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2.xml" ContentType="application/vnd.openxmlformats-package.digital-signature-xmlsignature+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5" windowWidth="14805" windowHeight="7530" tabRatio="919" activeTab="1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CI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C22" i="74" l="1"/>
  <c r="H21" i="74"/>
  <c r="H13" i="74"/>
  <c r="H14" i="74"/>
  <c r="H15" i="74"/>
  <c r="G40" i="75"/>
  <c r="F40" i="75"/>
  <c r="D40" i="75"/>
  <c r="C40" i="75"/>
  <c r="H8" i="74"/>
  <c r="E9" i="72"/>
  <c r="E10" i="72"/>
  <c r="E11" i="72"/>
  <c r="E12" i="72"/>
  <c r="E13" i="72"/>
  <c r="E14" i="72"/>
  <c r="E15" i="72"/>
  <c r="E16" i="72"/>
  <c r="E17" i="72"/>
  <c r="E18" i="72"/>
  <c r="E19" i="72"/>
  <c r="E20" i="72"/>
  <c r="E8" i="72"/>
  <c r="D8" i="36" l="1"/>
  <c r="D9" i="36"/>
  <c r="D10" i="36"/>
  <c r="D11" i="36"/>
  <c r="D12" i="36"/>
  <c r="D13" i="36"/>
  <c r="D14" i="36"/>
  <c r="D7" i="36"/>
  <c r="G14" i="62" l="1"/>
  <c r="F14" i="62"/>
  <c r="D14" i="62"/>
  <c r="C14" i="62"/>
  <c r="C25" i="69" l="1"/>
  <c r="G20" i="72"/>
  <c r="G19" i="72"/>
  <c r="G18" i="72"/>
  <c r="G17" i="72"/>
  <c r="G16" i="72"/>
  <c r="G15" i="72"/>
  <c r="G14" i="72"/>
  <c r="G13" i="72"/>
  <c r="G12" i="72"/>
  <c r="G11" i="72"/>
  <c r="G10" i="72"/>
  <c r="G9" i="72"/>
  <c r="G8" i="72"/>
  <c r="G45" i="75"/>
  <c r="F45" i="75"/>
  <c r="G32" i="75"/>
  <c r="F32" i="75"/>
  <c r="G22" i="75"/>
  <c r="G19" i="75" s="1"/>
  <c r="F22" i="75"/>
  <c r="F19" i="75" s="1"/>
  <c r="G16" i="75"/>
  <c r="F16" i="75"/>
  <c r="G13" i="75"/>
  <c r="F13" i="75"/>
  <c r="G7" i="75"/>
  <c r="F7" i="75"/>
  <c r="D45" i="75"/>
  <c r="C45" i="75"/>
  <c r="D32" i="75"/>
  <c r="C32" i="75"/>
  <c r="D22" i="75"/>
  <c r="D19" i="75" s="1"/>
  <c r="C22" i="75"/>
  <c r="C19" i="75" s="1"/>
  <c r="D16" i="75"/>
  <c r="C16" i="75"/>
  <c r="D13" i="75"/>
  <c r="C13" i="75"/>
  <c r="D7" i="75"/>
  <c r="C7" i="75"/>
  <c r="G40" i="62"/>
  <c r="F40" i="62"/>
  <c r="D40" i="62"/>
  <c r="C40" i="62"/>
  <c r="S21" i="35" l="1"/>
  <c r="S20" i="35"/>
  <c r="S19" i="35"/>
  <c r="S18" i="35"/>
  <c r="S17" i="35"/>
  <c r="S16" i="35"/>
  <c r="S15" i="35"/>
  <c r="S14" i="35"/>
  <c r="S13" i="35"/>
  <c r="S12" i="35"/>
  <c r="S11" i="35"/>
  <c r="S10" i="35"/>
  <c r="S9" i="35"/>
  <c r="S8" i="35"/>
  <c r="S22" i="35" l="1"/>
  <c r="F21" i="72" l="1"/>
  <c r="G21" i="72"/>
  <c r="D21" i="72"/>
  <c r="E21" i="72"/>
  <c r="C21" i="72"/>
  <c r="D22" i="35" l="1"/>
  <c r="E22" i="35"/>
  <c r="F22" i="35"/>
  <c r="G22" i="35"/>
  <c r="H22" i="35"/>
  <c r="I22" i="35"/>
  <c r="J22" i="35"/>
  <c r="K22" i="35"/>
  <c r="L22" i="35"/>
  <c r="M22" i="35"/>
  <c r="N22" i="35"/>
  <c r="O22" i="35"/>
  <c r="P22" i="35"/>
  <c r="Q22" i="35"/>
  <c r="R22" i="35"/>
  <c r="C22" i="35"/>
  <c r="G22" i="74" l="1"/>
  <c r="F22" i="74"/>
  <c r="D15" i="36" l="1"/>
  <c r="V7" i="64"/>
  <c r="T21" i="64" l="1"/>
  <c r="U21" i="64"/>
  <c r="V9" i="64"/>
  <c r="C6" i="71" l="1"/>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C14" i="37" l="1"/>
  <c r="C7" i="37"/>
  <c r="C21" i="37" l="1"/>
  <c r="D6" i="71"/>
  <c r="C14" i="71"/>
  <c r="G61" i="53"/>
  <c r="F61" i="53"/>
  <c r="D61" i="53"/>
  <c r="C61" i="53"/>
  <c r="G53" i="53"/>
  <c r="F53" i="53"/>
  <c r="D53" i="53"/>
  <c r="C53" i="53"/>
  <c r="G34" i="53"/>
  <c r="G45" i="53" s="1"/>
  <c r="F34" i="53"/>
  <c r="F45" i="53" s="1"/>
  <c r="F54" i="53" s="1"/>
  <c r="D34" i="53"/>
  <c r="D45" i="53" s="1"/>
  <c r="D54" i="53" s="1"/>
  <c r="C34" i="53"/>
  <c r="C54" i="53" l="1"/>
  <c r="C45" i="53"/>
  <c r="G54" i="53"/>
  <c r="G30" i="53"/>
  <c r="F30" i="53"/>
  <c r="D30" i="53"/>
  <c r="C30" i="53"/>
  <c r="G9" i="53"/>
  <c r="G22" i="53" s="1"/>
  <c r="G31" i="53" s="1"/>
  <c r="F9" i="53"/>
  <c r="F22" i="53" s="1"/>
  <c r="D9" i="53"/>
  <c r="D22" i="53" s="1"/>
  <c r="C9" i="53"/>
  <c r="C22" i="53" s="1"/>
  <c r="D31" i="62"/>
  <c r="D41" i="62" s="1"/>
  <c r="C31" i="62"/>
  <c r="C41" i="62" s="1"/>
  <c r="C20" i="62"/>
  <c r="G56" i="53" l="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D14" i="71"/>
  <c r="C5" i="73" l="1"/>
  <c r="C8" i="73" s="1"/>
  <c r="C13" i="73" s="1"/>
  <c r="C43" i="28"/>
  <c r="C31" i="28" l="1"/>
  <c r="C30" i="28" s="1"/>
  <c r="C21" i="64" l="1"/>
  <c r="D21" i="64"/>
  <c r="E21" i="64"/>
  <c r="F21" i="64"/>
  <c r="G21" i="64"/>
  <c r="H21" i="64"/>
  <c r="I21" i="64"/>
  <c r="J21" i="64"/>
  <c r="K21" i="64"/>
  <c r="L21" i="64"/>
  <c r="M21" i="64"/>
  <c r="N21" i="64"/>
  <c r="O21" i="64"/>
  <c r="P21" i="64"/>
  <c r="Q21" i="64"/>
  <c r="R21" i="64"/>
  <c r="S21" i="64"/>
  <c r="E16" i="37" l="1"/>
  <c r="E17" i="37"/>
  <c r="E18" i="37"/>
  <c r="E19" i="37"/>
  <c r="E15" i="37"/>
  <c r="E9" i="37"/>
  <c r="E10" i="37"/>
  <c r="E11" i="37"/>
  <c r="E12" i="37"/>
  <c r="E8" i="37"/>
  <c r="C15" i="36"/>
  <c r="V8" i="64"/>
  <c r="V10" i="64"/>
  <c r="V11" i="64"/>
  <c r="V12" i="64"/>
  <c r="V13" i="64"/>
  <c r="V14" i="64"/>
  <c r="V15" i="64"/>
  <c r="V16" i="64"/>
  <c r="V17" i="64"/>
  <c r="V18" i="64"/>
  <c r="V19" i="64"/>
  <c r="V20" i="64"/>
  <c r="V21" i="64" l="1"/>
  <c r="E7" i="37"/>
  <c r="E14" i="37"/>
  <c r="E21" i="37" l="1"/>
  <c r="C47" i="28"/>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5" i="69" l="1"/>
  <c r="C37" i="69"/>
</calcChain>
</file>

<file path=xl/sharedStrings.xml><?xml version="1.0" encoding="utf-8"?>
<sst xmlns="http://schemas.openxmlformats.org/spreadsheetml/2006/main" count="661" uniqueCount="424">
  <si>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</si>
  <si>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</si>
  <si>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</si>
  <si>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</si>
  <si>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</si>
  <si>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</si>
  <si>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</si>
  <si>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</si>
  <si>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</si>
  <si>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</si>
  <si>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</si>
  <si>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</si>
  <si>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</si>
  <si>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</si>
  <si>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</si>
  <si>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</si>
  <si>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</si>
  <si>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</si>
  <si>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</si>
  <si>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</si>
  <si>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</si>
  <si>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</si>
  <si>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</si>
  <si>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</si>
  <si>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</si>
  <si>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სავალუტო კურსის ცვლილებით გამოწვეული საკრედიტო რისკი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</si>
  <si>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</si>
  <si>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</si>
  <si>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</si>
  <si>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</si>
  <si>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</si>
  <si>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</si>
  <si>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</si>
  <si>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</si>
  <si>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</si>
  <si>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</si>
  <si>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</si>
  <si>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</si>
  <si>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</si>
  <si>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</si>
  <si>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</si>
  <si>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</si>
  <si>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</si>
  <si>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</si>
  <si>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</si>
  <si>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</si>
  <si>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</si>
  <si>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</si>
  <si>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</si>
  <si>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</si>
  <si>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</si>
  <si>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</si>
  <si>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</si>
  <si>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</si>
  <si>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</si>
  <si>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</si>
  <si>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</si>
  <si>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</si>
  <si>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</si>
  <si>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</si>
  <si>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</si>
  <si>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</si>
  <si>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</si>
  <si>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</si>
  <si>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</si>
  <si>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</si>
  <si>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</si>
  <si>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</si>
  <si>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</si>
  <si>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</si>
  <si>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</si>
  <si>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</si>
  <si>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</si>
  <si>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</si>
  <si>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</si>
  <si>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</si>
  <si>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რისკის პოზიციები</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</si>
  <si>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</si>
  <si>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</si>
  <si>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</si>
  <si>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</si>
  <si>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სხვა მოთხოვნები</t>
  </si>
  <si>
    <t>მოთხოვნები, რომელთა დაფარვის წყარო დენომინირებულია 
რისკის პოზიციისგან განსხვავებულ ვალუტაში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</si>
  <si>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</si>
  <si>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</si>
  <si>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</si>
  <si>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</si>
  <si>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</si>
  <si>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</si>
  <si>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</si>
  <si>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</si>
  <si>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</si>
  <si>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</si>
  <si>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</si>
  <si>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</si>
  <si>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</si>
  <si>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</si>
  <si>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</si>
  <si>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</si>
  <si>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</si>
  <si>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</si>
  <si>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</si>
  <si>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</si>
  <si>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</si>
  <si>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</si>
  <si>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</si>
  <si>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</si>
  <si>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</si>
  <si>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</si>
  <si>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</si>
  <si>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</si>
  <si>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</si>
  <si>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</si>
  <si>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</si>
  <si>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</si>
  <si>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</si>
  <si>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</si>
  <si>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</si>
  <si>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</si>
  <si>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</si>
  <si>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</si>
  <si>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</si>
  <si>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</si>
  <si>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</si>
  <si>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</si>
  <si>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</si>
  <si>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</si>
  <si>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</si>
  <si>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</si>
  <si>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</si>
  <si>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</si>
  <si>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</si>
  <si>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</si>
  <si>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</si>
  <si>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</si>
  <si>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</si>
  <si>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</si>
  <si>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</si>
  <si>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</si>
  <si>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</si>
  <si>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</si>
  <si>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</si>
  <si>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</si>
  <si>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</si>
  <si>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</si>
  <si>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</si>
  <si>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</si>
  <si>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</si>
  <si>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</si>
  <si>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</si>
  <si>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</si>
  <si>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</si>
  <si>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</si>
  <si>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</si>
  <si>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</si>
  <si>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</si>
  <si>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</si>
  <si>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</si>
  <si>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</si>
  <si>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</si>
  <si>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</si>
  <si>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</si>
  <si>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</si>
  <si>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</si>
  <si>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</si>
  <si>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</si>
  <si>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</si>
  <si>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</si>
  <si>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</si>
  <si>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</si>
  <si>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</si>
  <si>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</si>
  <si>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</si>
  <si>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</si>
  <si>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</si>
  <si>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</si>
  <si>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</si>
  <si>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</si>
  <si>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</si>
  <si>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</si>
  <si>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</si>
  <si>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</si>
  <si>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</si>
  <si>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</si>
  <si>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</si>
  <si>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</si>
  <si>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</si>
  <si>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</si>
  <si>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</si>
  <si>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</si>
  <si>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</si>
  <si>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</si>
  <si>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</si>
  <si>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</si>
  <si>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</si>
  <si>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</si>
  <si>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</si>
  <si>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</si>
  <si>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</si>
  <si>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</si>
  <si>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</si>
  <si>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</si>
  <si>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</si>
  <si>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</si>
  <si>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</si>
  <si>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</si>
  <si>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</si>
  <si>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</si>
  <si>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</si>
  <si>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</si>
  <si>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</si>
  <si>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</si>
  <si>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</si>
  <si>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</si>
  <si>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</si>
  <si>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</si>
  <si>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</si>
  <si>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</si>
  <si>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</si>
  <si>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</si>
  <si>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</si>
  <si>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</si>
  <si>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</si>
  <si>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</si>
  <si>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</si>
  <si>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</si>
  <si>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</si>
  <si>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</si>
  <si>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</si>
  <si>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</si>
  <si>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</si>
  <si>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</si>
  <si>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</si>
  <si>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</si>
  <si>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</si>
  <si>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</si>
  <si>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</si>
  <si>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</si>
  <si>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</si>
  <si>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</si>
  <si>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უცხოური ვალუტით გამოწვეული საკრედიტო რისკის შეწონვას დაქვემდებარებული საბალანსო ელემენტები</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</si>
  <si>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</si>
  <si>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</si>
  <si>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</si>
  <si>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</si>
  <si>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</si>
  <si>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</si>
  <si>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</si>
  <si>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</si>
  <si>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</si>
  <si>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</si>
  <si>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</si>
  <si>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</si>
  <si>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</si>
  <si>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</si>
  <si>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</si>
  <si>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</si>
  <si>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</si>
  <si>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</si>
  <si>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</si>
  <si>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</si>
  <si>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</si>
  <si>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</si>
  <si>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</si>
  <si>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</si>
  <si>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</si>
  <si>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</si>
  <si>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</si>
  <si>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</si>
  <si>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</si>
  <si>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</si>
  <si>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</si>
  <si>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</si>
  <si>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</si>
  <si>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</si>
  <si>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</si>
  <si>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</si>
  <si>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</si>
  <si>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</si>
  <si>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e = c + d</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</si>
  <si>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</si>
  <si>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</si>
  <si>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</si>
  <si>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</si>
  <si>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</si>
  <si>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</si>
  <si>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</si>
  <si>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</si>
  <si>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</si>
  <si>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</si>
  <si>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</si>
  <si>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</si>
  <si>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</si>
  <si>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</si>
  <si>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</si>
  <si>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</si>
  <si>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</si>
  <si>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</si>
  <si>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</si>
  <si>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</si>
  <si>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</si>
  <si>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</si>
  <si>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</si>
  <si>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</si>
  <si>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</si>
  <si>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</si>
  <si>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</si>
  <si>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</si>
  <si>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</si>
  <si>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</si>
  <si>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</si>
  <si>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</si>
  <si>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</si>
  <si>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</si>
  <si>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</si>
  <si>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</si>
  <si>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</si>
  <si>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</si>
  <si>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</si>
  <si>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</si>
  <si>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</si>
  <si>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</si>
  <si>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</si>
  <si>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</si>
  <si>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</si>
  <si>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</si>
  <si>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</si>
  <si>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</si>
  <si>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</si>
  <si>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</si>
  <si>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</si>
  <si>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</si>
  <si>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</si>
  <si>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</si>
  <si>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</si>
  <si>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</si>
  <si>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</si>
  <si>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</si>
  <si>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</si>
  <si>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</si>
  <si>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</si>
  <si>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</si>
  <si>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</si>
  <si>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</si>
  <si>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</si>
  <si>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</si>
  <si>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</si>
  <si>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</si>
  <si>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</si>
  <si>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</si>
  <si>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</si>
  <si>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</si>
  <si>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</si>
  <si>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</si>
  <si>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</si>
  <si>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</si>
  <si>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</si>
  <si>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</si>
  <si>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</si>
  <si>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</si>
  <si>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</si>
  <si>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</si>
  <si>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</si>
  <si>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</si>
  <si>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</si>
  <si>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</si>
  <si>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</si>
  <si>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</si>
  <si>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</si>
  <si>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</si>
  <si>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</si>
  <si>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</si>
  <si>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</si>
  <si>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</si>
  <si>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</si>
  <si>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</si>
  <si>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</si>
  <si>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</si>
  <si>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</si>
  <si>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</si>
  <si>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</si>
  <si>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</si>
  <si>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</si>
  <si>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</si>
  <si>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</si>
  <si>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</si>
  <si>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</si>
  <si>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</si>
  <si>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</si>
  <si>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</si>
  <si>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</si>
  <si>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</si>
  <si>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</si>
  <si>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</si>
  <si>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</si>
  <si>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</si>
  <si>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</si>
  <si>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r>
      <t>სს</t>
    </r>
    <r>
      <rPr>
        <sz val="12"/>
        <color theme="1"/>
        <rFont val="Segoe UI"/>
        <family val="2"/>
      </rPr>
      <t xml:space="preserve"> " </t>
    </r>
    <r>
      <rPr>
        <sz val="12"/>
        <color theme="1"/>
        <rFont val="Sylfaen"/>
        <family val="1"/>
      </rPr>
      <t>პაშა</t>
    </r>
    <r>
      <rPr>
        <sz val="12"/>
        <color theme="1"/>
        <rFont val="Segoe UI"/>
        <family val="2"/>
      </rPr>
      <t xml:space="preserve"> </t>
    </r>
    <r>
      <rPr>
        <sz val="12"/>
        <color theme="1"/>
        <rFont val="Sylfaen"/>
        <family val="1"/>
      </rPr>
      <t>ბანკი</t>
    </r>
    <r>
      <rPr>
        <sz val="12"/>
        <color theme="1"/>
        <rFont val="Segoe UI"/>
        <family val="2"/>
      </rPr>
      <t xml:space="preserve"> </t>
    </r>
    <r>
      <rPr>
        <sz val="12"/>
        <color theme="1"/>
        <rFont val="Sylfaen"/>
        <family val="1"/>
      </rPr>
      <t>საქართველო</t>
    </r>
    <r>
      <rPr>
        <sz val="12"/>
        <color theme="1"/>
        <rFont val="Segoe UI"/>
        <family val="2"/>
      </rPr>
      <t>"</t>
    </r>
  </si>
  <si>
    <t>ფარიდ მამმადოვი</t>
  </si>
  <si>
    <t>შაჰინ მამმადოვი</t>
  </si>
  <si>
    <t>www.pashabank.ge</t>
  </si>
  <si>
    <t>2Q2017</t>
  </si>
  <si>
    <t>1Q2017</t>
  </si>
  <si>
    <t>4Q2016</t>
  </si>
  <si>
    <t>3Q2016</t>
  </si>
  <si>
    <t>2Q2016</t>
  </si>
  <si>
    <t>მირ ჯამალ პაშაევი</t>
  </si>
  <si>
    <t>ტალეჰ კაზიმოვი</t>
  </si>
  <si>
    <t>ჯალალ გასიმოვი</t>
  </si>
  <si>
    <t>ჰიქმეთ ჯენქ აინეჰენი</t>
  </si>
  <si>
    <t>ჩინგიზ აბდულაევი</t>
  </si>
  <si>
    <t>გიორგი ჯაფარიძე</t>
  </si>
  <si>
    <t>ღსს "პაშა ბანკი" (PASHA Bank OJSC) -</t>
  </si>
  <si>
    <t xml:space="preserve">არიფ პაშაევი </t>
  </si>
  <si>
    <t xml:space="preserve">არზუ ალიევა </t>
  </si>
  <si>
    <t xml:space="preserve">ლეილა ალიევა </t>
  </si>
  <si>
    <t>სს " პაშა ბანკი საქართველო"</t>
  </si>
  <si>
    <t>30.06.2017</t>
  </si>
  <si>
    <t>ცხრილი 9 (Capital), N2</t>
  </si>
  <si>
    <t>ცხრილი 9 (Capital), N6</t>
  </si>
  <si>
    <t>ცხრილი 9 (Capital), N39</t>
  </si>
  <si>
    <t>6.1.1</t>
  </si>
  <si>
    <t xml:space="preserve">მათ შორის  დარეზერვებული სესხი </t>
  </si>
  <si>
    <t>ცხრილი 9 (Capital), N17</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</si>
</sst>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2"/>
      <color theme="1"/>
      <name val="Sylfaen"/>
      <family val="1"/>
    </font>
    <font>
      <sz val="12"/>
      <color theme="1"/>
      <name val="Segoe UI"/>
      <family val="2"/>
    </font>
    <font>
      <sz val="10"/>
      <name val="Arial"/>
    </font>
    <font>
      <sz val="11"/>
      <name val="Calibri"/>
      <family val="2"/>
      <scheme val="minor"/>
    </font>
    <font>
      <sz val="10"/>
      <color theme="1"/>
      <name val="Arial"/>
      <family val="2"/>
    </font>
    <font>
      <i/>
      <sz val="10"/>
      <color theme="1"/>
      <name val="Arial"/>
      <family val="2"/>
    </font>
    <font>
      <b/>
      <sz val="10"/>
      <color theme="1"/>
      <name val="Arial"/>
      <family val="2"/>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patternFill>
    </fill>
  </fills>
  <borders count="7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theme="6" tint="-0.499984740745262"/>
      </left>
      <right/>
      <top style="thin">
        <color theme="6" tint="-0.499984740745262"/>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style="thin">
        <color indexed="64"/>
      </top>
      <bottom style="medium">
        <color indexed="64"/>
      </bottom>
      <diagonal/>
    </border>
  </borders>
  <cellStyleXfs count="2096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9"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4" fillId="65" borderId="43" applyNumberFormat="0" applyAlignment="0" applyProtection="0"/>
    <xf numFmtId="0" fontId="45" fillId="10" borderId="39"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0" fontId="45" fillId="10" borderId="39"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60" fillId="0" borderId="47" applyNumberFormat="0" applyFill="0" applyAlignment="0" applyProtection="0"/>
    <xf numFmtId="169"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9"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0" fontId="69" fillId="43" borderId="42"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8" applyNumberFormat="0" applyFill="0" applyAlignment="0" applyProtection="0"/>
    <xf numFmtId="0" fontId="73" fillId="0" borderId="3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0" fontId="72" fillId="0" borderId="4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0" fontId="7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9"/>
    <xf numFmtId="169" fontId="29" fillId="0" borderId="49"/>
    <xf numFmtId="168" fontId="2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9"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9"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9"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28" fillId="0" borderId="53"/>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111" fillId="0" borderId="0"/>
  </cellStyleXfs>
  <cellXfs count="47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3"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15" fillId="0" borderId="0" xfId="8" applyFont="1" applyFill="1" applyBorder="1" applyAlignment="1" applyProtection="1">
      <protection locked="0"/>
    </xf>
    <xf numFmtId="0" fontId="7" fillId="0" borderId="0" xfId="5" applyFont="1" applyFill="1" applyProtection="1">
      <protection locked="0"/>
    </xf>
    <xf numFmtId="0" fontId="15" fillId="3" borderId="3" xfId="15" applyFont="1" applyFill="1" applyBorder="1" applyAlignment="1" applyProtection="1">
      <alignment horizontal="center" vertical="center"/>
      <protection locked="0"/>
    </xf>
    <xf numFmtId="3" fontId="7" fillId="3" borderId="3" xfId="16" applyNumberFormat="1" applyFont="1" applyFill="1" applyBorder="1" applyAlignment="1" applyProtection="1">
      <alignment horizontal="left" wrapText="1"/>
      <protection locked="0"/>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4" fillId="0" borderId="3" xfId="0" applyFont="1" applyFill="1" applyBorder="1"/>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9" fillId="2" borderId="25" xfId="0" applyFont="1" applyFill="1" applyBorder="1" applyAlignment="1">
      <alignmen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8" xfId="0" applyFont="1" applyBorder="1"/>
    <xf numFmtId="0" fontId="23" fillId="0" borderId="21"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59"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67" fontId="26" fillId="0" borderId="63" xfId="0" applyNumberFormat="1" applyFont="1" applyBorder="1" applyAlignment="1">
      <alignment horizontal="center"/>
    </xf>
    <xf numFmtId="167" fontId="26" fillId="0" borderId="66" xfId="0" applyNumberFormat="1" applyFont="1" applyBorder="1" applyAlignment="1">
      <alignment horizontal="center"/>
    </xf>
    <xf numFmtId="167" fontId="26" fillId="0" borderId="62" xfId="0" applyNumberFormat="1" applyFont="1" applyBorder="1" applyAlignment="1">
      <alignment horizontal="center"/>
    </xf>
    <xf numFmtId="0" fontId="26" fillId="0" borderId="24" xfId="0" applyFont="1" applyBorder="1" applyAlignment="1">
      <alignment horizontal="center"/>
    </xf>
    <xf numFmtId="0" fontId="25" fillId="36" borderId="60"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15" fillId="0" borderId="58" xfId="8" applyFont="1" applyFill="1" applyBorder="1" applyAlignment="1" applyProtection="1">
      <protection locked="0"/>
    </xf>
    <xf numFmtId="0" fontId="7" fillId="0" borderId="20" xfId="5" applyFont="1" applyFill="1" applyBorder="1" applyAlignment="1" applyProtection="1">
      <alignment horizontal="center"/>
      <protection locked="0"/>
    </xf>
    <xf numFmtId="0" fontId="7" fillId="3" borderId="21" xfId="15" applyFont="1" applyFill="1" applyBorder="1" applyAlignment="1" applyProtection="1">
      <alignment horizontal="left" vertical="center"/>
      <protection locked="0"/>
    </xf>
    <xf numFmtId="0" fontId="7" fillId="3" borderId="21" xfId="9" applyFont="1" applyFill="1" applyBorder="1" applyAlignment="1" applyProtection="1">
      <alignment horizontal="right" vertical="center"/>
      <protection locked="0"/>
    </xf>
    <xf numFmtId="0" fontId="7" fillId="3" borderId="24" xfId="9" applyFont="1" applyFill="1" applyBorder="1" applyAlignment="1" applyProtection="1">
      <alignment horizontal="right" vertical="center"/>
      <protection locked="0"/>
    </xf>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14" fontId="7" fillId="3" borderId="3" xfId="8" quotePrefix="1" applyNumberFormat="1" applyFont="1" applyFill="1" applyBorder="1" applyAlignment="1" applyProtection="1">
      <alignment horizontal="left" vertical="center" wrapText="1" indent="3"/>
      <protection locked="0"/>
    </xf>
    <xf numFmtId="0" fontId="23" fillId="0" borderId="3" xfId="0" applyFont="1" applyFill="1" applyBorder="1" applyAlignment="1">
      <alignment horizontal="left" vertical="center" wrapText="1" indent="2"/>
    </xf>
    <xf numFmtId="0" fontId="4" fillId="0" borderId="7" xfId="0" applyFont="1" applyFill="1" applyBorder="1" applyAlignment="1">
      <alignment horizontal="center" vertical="center" wrapText="1"/>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11" fillId="0" borderId="3" xfId="17" applyFill="1" applyBorder="1" applyAlignment="1" applyProtection="1"/>
    <xf numFmtId="0" fontId="11" fillId="0" borderId="3" xfId="17" applyFill="1" applyBorder="1" applyAlignment="1" applyProtection="1">
      <alignment horizontal="left" vertical="center" wrapText="1"/>
    </xf>
    <xf numFmtId="0" fontId="11" fillId="0" borderId="3" xfId="17" applyFill="1" applyBorder="1" applyAlignment="1" applyProtection="1">
      <alignment horizontal="left" vertical="center"/>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4" fillId="0" borderId="57" xfId="0" applyFont="1" applyFill="1" applyBorder="1" applyAlignment="1">
      <alignment horizontal="center" vertical="center" wrapText="1"/>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3"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68"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4" fillId="0" borderId="10" xfId="0" applyFont="1" applyBorder="1" applyAlignment="1">
      <alignment vertical="center" wrapText="1"/>
    </xf>
    <xf numFmtId="0" fontId="14" fillId="0" borderId="10" xfId="0" applyFont="1" applyBorder="1" applyAlignment="1">
      <alignment vertical="center" wrapText="1"/>
    </xf>
    <xf numFmtId="0" fontId="0" fillId="0" borderId="3" xfId="0" applyBorder="1"/>
    <xf numFmtId="0" fontId="7" fillId="0" borderId="7" xfId="11" applyFont="1" applyFill="1" applyBorder="1" applyAlignment="1" applyProtection="1">
      <alignment vertical="center"/>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6" fillId="36" borderId="28" xfId="0" applyFont="1" applyFill="1" applyBorder="1" applyAlignment="1">
      <alignment vertical="center" wrapText="1"/>
    </xf>
    <xf numFmtId="0" fontId="0" fillId="0" borderId="28" xfId="0" applyBorder="1"/>
    <xf numFmtId="0" fontId="7" fillId="3" borderId="3" xfId="20960"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15" fillId="0" borderId="20" xfId="11" applyFont="1" applyFill="1" applyBorder="1" applyAlignment="1" applyProtection="1">
      <alignment horizontal="center" vertical="center"/>
    </xf>
    <xf numFmtId="0" fontId="4" fillId="0" borderId="68" xfId="0" applyFont="1" applyFill="1" applyBorder="1" applyAlignment="1">
      <alignment horizontal="center" vertical="center" wrapText="1"/>
    </xf>
    <xf numFmtId="0" fontId="9" fillId="0" borderId="73" xfId="0" applyFont="1" applyFill="1" applyBorder="1" applyAlignment="1">
      <alignment horizontal="right" vertical="center" wrapText="1"/>
    </xf>
    <xf numFmtId="0" fontId="7" fillId="0" borderId="7" xfId="0" applyFont="1" applyFill="1" applyBorder="1" applyAlignment="1">
      <alignment vertical="center" wrapText="1"/>
    </xf>
    <xf numFmtId="0" fontId="7" fillId="0" borderId="7" xfId="0" applyFont="1" applyFill="1" applyBorder="1" applyAlignment="1">
      <alignment horizontal="left" vertical="center" wrapText="1" indent="1"/>
    </xf>
    <xf numFmtId="0" fontId="7" fillId="0" borderId="3" xfId="0" applyFont="1" applyFill="1" applyBorder="1" applyAlignment="1">
      <alignment vertical="center" wrapText="1"/>
    </xf>
    <xf numFmtId="193" fontId="15" fillId="0" borderId="3"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pplyProtection="1">
      <alignment horizontal="center" vertical="center" wrapText="1"/>
      <protection locked="0"/>
    </xf>
    <xf numFmtId="193" fontId="4" fillId="0" borderId="22" xfId="0" applyNumberFormat="1" applyFont="1" applyFill="1" applyBorder="1" applyAlignment="1" applyProtection="1">
      <alignment horizontal="center" vertical="center" wrapText="1"/>
      <protection locked="0"/>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15" fillId="0" borderId="3" xfId="0" applyNumberFormat="1" applyFont="1" applyFill="1" applyBorder="1" applyAlignment="1" applyProtection="1">
      <alignment vertical="center" wrapText="1"/>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3" xfId="0" applyNumberFormat="1" applyFont="1" applyFill="1" applyBorder="1" applyAlignment="1">
      <alignment vertical="center" wrapText="1"/>
    </xf>
    <xf numFmtId="3" fontId="24" fillId="36" borderId="22" xfId="0" applyNumberFormat="1" applyFont="1" applyFill="1" applyBorder="1" applyAlignment="1">
      <alignment vertical="center" wrapText="1"/>
    </xf>
    <xf numFmtId="3" fontId="24" fillId="0" borderId="3" xfId="0" applyNumberFormat="1" applyFont="1" applyBorder="1" applyAlignment="1">
      <alignment vertical="center" wrapText="1"/>
    </xf>
    <xf numFmtId="3" fontId="24" fillId="0" borderId="22" xfId="0" applyNumberFormat="1" applyFont="1" applyBorder="1" applyAlignment="1">
      <alignment vertical="center" wrapText="1"/>
    </xf>
    <xf numFmtId="3" fontId="24" fillId="0" borderId="3" xfId="0" applyNumberFormat="1" applyFont="1" applyFill="1" applyBorder="1" applyAlignment="1">
      <alignment vertical="center" wrapText="1"/>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34" xfId="0" applyNumberFormat="1" applyFont="1" applyBorder="1" applyAlignment="1">
      <alignment vertical="center"/>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5" fillId="36" borderId="61"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5"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104" fillId="0" borderId="3" xfId="8" applyNumberFormat="1" applyFont="1" applyFill="1" applyBorder="1" applyAlignment="1">
      <alignment horizontal="right" wrapText="1"/>
    </xf>
    <xf numFmtId="193" fontId="7" fillId="0" borderId="3" xfId="8" applyNumberFormat="1" applyFont="1" applyFill="1" applyBorder="1" applyAlignment="1" applyProtection="1">
      <alignment horizontal="right" wrapText="1"/>
      <protection locked="0"/>
    </xf>
    <xf numFmtId="193" fontId="7" fillId="0" borderId="0" xfId="5" applyNumberFormat="1" applyFont="1" applyFill="1" applyBorder="1" applyProtection="1">
      <protection locked="0"/>
    </xf>
    <xf numFmtId="193" fontId="15" fillId="36" borderId="25" xfId="16" applyNumberFormat="1" applyFont="1" applyFill="1" applyBorder="1" applyAlignment="1" applyProtection="1">
      <protection locked="0"/>
    </xf>
    <xf numFmtId="193" fontId="7" fillId="36" borderId="22" xfId="1" applyNumberFormat="1" applyFont="1" applyFill="1" applyBorder="1" applyProtection="1">
      <protection locked="0"/>
    </xf>
    <xf numFmtId="193" fontId="7" fillId="36" borderId="26" xfId="1" applyNumberFormat="1" applyFont="1" applyFill="1" applyBorder="1" applyProtection="1">
      <protection locked="0"/>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0" fontId="0" fillId="0" borderId="3" xfId="0" applyBorder="1" applyAlignment="1">
      <alignment horizontal="center"/>
    </xf>
    <xf numFmtId="167" fontId="4" fillId="0" borderId="22" xfId="0" applyNumberFormat="1" applyFont="1" applyBorder="1" applyAlignment="1"/>
    <xf numFmtId="0" fontId="4" fillId="36" borderId="26" xfId="0" applyFont="1" applyFill="1" applyBorder="1"/>
    <xf numFmtId="167" fontId="6" fillId="36" borderId="25" xfId="0" applyNumberFormat="1" applyFont="1" applyFill="1" applyBorder="1" applyAlignment="1">
      <alignment horizontal="center" vertical="center"/>
    </xf>
    <xf numFmtId="0" fontId="7" fillId="0" borderId="19" xfId="8" applyFont="1" applyFill="1" applyBorder="1" applyAlignment="1" applyProtection="1">
      <alignment horizontal="center"/>
      <protection locked="0"/>
    </xf>
    <xf numFmtId="0" fontId="109" fillId="0" borderId="3" xfId="0" applyFont="1" applyBorder="1" applyAlignment="1">
      <alignment vertical="center"/>
    </xf>
    <xf numFmtId="0" fontId="11" fillId="0" borderId="3" xfId="17" applyBorder="1" applyAlignment="1" applyProtection="1"/>
    <xf numFmtId="10" fontId="7" fillId="0" borderId="3" xfId="20961" applyNumberFormat="1" applyFont="1" applyBorder="1" applyAlignment="1" applyProtection="1">
      <alignment vertical="center" wrapText="1"/>
      <protection locked="0"/>
    </xf>
    <xf numFmtId="10" fontId="4" fillId="0" borderId="3" xfId="20961" applyNumberFormat="1" applyFont="1" applyBorder="1" applyAlignment="1" applyProtection="1">
      <alignment vertical="center" wrapText="1"/>
      <protection locked="0"/>
    </xf>
    <xf numFmtId="10" fontId="4" fillId="0" borderId="22" xfId="20961" applyNumberFormat="1" applyFont="1" applyBorder="1" applyAlignment="1" applyProtection="1">
      <alignment vertical="center" wrapText="1"/>
      <protection locked="0"/>
    </xf>
    <xf numFmtId="10" fontId="15" fillId="0" borderId="3" xfId="20961" applyNumberFormat="1" applyFont="1" applyFill="1" applyBorder="1" applyAlignment="1" applyProtection="1">
      <alignment vertical="center" wrapText="1"/>
      <protection locked="0"/>
    </xf>
    <xf numFmtId="10" fontId="4" fillId="0" borderId="3" xfId="20961" applyNumberFormat="1" applyFont="1" applyFill="1" applyBorder="1" applyAlignment="1" applyProtection="1">
      <alignment vertical="center" wrapText="1"/>
      <protection locked="0"/>
    </xf>
    <xf numFmtId="10" fontId="4" fillId="0" borderId="22" xfId="20961" applyNumberFormat="1" applyFont="1" applyFill="1" applyBorder="1" applyAlignment="1" applyProtection="1">
      <alignment vertical="center" wrapText="1"/>
      <protection locked="0"/>
    </xf>
    <xf numFmtId="10" fontId="15" fillId="0" borderId="3" xfId="20961" applyNumberFormat="1" applyFont="1" applyFill="1" applyBorder="1" applyAlignment="1" applyProtection="1">
      <alignment horizontal="center" vertical="center" wrapText="1"/>
      <protection locked="0"/>
    </xf>
    <xf numFmtId="10" fontId="4" fillId="0" borderId="3" xfId="20961" applyNumberFormat="1" applyFont="1" applyFill="1" applyBorder="1" applyAlignment="1" applyProtection="1">
      <alignment horizontal="center" vertical="center" wrapText="1"/>
      <protection locked="0"/>
    </xf>
    <xf numFmtId="10" fontId="4" fillId="0" borderId="22" xfId="20961" applyNumberFormat="1" applyFont="1" applyFill="1" applyBorder="1" applyAlignment="1" applyProtection="1">
      <alignment horizontal="center" vertical="center" wrapText="1"/>
      <protection locked="0"/>
    </xf>
    <xf numFmtId="10" fontId="9" fillId="2" borderId="3"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2" xfId="20961" applyNumberFormat="1" applyFont="1" applyFill="1" applyBorder="1" applyAlignment="1" applyProtection="1">
      <alignment vertical="center"/>
      <protection locked="0"/>
    </xf>
    <xf numFmtId="10" fontId="9" fillId="2" borderId="25" xfId="20961" applyNumberFormat="1" applyFont="1" applyFill="1" applyBorder="1" applyAlignment="1" applyProtection="1">
      <alignment vertical="center"/>
      <protection locked="0"/>
    </xf>
    <xf numFmtId="10" fontId="18" fillId="2" borderId="25" xfId="20961" applyNumberFormat="1" applyFont="1" applyFill="1" applyBorder="1" applyAlignment="1" applyProtection="1">
      <alignment vertical="center"/>
      <protection locked="0"/>
    </xf>
    <xf numFmtId="10" fontId="18" fillId="2" borderId="26" xfId="20961" applyNumberFormat="1" applyFont="1" applyFill="1" applyBorder="1" applyAlignment="1" applyProtection="1">
      <alignment vertical="center"/>
      <protection locked="0"/>
    </xf>
    <xf numFmtId="38" fontId="21" fillId="0" borderId="49" xfId="0" applyNumberFormat="1" applyFont="1" applyFill="1" applyBorder="1" applyAlignment="1" applyProtection="1">
      <alignment horizontal="right"/>
      <protection locked="0"/>
    </xf>
    <xf numFmtId="38" fontId="21" fillId="0" borderId="3" xfId="20962" applyNumberFormat="1" applyFont="1" applyFill="1" applyBorder="1" applyAlignment="1" applyProtection="1">
      <alignment horizontal="right"/>
      <protection locked="0"/>
    </xf>
    <xf numFmtId="38" fontId="21" fillId="0" borderId="49" xfId="20962" applyNumberFormat="1" applyFont="1" applyFill="1" applyBorder="1" applyAlignment="1" applyProtection="1">
      <alignment horizontal="right"/>
      <protection locked="0"/>
    </xf>
    <xf numFmtId="3" fontId="1" fillId="77" borderId="3" xfId="5" applyNumberFormat="1" applyFont="1" applyFill="1" applyBorder="1" applyProtection="1">
      <protection locked="0"/>
    </xf>
    <xf numFmtId="3" fontId="1" fillId="0" borderId="0" xfId="13" applyNumberFormat="1" applyFont="1" applyFill="1" applyProtection="1">
      <protection locked="0"/>
    </xf>
    <xf numFmtId="0" fontId="9" fillId="0" borderId="3" xfId="0" applyFont="1" applyFill="1" applyBorder="1" applyProtection="1">
      <protection locked="0"/>
    </xf>
    <xf numFmtId="9" fontId="4" fillId="0" borderId="23" xfId="20961" applyFont="1" applyBorder="1" applyAlignment="1"/>
    <xf numFmtId="0" fontId="9" fillId="0" borderId="21" xfId="0" applyFont="1" applyBorder="1"/>
    <xf numFmtId="0" fontId="9" fillId="0" borderId="3" xfId="0" applyFont="1" applyBorder="1" applyProtection="1">
      <protection locked="0"/>
    </xf>
    <xf numFmtId="10" fontId="9" fillId="0" borderId="22" xfId="20961" applyNumberFormat="1" applyFont="1" applyBorder="1"/>
    <xf numFmtId="0" fontId="9" fillId="0" borderId="25" xfId="0" applyFont="1" applyBorder="1" applyProtection="1">
      <protection locked="0"/>
    </xf>
    <xf numFmtId="10" fontId="9" fillId="0" borderId="26" xfId="20961" applyNumberFormat="1" applyFont="1" applyBorder="1"/>
    <xf numFmtId="193" fontId="4" fillId="0" borderId="3" xfId="0" applyNumberFormat="1" applyFont="1" applyBorder="1" applyAlignment="1">
      <alignment horizontal="center" vertical="center"/>
    </xf>
    <xf numFmtId="193" fontId="4" fillId="0" borderId="8" xfId="0" applyNumberFormat="1" applyFont="1" applyBorder="1" applyAlignment="1">
      <alignment horizontal="center" vertical="center"/>
    </xf>
    <xf numFmtId="193" fontId="0" fillId="0" borderId="22" xfId="0" applyNumberFormat="1" applyFill="1" applyBorder="1" applyAlignment="1">
      <alignment horizontal="center"/>
    </xf>
    <xf numFmtId="3" fontId="21" fillId="0" borderId="49" xfId="15" applyNumberFormat="1" applyFont="1" applyFill="1" applyBorder="1" applyAlignment="1" applyProtection="1">
      <alignment horizontal="right"/>
      <protection locked="0"/>
    </xf>
    <xf numFmtId="193" fontId="7" fillId="77" borderId="22" xfId="2" applyNumberFormat="1" applyFont="1" applyFill="1" applyBorder="1" applyAlignment="1" applyProtection="1">
      <alignment vertical="top"/>
      <protection locked="0"/>
    </xf>
    <xf numFmtId="193" fontId="7" fillId="77" borderId="22" xfId="2" applyNumberFormat="1" applyFont="1" applyFill="1" applyBorder="1" applyAlignment="1" applyProtection="1">
      <alignment vertical="top" wrapText="1"/>
      <protection locked="0"/>
    </xf>
    <xf numFmtId="193" fontId="20" fillId="0" borderId="76" xfId="0" applyNumberFormat="1" applyFont="1" applyBorder="1" applyAlignment="1">
      <alignment vertical="center"/>
    </xf>
    <xf numFmtId="167" fontId="26" fillId="0" borderId="3" xfId="0" applyNumberFormat="1" applyFont="1" applyBorder="1" applyAlignment="1">
      <alignment horizontal="center"/>
    </xf>
    <xf numFmtId="3" fontId="112" fillId="77" borderId="3" xfId="5" applyNumberFormat="1" applyFont="1" applyFill="1" applyBorder="1" applyProtection="1">
      <protection locked="0"/>
    </xf>
    <xf numFmtId="38" fontId="112" fillId="77" borderId="3" xfId="5" applyNumberFormat="1" applyFont="1" applyFill="1" applyBorder="1" applyProtection="1">
      <protection locked="0"/>
    </xf>
    <xf numFmtId="3" fontId="112" fillId="0" borderId="3" xfId="8" applyNumberFormat="1" applyFont="1" applyFill="1" applyBorder="1" applyAlignment="1" applyProtection="1">
      <alignment horizontal="right" wrapText="1"/>
      <protection locked="0"/>
    </xf>
    <xf numFmtId="193" fontId="0" fillId="0" borderId="0" xfId="0" applyNumberFormat="1"/>
    <xf numFmtId="193" fontId="12" fillId="0" borderId="0" xfId="0" applyNumberFormat="1" applyFont="1"/>
    <xf numFmtId="0" fontId="4" fillId="0" borderId="3" xfId="15" applyFont="1" applyFill="1" applyBorder="1" applyAlignment="1" applyProtection="1">
      <alignment horizontal="center" vertical="center" wrapText="1"/>
      <protection locked="0"/>
    </xf>
    <xf numFmtId="0" fontId="7" fillId="0" borderId="22" xfId="5" applyFont="1" applyFill="1" applyBorder="1" applyAlignment="1" applyProtection="1">
      <alignment horizontal="center" vertical="center" wrapText="1"/>
      <protection locked="0"/>
    </xf>
    <xf numFmtId="193" fontId="26" fillId="0" borderId="13" xfId="0" applyNumberFormat="1" applyFont="1" applyFill="1" applyBorder="1" applyAlignment="1">
      <alignment vertical="center"/>
    </xf>
    <xf numFmtId="167" fontId="26" fillId="0" borderId="66" xfId="0" applyNumberFormat="1" applyFont="1" applyFill="1" applyBorder="1" applyAlignment="1">
      <alignment horizontal="center"/>
    </xf>
    <xf numFmtId="193" fontId="26" fillId="0" borderId="76" xfId="0" applyNumberFormat="1" applyFont="1" applyFill="1" applyBorder="1" applyAlignment="1">
      <alignment vertical="center"/>
    </xf>
    <xf numFmtId="193" fontId="20" fillId="0" borderId="13" xfId="0" applyNumberFormat="1" applyFont="1" applyFill="1" applyBorder="1" applyAlignment="1">
      <alignment vertical="center"/>
    </xf>
    <xf numFmtId="167" fontId="113" fillId="0" borderId="65" xfId="0" applyNumberFormat="1" applyFont="1" applyBorder="1" applyAlignment="1">
      <alignment horizontal="center"/>
    </xf>
    <xf numFmtId="167" fontId="113" fillId="0" borderId="63" xfId="0" applyNumberFormat="1" applyFont="1" applyBorder="1" applyAlignment="1">
      <alignment horizontal="center"/>
    </xf>
    <xf numFmtId="167" fontId="114" fillId="0" borderId="63" xfId="0" applyNumberFormat="1" applyFont="1" applyBorder="1" applyAlignment="1">
      <alignment horizontal="center"/>
    </xf>
    <xf numFmtId="167" fontId="66" fillId="76" borderId="63" xfId="0" applyNumberFormat="1" applyFont="1" applyFill="1" applyBorder="1" applyAlignment="1">
      <alignment horizontal="center"/>
    </xf>
    <xf numFmtId="167" fontId="115" fillId="36" borderId="77" xfId="0" applyNumberFormat="1" applyFont="1" applyFill="1" applyBorder="1" applyAlignment="1">
      <alignment horizontal="center"/>
    </xf>
    <xf numFmtId="167" fontId="115" fillId="36" borderId="78" xfId="0" applyNumberFormat="1" applyFont="1" applyFill="1" applyBorder="1" applyAlignment="1">
      <alignment horizontal="center"/>
    </xf>
    <xf numFmtId="193" fontId="7" fillId="0" borderId="22" xfId="2" applyNumberFormat="1" applyFont="1" applyFill="1" applyBorder="1" applyAlignment="1" applyProtection="1">
      <alignment vertical="top" wrapText="1"/>
      <protection locked="0"/>
    </xf>
    <xf numFmtId="9" fontId="4" fillId="36" borderId="25" xfId="20961" applyFont="1" applyFill="1" applyBorder="1"/>
    <xf numFmtId="193" fontId="4" fillId="0" borderId="8" xfId="0" applyNumberFormat="1" applyFont="1" applyFill="1" applyBorder="1" applyAlignment="1">
      <alignment horizontal="center" vertical="center"/>
    </xf>
    <xf numFmtId="0" fontId="107" fillId="0" borderId="70" xfId="0" applyFont="1" applyBorder="1" applyAlignment="1">
      <alignment horizontal="left" wrapText="1"/>
    </xf>
    <xf numFmtId="0" fontId="107" fillId="0" borderId="69" xfId="0" applyFont="1" applyBorder="1" applyAlignment="1">
      <alignment horizontal="left"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9" fillId="0" borderId="8" xfId="0" applyFont="1" applyBorder="1" applyAlignment="1">
      <alignment wrapText="1"/>
    </xf>
    <xf numFmtId="0" fontId="9" fillId="0" borderId="23" xfId="0" applyFont="1" applyBorder="1" applyAlignment="1">
      <alignment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4" fillId="3" borderId="71" xfId="13" applyFont="1" applyFill="1" applyBorder="1" applyAlignment="1" applyProtection="1">
      <alignment horizontal="center" vertical="center" wrapText="1"/>
      <protection locked="0"/>
    </xf>
    <xf numFmtId="0" fontId="104"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74" xfId="1" applyNumberFormat="1" applyFont="1" applyFill="1" applyBorder="1" applyAlignment="1" applyProtection="1">
      <alignment horizontal="center" vertical="center" wrapText="1"/>
      <protection locked="0"/>
    </xf>
    <xf numFmtId="164" fontId="15" fillId="0" borderId="7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cellXfs>
  <cellStyles count="20963">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23" xfId="20962"/>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amta.chkonia\Downloads\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ash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pane xSplit="1" ySplit="7" topLeftCell="B8" activePane="bottomRight" state="frozen"/>
      <selection pane="topRight" activeCell="B1" sqref="B1"/>
      <selection pane="bottomLeft" activeCell="A8" sqref="A8"/>
      <selection pane="bottomRight" activeCell="F25" sqref="F2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212" t="s">
        <v>270</v>
      </c>
      <c r="C1" s="103"/>
    </row>
    <row r="2" spans="1:3" s="209" customFormat="1" ht="18">
      <c r="A2" s="268">
        <v>1</v>
      </c>
      <c r="B2" s="210" t="s">
        <v>271</v>
      </c>
      <c r="C2" s="378" t="s">
        <v>397</v>
      </c>
    </row>
    <row r="3" spans="1:3" s="209" customFormat="1" ht="15.75">
      <c r="A3" s="268">
        <v>2</v>
      </c>
      <c r="B3" s="211" t="s">
        <v>272</v>
      </c>
      <c r="C3" s="207" t="s">
        <v>398</v>
      </c>
    </row>
    <row r="4" spans="1:3" s="209" customFormat="1" ht="15.75">
      <c r="A4" s="268">
        <v>3</v>
      </c>
      <c r="B4" s="211" t="s">
        <v>273</v>
      </c>
      <c r="C4" s="207" t="s">
        <v>399</v>
      </c>
    </row>
    <row r="5" spans="1:3" s="209" customFormat="1" ht="15.75">
      <c r="A5" s="269">
        <v>4</v>
      </c>
      <c r="B5" s="217" t="s">
        <v>274</v>
      </c>
      <c r="C5" s="379" t="s">
        <v>400</v>
      </c>
    </row>
    <row r="6" spans="1:3" s="213" customFormat="1" ht="65.25" customHeight="1">
      <c r="A6" s="435" t="s">
        <v>295</v>
      </c>
      <c r="B6" s="436"/>
      <c r="C6" s="436"/>
    </row>
    <row r="7" spans="1:3">
      <c r="A7" s="267" t="s">
        <v>347</v>
      </c>
      <c r="B7" s="212" t="s">
        <v>275</v>
      </c>
    </row>
    <row r="8" spans="1:3">
      <c r="A8" s="10">
        <v>1</v>
      </c>
      <c r="B8" s="214" t="s">
        <v>235</v>
      </c>
    </row>
    <row r="9" spans="1:3">
      <c r="A9" s="10">
        <v>2</v>
      </c>
      <c r="B9" s="214" t="s">
        <v>276</v>
      </c>
    </row>
    <row r="10" spans="1:3">
      <c r="A10" s="10">
        <v>3</v>
      </c>
      <c r="B10" s="214" t="s">
        <v>277</v>
      </c>
    </row>
    <row r="11" spans="1:3">
      <c r="A11" s="10">
        <v>4</v>
      </c>
      <c r="B11" s="214" t="s">
        <v>278</v>
      </c>
      <c r="C11" s="208"/>
    </row>
    <row r="12" spans="1:3">
      <c r="A12" s="10">
        <v>5</v>
      </c>
      <c r="B12" s="214" t="s">
        <v>196</v>
      </c>
    </row>
    <row r="13" spans="1:3">
      <c r="A13" s="10">
        <v>6</v>
      </c>
      <c r="B13" s="215" t="s">
        <v>157</v>
      </c>
    </row>
    <row r="14" spans="1:3">
      <c r="A14" s="10">
        <v>7</v>
      </c>
      <c r="B14" s="214" t="s">
        <v>280</v>
      </c>
    </row>
    <row r="15" spans="1:3">
      <c r="A15" s="10">
        <v>8</v>
      </c>
      <c r="B15" s="214" t="s">
        <v>284</v>
      </c>
    </row>
    <row r="16" spans="1:3">
      <c r="A16" s="10">
        <v>9</v>
      </c>
      <c r="B16" s="214" t="s">
        <v>95</v>
      </c>
    </row>
    <row r="17" spans="1:2">
      <c r="A17" s="10">
        <v>10</v>
      </c>
      <c r="B17" s="214" t="s">
        <v>288</v>
      </c>
    </row>
    <row r="18" spans="1:2">
      <c r="A18" s="10">
        <v>11</v>
      </c>
      <c r="B18" s="215" t="s">
        <v>264</v>
      </c>
    </row>
    <row r="19" spans="1:2">
      <c r="A19" s="10">
        <v>12</v>
      </c>
      <c r="B19" s="215" t="s">
        <v>261</v>
      </c>
    </row>
    <row r="20" spans="1:2">
      <c r="A20" s="10">
        <v>13</v>
      </c>
      <c r="B20" s="216" t="s">
        <v>386</v>
      </c>
    </row>
    <row r="21" spans="1:2">
      <c r="A21" s="10">
        <v>14</v>
      </c>
      <c r="B21" s="215" t="s">
        <v>77</v>
      </c>
    </row>
    <row r="22" spans="1:2">
      <c r="A22" s="136">
        <v>15</v>
      </c>
      <c r="B22" s="215" t="s">
        <v>84</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55"/>
  <sheetViews>
    <sheetView zoomScaleNormal="100" workbookViewId="0">
      <pane xSplit="1" ySplit="5" topLeftCell="B24" activePane="bottomRight" state="frozen"/>
      <selection pane="topRight" activeCell="B1" sqref="B1"/>
      <selection pane="bottomLeft" activeCell="A5" sqref="A5"/>
      <selection pane="bottomRight" activeCell="E45" sqref="E45"/>
    </sheetView>
  </sheetViews>
  <sheetFormatPr defaultRowHeight="15"/>
  <cols>
    <col min="1" max="1" width="9.5703125" style="5" bestFit="1" customWidth="1"/>
    <col min="2" max="2" width="132.42578125" style="2" customWidth="1"/>
    <col min="3" max="3" width="18.42578125" style="2" customWidth="1"/>
    <col min="5" max="5" width="12.5703125" bestFit="1" customWidth="1"/>
    <col min="7" max="7" width="11.28515625" bestFit="1" customWidth="1"/>
  </cols>
  <sheetData>
    <row r="1" spans="1:7" ht="15.75">
      <c r="A1" s="18" t="s">
        <v>199</v>
      </c>
      <c r="B1" s="17" t="s">
        <v>416</v>
      </c>
      <c r="D1" s="2"/>
      <c r="F1" s="2"/>
    </row>
    <row r="2" spans="1:7" s="22" customFormat="1" ht="15.75" customHeight="1">
      <c r="A2" s="22" t="s">
        <v>200</v>
      </c>
      <c r="B2" s="17" t="s">
        <v>417</v>
      </c>
      <c r="E2"/>
    </row>
    <row r="3" spans="1:7" s="22" customFormat="1" ht="15.75" customHeight="1">
      <c r="E3"/>
    </row>
    <row r="4" spans="1:7" ht="15.75" thickBot="1">
      <c r="A4" s="5" t="s">
        <v>356</v>
      </c>
      <c r="B4" s="65" t="s">
        <v>95</v>
      </c>
    </row>
    <row r="5" spans="1:7">
      <c r="A5" s="156" t="s">
        <v>29</v>
      </c>
      <c r="B5" s="157"/>
      <c r="C5" s="158" t="s">
        <v>30</v>
      </c>
    </row>
    <row r="6" spans="1:7">
      <c r="A6" s="159">
        <v>1</v>
      </c>
      <c r="B6" s="92" t="s">
        <v>31</v>
      </c>
      <c r="C6" s="324">
        <f>SUM(C7:C11)</f>
        <v>103654057</v>
      </c>
      <c r="G6" s="418"/>
    </row>
    <row r="7" spans="1:7">
      <c r="A7" s="159">
        <v>2</v>
      </c>
      <c r="B7" s="89" t="s">
        <v>32</v>
      </c>
      <c r="C7" s="411">
        <v>103000000</v>
      </c>
      <c r="G7" s="418"/>
    </row>
    <row r="8" spans="1:7">
      <c r="A8" s="159">
        <v>3</v>
      </c>
      <c r="B8" s="83" t="s">
        <v>33</v>
      </c>
      <c r="C8" s="411"/>
      <c r="G8" s="418"/>
    </row>
    <row r="9" spans="1:7">
      <c r="A9" s="159">
        <v>4</v>
      </c>
      <c r="B9" s="83" t="s">
        <v>34</v>
      </c>
      <c r="C9" s="411"/>
      <c r="G9" s="418"/>
    </row>
    <row r="10" spans="1:7">
      <c r="A10" s="159">
        <v>5</v>
      </c>
      <c r="B10" s="83" t="s">
        <v>35</v>
      </c>
      <c r="C10" s="411"/>
      <c r="G10" s="418"/>
    </row>
    <row r="11" spans="1:7">
      <c r="A11" s="159">
        <v>6</v>
      </c>
      <c r="B11" s="90" t="s">
        <v>36</v>
      </c>
      <c r="C11" s="411">
        <v>654057</v>
      </c>
      <c r="G11" s="418"/>
    </row>
    <row r="12" spans="1:7" s="4" customFormat="1">
      <c r="A12" s="159">
        <v>7</v>
      </c>
      <c r="B12" s="92" t="s">
        <v>37</v>
      </c>
      <c r="C12" s="325">
        <f>SUM(C13:C27)</f>
        <v>5703198</v>
      </c>
      <c r="E12"/>
      <c r="G12" s="418"/>
    </row>
    <row r="13" spans="1:7" s="4" customFormat="1">
      <c r="A13" s="159">
        <v>8</v>
      </c>
      <c r="B13" s="91" t="s">
        <v>38</v>
      </c>
      <c r="C13" s="412"/>
      <c r="E13"/>
      <c r="G13" s="418"/>
    </row>
    <row r="14" spans="1:7" s="4" customFormat="1" ht="25.5">
      <c r="A14" s="159">
        <v>9</v>
      </c>
      <c r="B14" s="84" t="s">
        <v>39</v>
      </c>
      <c r="C14" s="412"/>
      <c r="E14"/>
      <c r="G14" s="418"/>
    </row>
    <row r="15" spans="1:7" s="4" customFormat="1">
      <c r="A15" s="159">
        <v>10</v>
      </c>
      <c r="B15" s="85" t="s">
        <v>40</v>
      </c>
      <c r="C15" s="412">
        <v>2092398</v>
      </c>
      <c r="E15"/>
      <c r="G15" s="418"/>
    </row>
    <row r="16" spans="1:7" s="4" customFormat="1">
      <c r="A16" s="159">
        <v>11</v>
      </c>
      <c r="B16" s="86" t="s">
        <v>41</v>
      </c>
      <c r="C16" s="412"/>
      <c r="E16"/>
      <c r="G16" s="418"/>
    </row>
    <row r="17" spans="1:7" s="4" customFormat="1">
      <c r="A17" s="159">
        <v>12</v>
      </c>
      <c r="B17" s="85" t="s">
        <v>42</v>
      </c>
      <c r="C17" s="412"/>
      <c r="E17"/>
      <c r="G17" s="418"/>
    </row>
    <row r="18" spans="1:7" s="4" customFormat="1">
      <c r="A18" s="159">
        <v>13</v>
      </c>
      <c r="B18" s="85" t="s">
        <v>43</v>
      </c>
      <c r="C18" s="412"/>
      <c r="E18"/>
      <c r="G18" s="418"/>
    </row>
    <row r="19" spans="1:7" s="4" customFormat="1">
      <c r="A19" s="159">
        <v>14</v>
      </c>
      <c r="B19" s="85" t="s">
        <v>44</v>
      </c>
      <c r="C19" s="412"/>
      <c r="E19"/>
      <c r="G19" s="418"/>
    </row>
    <row r="20" spans="1:7" s="4" customFormat="1" ht="25.5">
      <c r="A20" s="159">
        <v>15</v>
      </c>
      <c r="B20" s="85" t="s">
        <v>45</v>
      </c>
      <c r="C20" s="412"/>
      <c r="E20"/>
      <c r="G20" s="418"/>
    </row>
    <row r="21" spans="1:7" s="4" customFormat="1" ht="25.5">
      <c r="A21" s="159">
        <v>16</v>
      </c>
      <c r="B21" s="84" t="s">
        <v>46</v>
      </c>
      <c r="C21" s="412"/>
      <c r="E21"/>
      <c r="G21" s="418"/>
    </row>
    <row r="22" spans="1:7" s="4" customFormat="1">
      <c r="A22" s="159">
        <v>17</v>
      </c>
      <c r="B22" s="160" t="s">
        <v>47</v>
      </c>
      <c r="C22" s="432">
        <v>3610800</v>
      </c>
      <c r="E22"/>
      <c r="G22" s="418"/>
    </row>
    <row r="23" spans="1:7" s="4" customFormat="1" ht="25.5">
      <c r="A23" s="159">
        <v>18</v>
      </c>
      <c r="B23" s="84" t="s">
        <v>48</v>
      </c>
      <c r="C23" s="412"/>
      <c r="E23"/>
      <c r="G23" s="418"/>
    </row>
    <row r="24" spans="1:7" s="4" customFormat="1" ht="25.5">
      <c r="A24" s="159">
        <v>19</v>
      </c>
      <c r="B24" s="84" t="s">
        <v>49</v>
      </c>
      <c r="C24" s="412"/>
      <c r="E24"/>
      <c r="G24" s="418"/>
    </row>
    <row r="25" spans="1:7" s="4" customFormat="1" ht="25.5">
      <c r="A25" s="159">
        <v>20</v>
      </c>
      <c r="B25" s="87" t="s">
        <v>50</v>
      </c>
      <c r="C25" s="412"/>
      <c r="E25"/>
      <c r="G25" s="418"/>
    </row>
    <row r="26" spans="1:7" s="4" customFormat="1">
      <c r="A26" s="159">
        <v>21</v>
      </c>
      <c r="B26" s="87" t="s">
        <v>51</v>
      </c>
      <c r="C26" s="412"/>
      <c r="E26"/>
      <c r="G26" s="418"/>
    </row>
    <row r="27" spans="1:7" s="4" customFormat="1" ht="25.5">
      <c r="A27" s="159">
        <v>22</v>
      </c>
      <c r="B27" s="87" t="s">
        <v>52</v>
      </c>
      <c r="C27" s="412"/>
      <c r="E27"/>
      <c r="G27" s="418"/>
    </row>
    <row r="28" spans="1:7" s="4" customFormat="1">
      <c r="A28" s="159">
        <v>23</v>
      </c>
      <c r="B28" s="93" t="s">
        <v>26</v>
      </c>
      <c r="C28" s="325">
        <f>C6-C12</f>
        <v>97950859</v>
      </c>
      <c r="E28"/>
      <c r="G28" s="418"/>
    </row>
    <row r="29" spans="1:7" s="4" customFormat="1">
      <c r="A29" s="161"/>
      <c r="B29" s="88"/>
      <c r="C29" s="326"/>
      <c r="E29"/>
      <c r="G29" s="418"/>
    </row>
    <row r="30" spans="1:7" s="4" customFormat="1">
      <c r="A30" s="161">
        <v>24</v>
      </c>
      <c r="B30" s="93" t="s">
        <v>53</v>
      </c>
      <c r="C30" s="325">
        <f>C31+C34</f>
        <v>0</v>
      </c>
      <c r="E30"/>
      <c r="G30" s="418"/>
    </row>
    <row r="31" spans="1:7" s="4" customFormat="1">
      <c r="A31" s="161">
        <v>25</v>
      </c>
      <c r="B31" s="83" t="s">
        <v>54</v>
      </c>
      <c r="C31" s="327">
        <f>C32+C33</f>
        <v>0</v>
      </c>
      <c r="E31"/>
      <c r="G31" s="418"/>
    </row>
    <row r="32" spans="1:7" s="4" customFormat="1">
      <c r="A32" s="161">
        <v>26</v>
      </c>
      <c r="B32" s="202" t="s">
        <v>55</v>
      </c>
      <c r="C32" s="326"/>
      <c r="E32"/>
      <c r="G32" s="418"/>
    </row>
    <row r="33" spans="1:7" s="4" customFormat="1">
      <c r="A33" s="161">
        <v>27</v>
      </c>
      <c r="B33" s="202" t="s">
        <v>56</v>
      </c>
      <c r="C33" s="326"/>
      <c r="E33"/>
      <c r="G33" s="418"/>
    </row>
    <row r="34" spans="1:7" s="4" customFormat="1">
      <c r="A34" s="161">
        <v>28</v>
      </c>
      <c r="B34" s="83" t="s">
        <v>57</v>
      </c>
      <c r="C34" s="326"/>
      <c r="E34"/>
      <c r="G34" s="418"/>
    </row>
    <row r="35" spans="1:7" s="4" customFormat="1">
      <c r="A35" s="161">
        <v>29</v>
      </c>
      <c r="B35" s="93" t="s">
        <v>58</v>
      </c>
      <c r="C35" s="325">
        <f>SUM(C36:C40)</f>
        <v>0</v>
      </c>
      <c r="E35"/>
      <c r="G35" s="418"/>
    </row>
    <row r="36" spans="1:7" s="4" customFormat="1">
      <c r="A36" s="161">
        <v>30</v>
      </c>
      <c r="B36" s="84" t="s">
        <v>59</v>
      </c>
      <c r="C36" s="326"/>
      <c r="E36"/>
      <c r="G36" s="418"/>
    </row>
    <row r="37" spans="1:7" s="4" customFormat="1">
      <c r="A37" s="161">
        <v>31</v>
      </c>
      <c r="B37" s="85" t="s">
        <v>60</v>
      </c>
      <c r="C37" s="326"/>
      <c r="E37"/>
      <c r="G37" s="418"/>
    </row>
    <row r="38" spans="1:7" s="4" customFormat="1" ht="25.5">
      <c r="A38" s="161">
        <v>32</v>
      </c>
      <c r="B38" s="84" t="s">
        <v>61</v>
      </c>
      <c r="C38" s="326"/>
      <c r="E38"/>
      <c r="G38" s="418"/>
    </row>
    <row r="39" spans="1:7" s="4" customFormat="1" ht="25.5">
      <c r="A39" s="161">
        <v>33</v>
      </c>
      <c r="B39" s="84" t="s">
        <v>49</v>
      </c>
      <c r="C39" s="326"/>
      <c r="E39"/>
      <c r="G39" s="418"/>
    </row>
    <row r="40" spans="1:7" s="4" customFormat="1" ht="25.5">
      <c r="A40" s="161">
        <v>34</v>
      </c>
      <c r="B40" s="87" t="s">
        <v>62</v>
      </c>
      <c r="C40" s="326"/>
      <c r="E40"/>
      <c r="G40" s="418"/>
    </row>
    <row r="41" spans="1:7" s="4" customFormat="1">
      <c r="A41" s="161">
        <v>35</v>
      </c>
      <c r="B41" s="93" t="s">
        <v>27</v>
      </c>
      <c r="C41" s="325">
        <f>C30-C35</f>
        <v>0</v>
      </c>
      <c r="E41"/>
      <c r="G41" s="418"/>
    </row>
    <row r="42" spans="1:7" s="4" customFormat="1">
      <c r="A42" s="161"/>
      <c r="B42" s="88"/>
      <c r="C42" s="326"/>
      <c r="E42"/>
      <c r="G42" s="418"/>
    </row>
    <row r="43" spans="1:7" s="4" customFormat="1">
      <c r="A43" s="161">
        <v>36</v>
      </c>
      <c r="B43" s="94" t="s">
        <v>63</v>
      </c>
      <c r="C43" s="325">
        <f>SUM(C44:C46)</f>
        <v>2730098</v>
      </c>
      <c r="E43"/>
      <c r="G43" s="418"/>
    </row>
    <row r="44" spans="1:7" s="4" customFormat="1">
      <c r="A44" s="161">
        <v>37</v>
      </c>
      <c r="B44" s="83" t="s">
        <v>64</v>
      </c>
      <c r="C44" s="412"/>
      <c r="E44"/>
      <c r="G44" s="418"/>
    </row>
    <row r="45" spans="1:7" s="4" customFormat="1">
      <c r="A45" s="161">
        <v>38</v>
      </c>
      <c r="B45" s="83" t="s">
        <v>65</v>
      </c>
      <c r="C45" s="412"/>
      <c r="E45"/>
      <c r="G45" s="418"/>
    </row>
    <row r="46" spans="1:7" s="4" customFormat="1">
      <c r="A46" s="161">
        <v>39</v>
      </c>
      <c r="B46" s="83" t="s">
        <v>66</v>
      </c>
      <c r="C46" s="412">
        <v>2730098</v>
      </c>
      <c r="E46"/>
      <c r="G46" s="418"/>
    </row>
    <row r="47" spans="1:7" s="4" customFormat="1">
      <c r="A47" s="161">
        <v>40</v>
      </c>
      <c r="B47" s="94" t="s">
        <v>67</v>
      </c>
      <c r="C47" s="325">
        <f>SUM(C48:C51)</f>
        <v>0</v>
      </c>
      <c r="E47"/>
      <c r="G47" s="418"/>
    </row>
    <row r="48" spans="1:7" s="4" customFormat="1">
      <c r="A48" s="161">
        <v>41</v>
      </c>
      <c r="B48" s="84" t="s">
        <v>68</v>
      </c>
      <c r="C48" s="326"/>
      <c r="E48"/>
      <c r="G48" s="418"/>
    </row>
    <row r="49" spans="1:7" s="4" customFormat="1">
      <c r="A49" s="161">
        <v>42</v>
      </c>
      <c r="B49" s="85" t="s">
        <v>69</v>
      </c>
      <c r="C49" s="326"/>
      <c r="E49"/>
      <c r="G49" s="418"/>
    </row>
    <row r="50" spans="1:7" s="4" customFormat="1" ht="25.5">
      <c r="A50" s="161">
        <v>43</v>
      </c>
      <c r="B50" s="84" t="s">
        <v>70</v>
      </c>
      <c r="C50" s="326"/>
      <c r="E50"/>
      <c r="G50" s="418"/>
    </row>
    <row r="51" spans="1:7" s="4" customFormat="1" ht="25.5">
      <c r="A51" s="161">
        <v>44</v>
      </c>
      <c r="B51" s="84" t="s">
        <v>49</v>
      </c>
      <c r="C51" s="326"/>
      <c r="E51"/>
      <c r="G51" s="418"/>
    </row>
    <row r="52" spans="1:7" s="4" customFormat="1" ht="15.75" thickBot="1">
      <c r="A52" s="162">
        <v>45</v>
      </c>
      <c r="B52" s="163" t="s">
        <v>28</v>
      </c>
      <c r="C52" s="328">
        <f>C43-C47</f>
        <v>2730098</v>
      </c>
      <c r="E52"/>
      <c r="G52" s="418"/>
    </row>
    <row r="55" spans="1:7">
      <c r="B55" s="2" t="s">
        <v>237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45"/>
  <sheetViews>
    <sheetView tabSelected="1" zoomScaleNormal="100" workbookViewId="0">
      <pane xSplit="1" ySplit="5" topLeftCell="B12" activePane="bottomRight" state="frozen"/>
      <selection pane="topRight" activeCell="B1" sqref="B1"/>
      <selection pane="bottomLeft" activeCell="A5" sqref="A5"/>
      <selection pane="bottomRight" activeCell="D34" sqref="D34"/>
    </sheetView>
  </sheetViews>
  <sheetFormatPr defaultRowHeight="15.75"/>
  <cols>
    <col min="1" max="1" width="10.7109375" style="79" customWidth="1"/>
    <col min="2" max="2" width="91.85546875" style="79" customWidth="1"/>
    <col min="3" max="3" width="53.140625" style="79" customWidth="1"/>
    <col min="4" max="4" width="32.28515625" style="79" customWidth="1"/>
    <col min="5" max="5" width="9.42578125" customWidth="1"/>
  </cols>
  <sheetData>
    <row r="1" spans="1:6">
      <c r="A1" s="18" t="s">
        <v>199</v>
      </c>
      <c r="B1" s="20" t="s">
        <v>416</v>
      </c>
      <c r="E1" s="2"/>
      <c r="F1" s="2"/>
    </row>
    <row r="2" spans="1:6" s="22" customFormat="1" ht="15.75" customHeight="1">
      <c r="A2" s="22" t="s">
        <v>200</v>
      </c>
      <c r="B2" s="17" t="s">
        <v>417</v>
      </c>
    </row>
    <row r="3" spans="1:6" s="22" customFormat="1" ht="15.75" customHeight="1">
      <c r="A3" s="27"/>
    </row>
    <row r="4" spans="1:6" s="22" customFormat="1" ht="15.75" customHeight="1" thickBot="1">
      <c r="A4" s="22" t="s">
        <v>357</v>
      </c>
      <c r="B4" s="233" t="s">
        <v>288</v>
      </c>
      <c r="D4" s="235" t="s">
        <v>101</v>
      </c>
    </row>
    <row r="5" spans="1:6" ht="38.25">
      <c r="A5" s="170" t="s">
        <v>29</v>
      </c>
      <c r="B5" s="171" t="s">
        <v>244</v>
      </c>
      <c r="C5" s="172" t="s">
        <v>250</v>
      </c>
      <c r="D5" s="234" t="s">
        <v>289</v>
      </c>
    </row>
    <row r="6" spans="1:6">
      <c r="A6" s="164">
        <v>1</v>
      </c>
      <c r="B6" s="95" t="s">
        <v>162</v>
      </c>
      <c r="C6" s="329">
        <v>631939.53759999992</v>
      </c>
      <c r="D6" s="426"/>
      <c r="E6" s="8"/>
    </row>
    <row r="7" spans="1:6">
      <c r="A7" s="164">
        <v>2</v>
      </c>
      <c r="B7" s="96" t="s">
        <v>163</v>
      </c>
      <c r="C7" s="330">
        <v>16947122.272</v>
      </c>
      <c r="D7" s="427"/>
      <c r="E7" s="8"/>
    </row>
    <row r="8" spans="1:6">
      <c r="A8" s="164">
        <v>3</v>
      </c>
      <c r="B8" s="96" t="s">
        <v>164</v>
      </c>
      <c r="C8" s="330">
        <v>42482351.204600006</v>
      </c>
      <c r="D8" s="427"/>
      <c r="E8" s="8"/>
    </row>
    <row r="9" spans="1:6">
      <c r="A9" s="164">
        <v>4</v>
      </c>
      <c r="B9" s="96" t="s">
        <v>193</v>
      </c>
      <c r="C9" s="330"/>
      <c r="D9" s="427"/>
      <c r="E9" s="8"/>
    </row>
    <row r="10" spans="1:6">
      <c r="A10" s="164">
        <v>5</v>
      </c>
      <c r="B10" s="96" t="s">
        <v>165</v>
      </c>
      <c r="C10" s="330">
        <v>61209713.159299999</v>
      </c>
      <c r="D10" s="427"/>
      <c r="E10" s="8"/>
    </row>
    <row r="11" spans="1:6">
      <c r="A11" s="164">
        <v>6.1</v>
      </c>
      <c r="B11" s="96" t="s">
        <v>166</v>
      </c>
      <c r="C11" s="331">
        <v>121450029.9668</v>
      </c>
      <c r="D11" s="165"/>
      <c r="E11" s="9"/>
    </row>
    <row r="12" spans="1:6">
      <c r="A12" s="164" t="s">
        <v>421</v>
      </c>
      <c r="B12" s="96" t="s">
        <v>422</v>
      </c>
      <c r="C12" s="331">
        <v>3610800</v>
      </c>
      <c r="D12" s="165" t="s">
        <v>423</v>
      </c>
      <c r="E12" s="9"/>
    </row>
    <row r="13" spans="1:6">
      <c r="A13" s="164">
        <v>6.2</v>
      </c>
      <c r="B13" s="97" t="s">
        <v>167</v>
      </c>
      <c r="C13" s="331">
        <v>-2780081.74</v>
      </c>
      <c r="D13" s="428"/>
      <c r="E13" s="9"/>
    </row>
    <row r="14" spans="1:6">
      <c r="A14" s="164" t="s">
        <v>394</v>
      </c>
      <c r="B14" s="98" t="s">
        <v>395</v>
      </c>
      <c r="C14" s="425">
        <v>2356971</v>
      </c>
      <c r="D14" s="165" t="s">
        <v>420</v>
      </c>
      <c r="E14" s="9"/>
    </row>
    <row r="15" spans="1:6">
      <c r="A15" s="164">
        <v>6</v>
      </c>
      <c r="B15" s="96" t="s">
        <v>168</v>
      </c>
      <c r="C15" s="336"/>
      <c r="D15" s="428"/>
      <c r="E15" s="8"/>
    </row>
    <row r="16" spans="1:6">
      <c r="A16" s="164">
        <v>7</v>
      </c>
      <c r="B16" s="96" t="s">
        <v>169</v>
      </c>
      <c r="C16" s="330">
        <v>1526971.2888</v>
      </c>
      <c r="D16" s="165"/>
      <c r="E16" s="8"/>
    </row>
    <row r="17" spans="1:5">
      <c r="A17" s="164">
        <v>8</v>
      </c>
      <c r="B17" s="96" t="s">
        <v>170</v>
      </c>
      <c r="C17" s="330">
        <v>0</v>
      </c>
      <c r="D17" s="165"/>
      <c r="E17" s="8"/>
    </row>
    <row r="18" spans="1:5">
      <c r="A18" s="164">
        <v>9</v>
      </c>
      <c r="B18" s="96" t="s">
        <v>171</v>
      </c>
      <c r="C18" s="330">
        <v>0</v>
      </c>
      <c r="D18" s="165"/>
      <c r="E18" s="8"/>
    </row>
    <row r="19" spans="1:5">
      <c r="A19" s="164">
        <v>9.1</v>
      </c>
      <c r="B19" s="98" t="s">
        <v>260</v>
      </c>
      <c r="C19" s="331">
        <v>0</v>
      </c>
      <c r="D19" s="165"/>
      <c r="E19" s="8"/>
    </row>
    <row r="20" spans="1:5">
      <c r="A20" s="164">
        <v>9.1999999999999993</v>
      </c>
      <c r="B20" s="98" t="s">
        <v>249</v>
      </c>
      <c r="C20" s="331">
        <v>0</v>
      </c>
      <c r="D20" s="165"/>
      <c r="E20" s="8"/>
    </row>
    <row r="21" spans="1:5">
      <c r="A21" s="164">
        <v>9.3000000000000007</v>
      </c>
      <c r="B21" s="98" t="s">
        <v>248</v>
      </c>
      <c r="C21" s="331">
        <v>0</v>
      </c>
      <c r="D21" s="165"/>
      <c r="E21" s="8"/>
    </row>
    <row r="22" spans="1:5">
      <c r="A22" s="164">
        <v>10</v>
      </c>
      <c r="B22" s="96" t="s">
        <v>172</v>
      </c>
      <c r="C22" s="330">
        <v>3057874.19</v>
      </c>
      <c r="D22" s="165"/>
      <c r="E22" s="8"/>
    </row>
    <row r="23" spans="1:5">
      <c r="A23" s="164">
        <v>10.1</v>
      </c>
      <c r="B23" s="98" t="s">
        <v>247</v>
      </c>
      <c r="C23" s="330">
        <v>2092398</v>
      </c>
      <c r="D23" s="429" t="s">
        <v>367</v>
      </c>
      <c r="E23" s="8"/>
    </row>
    <row r="24" spans="1:5">
      <c r="A24" s="164">
        <v>11</v>
      </c>
      <c r="B24" s="99" t="s">
        <v>173</v>
      </c>
      <c r="C24" s="332">
        <v>1582720.4402000001</v>
      </c>
      <c r="D24" s="166"/>
      <c r="E24" s="8"/>
    </row>
    <row r="25" spans="1:5">
      <c r="A25" s="164">
        <v>12</v>
      </c>
      <c r="B25" s="101" t="s">
        <v>174</v>
      </c>
      <c r="C25" s="333">
        <f>SUM(C6:C10,C15:C18,C22,C24)</f>
        <v>127438692.0925</v>
      </c>
      <c r="D25" s="430"/>
      <c r="E25" s="7"/>
    </row>
    <row r="26" spans="1:5">
      <c r="A26" s="164">
        <v>13</v>
      </c>
      <c r="B26" s="96" t="s">
        <v>175</v>
      </c>
      <c r="C26" s="334">
        <v>87728383.341300011</v>
      </c>
      <c r="D26" s="167"/>
      <c r="E26" s="8"/>
    </row>
    <row r="27" spans="1:5">
      <c r="A27" s="164">
        <v>14</v>
      </c>
      <c r="B27" s="96" t="s">
        <v>176</v>
      </c>
      <c r="C27" s="330">
        <v>8856523.0449000001</v>
      </c>
      <c r="D27" s="165"/>
      <c r="E27" s="8"/>
    </row>
    <row r="28" spans="1:5">
      <c r="A28" s="164">
        <v>15</v>
      </c>
      <c r="B28" s="96" t="s">
        <v>177</v>
      </c>
      <c r="C28" s="330">
        <v>0</v>
      </c>
      <c r="D28" s="165"/>
      <c r="E28" s="8"/>
    </row>
    <row r="29" spans="1:5">
      <c r="A29" s="164">
        <v>16</v>
      </c>
      <c r="B29" s="96" t="s">
        <v>178</v>
      </c>
      <c r="C29" s="330">
        <v>32224347.9045</v>
      </c>
      <c r="D29" s="165"/>
      <c r="E29" s="8"/>
    </row>
    <row r="30" spans="1:5">
      <c r="A30" s="164">
        <v>17</v>
      </c>
      <c r="B30" s="96" t="s">
        <v>179</v>
      </c>
      <c r="C30" s="330">
        <v>0</v>
      </c>
      <c r="D30" s="165"/>
      <c r="E30" s="8"/>
    </row>
    <row r="31" spans="1:5">
      <c r="A31" s="164">
        <v>18</v>
      </c>
      <c r="B31" s="96" t="s">
        <v>180</v>
      </c>
      <c r="C31" s="330">
        <v>6554196.3476999998</v>
      </c>
      <c r="D31" s="165"/>
      <c r="E31" s="8"/>
    </row>
    <row r="32" spans="1:5">
      <c r="A32" s="164">
        <v>19</v>
      </c>
      <c r="B32" s="96" t="s">
        <v>181</v>
      </c>
      <c r="C32" s="330">
        <v>503231.18310000002</v>
      </c>
      <c r="D32" s="165"/>
      <c r="E32" s="8"/>
    </row>
    <row r="33" spans="1:5">
      <c r="A33" s="164">
        <v>20</v>
      </c>
      <c r="B33" s="96" t="s">
        <v>103</v>
      </c>
      <c r="C33" s="422">
        <v>6587901.7944999998</v>
      </c>
      <c r="D33" s="423"/>
      <c r="E33" s="8"/>
    </row>
    <row r="34" spans="1:5">
      <c r="A34" s="164">
        <v>20.100000000000001</v>
      </c>
      <c r="B34" s="100" t="s">
        <v>393</v>
      </c>
      <c r="C34" s="424">
        <v>373126.72</v>
      </c>
      <c r="D34" s="165" t="s">
        <v>420</v>
      </c>
      <c r="E34" s="8"/>
    </row>
    <row r="35" spans="1:5">
      <c r="A35" s="164">
        <v>21</v>
      </c>
      <c r="B35" s="99" t="s">
        <v>182</v>
      </c>
      <c r="C35" s="413"/>
      <c r="D35" s="414"/>
      <c r="E35" s="8"/>
    </row>
    <row r="36" spans="1:5">
      <c r="A36" s="164">
        <v>21.1</v>
      </c>
      <c r="B36" s="100" t="s">
        <v>246</v>
      </c>
      <c r="C36" s="413"/>
      <c r="D36" s="414"/>
      <c r="E36" s="8"/>
    </row>
    <row r="37" spans="1:5">
      <c r="A37" s="164">
        <v>22</v>
      </c>
      <c r="B37" s="101" t="s">
        <v>183</v>
      </c>
      <c r="C37" s="333">
        <f>SUM(C26:C35)</f>
        <v>142827710.336</v>
      </c>
      <c r="D37" s="430"/>
      <c r="E37" s="7"/>
    </row>
    <row r="38" spans="1:5">
      <c r="A38" s="164">
        <v>23</v>
      </c>
      <c r="B38" s="99" t="s">
        <v>184</v>
      </c>
      <c r="C38" s="330">
        <v>103000000</v>
      </c>
      <c r="D38" s="165" t="s">
        <v>418</v>
      </c>
      <c r="E38" s="8"/>
    </row>
    <row r="39" spans="1:5">
      <c r="A39" s="164">
        <v>24</v>
      </c>
      <c r="B39" s="99" t="s">
        <v>185</v>
      </c>
      <c r="C39" s="330"/>
      <c r="D39" s="165"/>
      <c r="E39" s="8"/>
    </row>
    <row r="40" spans="1:5">
      <c r="A40" s="164">
        <v>25</v>
      </c>
      <c r="B40" s="99" t="s">
        <v>245</v>
      </c>
      <c r="C40" s="330"/>
      <c r="D40" s="165"/>
      <c r="E40" s="8"/>
    </row>
    <row r="41" spans="1:5">
      <c r="A41" s="164">
        <v>26</v>
      </c>
      <c r="B41" s="99" t="s">
        <v>187</v>
      </c>
      <c r="C41" s="330"/>
      <c r="D41" s="165"/>
      <c r="E41" s="8"/>
    </row>
    <row r="42" spans="1:5">
      <c r="A42" s="164">
        <v>27</v>
      </c>
      <c r="B42" s="99" t="s">
        <v>188</v>
      </c>
      <c r="C42" s="330"/>
      <c r="D42" s="165"/>
      <c r="E42" s="8"/>
    </row>
    <row r="43" spans="1:5">
      <c r="A43" s="164">
        <v>28</v>
      </c>
      <c r="B43" s="99" t="s">
        <v>189</v>
      </c>
      <c r="C43" s="330">
        <v>654056.68000000005</v>
      </c>
      <c r="D43" s="165" t="s">
        <v>419</v>
      </c>
      <c r="E43" s="8"/>
    </row>
    <row r="44" spans="1:5">
      <c r="A44" s="164">
        <v>29</v>
      </c>
      <c r="B44" s="99" t="s">
        <v>38</v>
      </c>
      <c r="C44" s="330"/>
      <c r="D44" s="165"/>
      <c r="E44" s="8"/>
    </row>
    <row r="45" spans="1:5" ht="16.5" thickBot="1">
      <c r="A45" s="168">
        <v>30</v>
      </c>
      <c r="B45" s="169" t="s">
        <v>190</v>
      </c>
      <c r="C45" s="335">
        <f>SUM(C38:C44)</f>
        <v>103654056.68000001</v>
      </c>
      <c r="D45" s="431"/>
      <c r="E45" s="7"/>
    </row>
  </sheetData>
  <dataValidations count="1">
    <dataValidation operator="lessThanOrEqual" allowBlank="1" showInputMessage="1" showErrorMessage="1" errorTitle="Should be negative number" error="Should be whole negative number or 0" sqref="C12"/>
  </dataValidations>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2"/>
  <sheetViews>
    <sheetView workbookViewId="0">
      <pane xSplit="2" ySplit="7" topLeftCell="C8" activePane="bottomRight" state="frozen"/>
      <selection pane="topRight" activeCell="C1" sqref="C1"/>
      <selection pane="bottomLeft" activeCell="A8" sqref="A8"/>
      <selection pane="bottomRight" activeCell="F30" sqref="F30"/>
    </sheetView>
  </sheetViews>
  <sheetFormatPr defaultColWidth="9.140625" defaultRowHeight="12.75"/>
  <cols>
    <col min="1" max="1" width="10.5703125" style="2" bestFit="1" customWidth="1"/>
    <col min="2" max="2" width="95" style="2" customWidth="1"/>
    <col min="3" max="3" width="9.425781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199</v>
      </c>
      <c r="B1" s="2" t="s">
        <v>416</v>
      </c>
    </row>
    <row r="2" spans="1:19">
      <c r="A2" s="2" t="s">
        <v>200</v>
      </c>
      <c r="B2" s="17" t="s">
        <v>417</v>
      </c>
    </row>
    <row r="4" spans="1:19" ht="39" thickBot="1">
      <c r="A4" s="78" t="s">
        <v>358</v>
      </c>
      <c r="B4" s="369" t="s">
        <v>383</v>
      </c>
    </row>
    <row r="5" spans="1:19">
      <c r="A5" s="151"/>
      <c r="B5" s="155"/>
      <c r="C5" s="131" t="s">
        <v>0</v>
      </c>
      <c r="D5" s="131" t="s">
        <v>1</v>
      </c>
      <c r="E5" s="131" t="s">
        <v>2</v>
      </c>
      <c r="F5" s="131" t="s">
        <v>3</v>
      </c>
      <c r="G5" s="131" t="s">
        <v>4</v>
      </c>
      <c r="H5" s="131" t="s">
        <v>6</v>
      </c>
      <c r="I5" s="131" t="s">
        <v>251</v>
      </c>
      <c r="J5" s="131" t="s">
        <v>252</v>
      </c>
      <c r="K5" s="131" t="s">
        <v>253</v>
      </c>
      <c r="L5" s="131" t="s">
        <v>254</v>
      </c>
      <c r="M5" s="131" t="s">
        <v>255</v>
      </c>
      <c r="N5" s="131" t="s">
        <v>256</v>
      </c>
      <c r="O5" s="131" t="s">
        <v>370</v>
      </c>
      <c r="P5" s="131" t="s">
        <v>371</v>
      </c>
      <c r="Q5" s="131" t="s">
        <v>372</v>
      </c>
      <c r="R5" s="361" t="s">
        <v>373</v>
      </c>
      <c r="S5" s="132" t="s">
        <v>374</v>
      </c>
    </row>
    <row r="6" spans="1:19" ht="46.5" customHeight="1">
      <c r="A6" s="174"/>
      <c r="B6" s="466" t="s">
        <v>375</v>
      </c>
      <c r="C6" s="464">
        <v>0</v>
      </c>
      <c r="D6" s="465"/>
      <c r="E6" s="464">
        <v>0.2</v>
      </c>
      <c r="F6" s="465"/>
      <c r="G6" s="464">
        <v>0.35</v>
      </c>
      <c r="H6" s="465"/>
      <c r="I6" s="464">
        <v>0.5</v>
      </c>
      <c r="J6" s="465"/>
      <c r="K6" s="464">
        <v>0.75</v>
      </c>
      <c r="L6" s="465"/>
      <c r="M6" s="464">
        <v>1</v>
      </c>
      <c r="N6" s="465"/>
      <c r="O6" s="464">
        <v>1.5</v>
      </c>
      <c r="P6" s="465"/>
      <c r="Q6" s="464">
        <v>2.5</v>
      </c>
      <c r="R6" s="465"/>
      <c r="S6" s="462" t="s">
        <v>265</v>
      </c>
    </row>
    <row r="7" spans="1:19">
      <c r="A7" s="174"/>
      <c r="B7" s="467"/>
      <c r="C7" s="368" t="s">
        <v>368</v>
      </c>
      <c r="D7" s="368" t="s">
        <v>369</v>
      </c>
      <c r="E7" s="368" t="s">
        <v>368</v>
      </c>
      <c r="F7" s="368" t="s">
        <v>369</v>
      </c>
      <c r="G7" s="368" t="s">
        <v>368</v>
      </c>
      <c r="H7" s="368" t="s">
        <v>369</v>
      </c>
      <c r="I7" s="368" t="s">
        <v>368</v>
      </c>
      <c r="J7" s="368" t="s">
        <v>369</v>
      </c>
      <c r="K7" s="368" t="s">
        <v>368</v>
      </c>
      <c r="L7" s="368" t="s">
        <v>369</v>
      </c>
      <c r="M7" s="368" t="s">
        <v>368</v>
      </c>
      <c r="N7" s="368" t="s">
        <v>369</v>
      </c>
      <c r="O7" s="368" t="s">
        <v>368</v>
      </c>
      <c r="P7" s="368" t="s">
        <v>369</v>
      </c>
      <c r="Q7" s="368" t="s">
        <v>368</v>
      </c>
      <c r="R7" s="368" t="s">
        <v>369</v>
      </c>
      <c r="S7" s="463"/>
    </row>
    <row r="8" spans="1:19" s="178" customFormat="1">
      <c r="A8" s="135">
        <v>1</v>
      </c>
      <c r="B8" s="201" t="s">
        <v>228</v>
      </c>
      <c r="C8" s="337">
        <v>7534213</v>
      </c>
      <c r="D8" s="337"/>
      <c r="E8" s="337">
        <v>619983.6</v>
      </c>
      <c r="F8" s="362"/>
      <c r="G8" s="337"/>
      <c r="H8" s="337"/>
      <c r="I8" s="337"/>
      <c r="J8" s="337"/>
      <c r="K8" s="337"/>
      <c r="L8" s="337"/>
      <c r="M8" s="337">
        <v>16147822.415999999</v>
      </c>
      <c r="N8" s="337"/>
      <c r="O8" s="337"/>
      <c r="P8" s="337"/>
      <c r="Q8" s="337"/>
      <c r="R8" s="362"/>
      <c r="S8" s="374">
        <f>$C$6*SUM(C8:D8)+$E$6*SUM(E8:F8)+$G$6*SUM(G8:H8)+$I$6*SUM(I8:J8)+$K$6*SUM(K8:L8)+$M$6*SUM(M8:N8)+$O$6*SUM(O8:P8)+$Q$6*SUM(Q8:R8)</f>
        <v>16271819.136</v>
      </c>
    </row>
    <row r="9" spans="1:19" s="178" customFormat="1">
      <c r="A9" s="135">
        <v>2</v>
      </c>
      <c r="B9" s="201" t="s">
        <v>229</v>
      </c>
      <c r="C9" s="337"/>
      <c r="D9" s="337"/>
      <c r="E9" s="337"/>
      <c r="F9" s="337"/>
      <c r="G9" s="337"/>
      <c r="H9" s="337"/>
      <c r="I9" s="337"/>
      <c r="J9" s="337"/>
      <c r="K9" s="337"/>
      <c r="L9" s="337"/>
      <c r="M9" s="337"/>
      <c r="N9" s="337"/>
      <c r="O9" s="337"/>
      <c r="P9" s="337"/>
      <c r="Q9" s="337"/>
      <c r="R9" s="362"/>
      <c r="S9" s="374">
        <f t="shared" ref="S9:S21" si="0">$C$6*SUM(C9:D9)+$E$6*SUM(E9:F9)+$G$6*SUM(G9:H9)+$I$6*SUM(I9:J9)+$K$6*SUM(K9:L9)+$M$6*SUM(M9:N9)+$O$6*SUM(O9:P9)+$Q$6*SUM(Q9:R9)</f>
        <v>0</v>
      </c>
    </row>
    <row r="10" spans="1:19" s="178" customFormat="1">
      <c r="A10" s="135">
        <v>3</v>
      </c>
      <c r="B10" s="201" t="s">
        <v>230</v>
      </c>
      <c r="C10" s="337"/>
      <c r="D10" s="337"/>
      <c r="E10" s="337"/>
      <c r="F10" s="337"/>
      <c r="G10" s="337"/>
      <c r="H10" s="337"/>
      <c r="I10" s="337"/>
      <c r="J10" s="337"/>
      <c r="K10" s="337"/>
      <c r="L10" s="337"/>
      <c r="M10" s="337"/>
      <c r="N10" s="337"/>
      <c r="O10" s="337"/>
      <c r="P10" s="337"/>
      <c r="Q10" s="337"/>
      <c r="R10" s="362"/>
      <c r="S10" s="374">
        <f t="shared" si="0"/>
        <v>0</v>
      </c>
    </row>
    <row r="11" spans="1:19" s="178" customFormat="1">
      <c r="A11" s="135">
        <v>4</v>
      </c>
      <c r="B11" s="201" t="s">
        <v>231</v>
      </c>
      <c r="C11" s="337"/>
      <c r="D11" s="337"/>
      <c r="E11" s="337"/>
      <c r="F11" s="337"/>
      <c r="G11" s="337"/>
      <c r="H11" s="337"/>
      <c r="I11" s="337"/>
      <c r="J11" s="337"/>
      <c r="K11" s="337"/>
      <c r="L11" s="337"/>
      <c r="M11" s="337"/>
      <c r="N11" s="337"/>
      <c r="O11" s="337"/>
      <c r="P11" s="337"/>
      <c r="Q11" s="337"/>
      <c r="R11" s="362"/>
      <c r="S11" s="374">
        <f t="shared" si="0"/>
        <v>0</v>
      </c>
    </row>
    <row r="12" spans="1:19" s="178" customFormat="1">
      <c r="A12" s="135">
        <v>5</v>
      </c>
      <c r="B12" s="201" t="s">
        <v>232</v>
      </c>
      <c r="C12" s="337"/>
      <c r="D12" s="337"/>
      <c r="E12" s="337"/>
      <c r="F12" s="337"/>
      <c r="G12" s="337"/>
      <c r="H12" s="337"/>
      <c r="I12" s="337"/>
      <c r="J12" s="337"/>
      <c r="K12" s="337"/>
      <c r="L12" s="337"/>
      <c r="M12" s="337"/>
      <c r="N12" s="337"/>
      <c r="O12" s="337"/>
      <c r="P12" s="337"/>
      <c r="Q12" s="337"/>
      <c r="R12" s="362"/>
      <c r="S12" s="374">
        <f t="shared" si="0"/>
        <v>0</v>
      </c>
    </row>
    <row r="13" spans="1:19" s="178" customFormat="1" ht="15">
      <c r="A13" s="135">
        <v>6</v>
      </c>
      <c r="B13" s="201" t="s">
        <v>233</v>
      </c>
      <c r="C13" s="415"/>
      <c r="D13" s="337"/>
      <c r="E13" s="415"/>
      <c r="F13" s="337"/>
      <c r="G13" s="337"/>
      <c r="H13" s="337"/>
      <c r="I13" s="415">
        <v>19748976.48</v>
      </c>
      <c r="J13" s="337"/>
      <c r="K13" s="415"/>
      <c r="L13" s="337"/>
      <c r="M13" s="416">
        <v>72512672.580000028</v>
      </c>
      <c r="N13" s="337"/>
      <c r="O13" s="337"/>
      <c r="P13" s="337"/>
      <c r="Q13" s="337"/>
      <c r="R13" s="362"/>
      <c r="S13" s="374">
        <f t="shared" si="0"/>
        <v>82387160.820000023</v>
      </c>
    </row>
    <row r="14" spans="1:19" s="178" customFormat="1" ht="15">
      <c r="A14" s="135">
        <v>7</v>
      </c>
      <c r="B14" s="201" t="s">
        <v>78</v>
      </c>
      <c r="C14" s="415"/>
      <c r="D14" s="337"/>
      <c r="E14" s="415"/>
      <c r="F14" s="337"/>
      <c r="G14" s="337"/>
      <c r="H14" s="337"/>
      <c r="I14" s="415"/>
      <c r="J14" s="337"/>
      <c r="K14" s="415"/>
      <c r="L14" s="337"/>
      <c r="M14" s="415">
        <v>126378349.29000004</v>
      </c>
      <c r="N14" s="337">
        <v>14137534.344999999</v>
      </c>
      <c r="O14" s="337"/>
      <c r="P14" s="337"/>
      <c r="Q14" s="337"/>
      <c r="R14" s="362"/>
      <c r="S14" s="374">
        <f t="shared" si="0"/>
        <v>140515883.63500005</v>
      </c>
    </row>
    <row r="15" spans="1:19" s="178" customFormat="1" ht="15">
      <c r="A15" s="135">
        <v>8</v>
      </c>
      <c r="B15" s="201" t="s">
        <v>79</v>
      </c>
      <c r="C15" s="415"/>
      <c r="D15" s="337"/>
      <c r="E15" s="415"/>
      <c r="F15" s="337"/>
      <c r="G15" s="337"/>
      <c r="H15" s="337"/>
      <c r="I15" s="415"/>
      <c r="J15" s="337"/>
      <c r="K15" s="415">
        <v>541207.27</v>
      </c>
      <c r="L15" s="337"/>
      <c r="M15" s="416"/>
      <c r="N15" s="337"/>
      <c r="O15" s="337"/>
      <c r="P15" s="337"/>
      <c r="Q15" s="337"/>
      <c r="R15" s="362"/>
      <c r="S15" s="374">
        <f t="shared" si="0"/>
        <v>405905.45250000001</v>
      </c>
    </row>
    <row r="16" spans="1:19" s="178" customFormat="1">
      <c r="A16" s="135">
        <v>9</v>
      </c>
      <c r="B16" s="201" t="s">
        <v>80</v>
      </c>
      <c r="C16" s="337"/>
      <c r="D16" s="337"/>
      <c r="E16" s="337"/>
      <c r="F16" s="337"/>
      <c r="G16" s="337"/>
      <c r="H16" s="337"/>
      <c r="I16" s="337"/>
      <c r="J16" s="337"/>
      <c r="K16" s="337"/>
      <c r="L16" s="337"/>
      <c r="M16" s="337"/>
      <c r="N16" s="337"/>
      <c r="O16" s="337"/>
      <c r="P16" s="337"/>
      <c r="Q16" s="337"/>
      <c r="R16" s="362"/>
      <c r="S16" s="374">
        <f t="shared" si="0"/>
        <v>0</v>
      </c>
    </row>
    <row r="17" spans="1:19" s="178" customFormat="1">
      <c r="A17" s="135">
        <v>10</v>
      </c>
      <c r="B17" s="201" t="s">
        <v>72</v>
      </c>
      <c r="C17" s="337"/>
      <c r="D17" s="337"/>
      <c r="E17" s="337"/>
      <c r="F17" s="337"/>
      <c r="G17" s="337"/>
      <c r="H17" s="337"/>
      <c r="I17" s="337"/>
      <c r="J17" s="337"/>
      <c r="K17" s="337"/>
      <c r="L17" s="337"/>
      <c r="M17" s="337"/>
      <c r="N17" s="337"/>
      <c r="O17" s="337"/>
      <c r="P17" s="337"/>
      <c r="Q17" s="337"/>
      <c r="R17" s="362"/>
      <c r="S17" s="374">
        <f t="shared" si="0"/>
        <v>0</v>
      </c>
    </row>
    <row r="18" spans="1:19" s="178" customFormat="1">
      <c r="A18" s="135">
        <v>11</v>
      </c>
      <c r="B18" s="201" t="s">
        <v>73</v>
      </c>
      <c r="C18" s="337"/>
      <c r="D18" s="337"/>
      <c r="E18" s="337"/>
      <c r="F18" s="337"/>
      <c r="G18" s="337"/>
      <c r="H18" s="337"/>
      <c r="I18" s="337"/>
      <c r="J18" s="337"/>
      <c r="K18" s="337"/>
      <c r="L18" s="337"/>
      <c r="M18" s="337"/>
      <c r="N18" s="337"/>
      <c r="O18" s="337"/>
      <c r="P18" s="337"/>
      <c r="Q18" s="337"/>
      <c r="R18" s="362"/>
      <c r="S18" s="374">
        <f t="shared" si="0"/>
        <v>0</v>
      </c>
    </row>
    <row r="19" spans="1:19" s="178" customFormat="1">
      <c r="A19" s="135">
        <v>12</v>
      </c>
      <c r="B19" s="201" t="s">
        <v>74</v>
      </c>
      <c r="C19" s="337"/>
      <c r="D19" s="337"/>
      <c r="E19" s="337"/>
      <c r="F19" s="337"/>
      <c r="G19" s="337"/>
      <c r="H19" s="337"/>
      <c r="I19" s="337"/>
      <c r="J19" s="337"/>
      <c r="K19" s="337"/>
      <c r="L19" s="337"/>
      <c r="M19" s="337"/>
      <c r="N19" s="337"/>
      <c r="O19" s="337"/>
      <c r="P19" s="337"/>
      <c r="Q19" s="337"/>
      <c r="R19" s="362"/>
      <c r="S19" s="374">
        <f t="shared" si="0"/>
        <v>0</v>
      </c>
    </row>
    <row r="20" spans="1:19" s="178" customFormat="1">
      <c r="A20" s="135">
        <v>13</v>
      </c>
      <c r="B20" s="201" t="s">
        <v>75</v>
      </c>
      <c r="C20" s="337"/>
      <c r="D20" s="337"/>
      <c r="E20" s="337"/>
      <c r="F20" s="337"/>
      <c r="G20" s="337"/>
      <c r="H20" s="337"/>
      <c r="I20" s="337"/>
      <c r="J20" s="337"/>
      <c r="K20" s="337"/>
      <c r="L20" s="337"/>
      <c r="M20" s="337"/>
      <c r="N20" s="337"/>
      <c r="O20" s="337"/>
      <c r="P20" s="337"/>
      <c r="Q20" s="337"/>
      <c r="R20" s="362"/>
      <c r="S20" s="374">
        <f t="shared" si="0"/>
        <v>0</v>
      </c>
    </row>
    <row r="21" spans="1:19" s="178" customFormat="1">
      <c r="A21" s="135">
        <v>14</v>
      </c>
      <c r="B21" s="201" t="s">
        <v>263</v>
      </c>
      <c r="C21" s="337">
        <v>631939.53759999992</v>
      </c>
      <c r="D21" s="337"/>
      <c r="E21" s="337"/>
      <c r="F21" s="337"/>
      <c r="G21" s="337"/>
      <c r="H21" s="337"/>
      <c r="I21" s="337"/>
      <c r="J21" s="337"/>
      <c r="K21" s="337"/>
      <c r="L21" s="337"/>
      <c r="M21" s="337">
        <v>2258049.2264</v>
      </c>
      <c r="N21" s="337"/>
      <c r="O21" s="337"/>
      <c r="P21" s="337"/>
      <c r="Q21" s="337"/>
      <c r="R21" s="362"/>
      <c r="S21" s="374">
        <f t="shared" si="0"/>
        <v>2258049.2264</v>
      </c>
    </row>
    <row r="22" spans="1:19" ht="13.5" thickBot="1">
      <c r="A22" s="113"/>
      <c r="B22" s="180" t="s">
        <v>71</v>
      </c>
      <c r="C22" s="338">
        <f>SUM(C8:C21)</f>
        <v>8166152.5375999995</v>
      </c>
      <c r="D22" s="338">
        <f t="shared" ref="D22:S22" si="1">SUM(D8:D21)</f>
        <v>0</v>
      </c>
      <c r="E22" s="338">
        <f t="shared" si="1"/>
        <v>619983.6</v>
      </c>
      <c r="F22" s="338">
        <f t="shared" si="1"/>
        <v>0</v>
      </c>
      <c r="G22" s="338">
        <f t="shared" si="1"/>
        <v>0</v>
      </c>
      <c r="H22" s="338">
        <f t="shared" si="1"/>
        <v>0</v>
      </c>
      <c r="I22" s="338">
        <f t="shared" si="1"/>
        <v>19748976.48</v>
      </c>
      <c r="J22" s="338">
        <f t="shared" si="1"/>
        <v>0</v>
      </c>
      <c r="K22" s="338">
        <f t="shared" si="1"/>
        <v>541207.27</v>
      </c>
      <c r="L22" s="338">
        <f t="shared" si="1"/>
        <v>0</v>
      </c>
      <c r="M22" s="338">
        <f t="shared" si="1"/>
        <v>217296893.51240006</v>
      </c>
      <c r="N22" s="338">
        <f t="shared" si="1"/>
        <v>14137534.344999999</v>
      </c>
      <c r="O22" s="338">
        <f t="shared" si="1"/>
        <v>0</v>
      </c>
      <c r="P22" s="338">
        <f t="shared" si="1"/>
        <v>0</v>
      </c>
      <c r="Q22" s="338">
        <f t="shared" si="1"/>
        <v>0</v>
      </c>
      <c r="R22" s="338">
        <f t="shared" si="1"/>
        <v>0</v>
      </c>
      <c r="S22" s="375">
        <f t="shared" si="1"/>
        <v>241838818.26990005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8"/>
  <sheetViews>
    <sheetView workbookViewId="0">
      <pane xSplit="2" ySplit="6" topLeftCell="O7" activePane="bottomRight" state="frozen"/>
      <selection pane="topRight" activeCell="C1" sqref="C1"/>
      <selection pane="bottomLeft" activeCell="A6" sqref="A6"/>
      <selection pane="bottomRight" activeCell="R20" sqref="R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199</v>
      </c>
      <c r="B1" s="2" t="s">
        <v>416</v>
      </c>
    </row>
    <row r="2" spans="1:22">
      <c r="A2" s="2" t="s">
        <v>200</v>
      </c>
      <c r="B2" s="17" t="s">
        <v>417</v>
      </c>
    </row>
    <row r="4" spans="1:22" ht="27.75" thickBot="1">
      <c r="A4" s="2" t="s">
        <v>359</v>
      </c>
      <c r="B4" s="370" t="s">
        <v>384</v>
      </c>
      <c r="V4" s="235" t="s">
        <v>101</v>
      </c>
    </row>
    <row r="5" spans="1:22">
      <c r="A5" s="111"/>
      <c r="B5" s="112"/>
      <c r="C5" s="468" t="s">
        <v>210</v>
      </c>
      <c r="D5" s="469"/>
      <c r="E5" s="469"/>
      <c r="F5" s="469"/>
      <c r="G5" s="469"/>
      <c r="H5" s="469"/>
      <c r="I5" s="469"/>
      <c r="J5" s="469"/>
      <c r="K5" s="469"/>
      <c r="L5" s="470"/>
      <c r="M5" s="468" t="s">
        <v>211</v>
      </c>
      <c r="N5" s="469"/>
      <c r="O5" s="469"/>
      <c r="P5" s="469"/>
      <c r="Q5" s="469"/>
      <c r="R5" s="469"/>
      <c r="S5" s="470"/>
      <c r="T5" s="473" t="s">
        <v>382</v>
      </c>
      <c r="U5" s="473" t="s">
        <v>381</v>
      </c>
      <c r="V5" s="471" t="s">
        <v>212</v>
      </c>
    </row>
    <row r="6" spans="1:22" s="78" customFormat="1" ht="140.25">
      <c r="A6" s="133"/>
      <c r="B6" s="203"/>
      <c r="C6" s="109" t="s">
        <v>213</v>
      </c>
      <c r="D6" s="108" t="s">
        <v>214</v>
      </c>
      <c r="E6" s="105" t="s">
        <v>215</v>
      </c>
      <c r="F6" s="371" t="s">
        <v>376</v>
      </c>
      <c r="G6" s="108" t="s">
        <v>216</v>
      </c>
      <c r="H6" s="108" t="s">
        <v>217</v>
      </c>
      <c r="I6" s="108" t="s">
        <v>218</v>
      </c>
      <c r="J6" s="108" t="s">
        <v>262</v>
      </c>
      <c r="K6" s="108" t="s">
        <v>219</v>
      </c>
      <c r="L6" s="110" t="s">
        <v>220</v>
      </c>
      <c r="M6" s="109" t="s">
        <v>221</v>
      </c>
      <c r="N6" s="108" t="s">
        <v>222</v>
      </c>
      <c r="O6" s="108" t="s">
        <v>223</v>
      </c>
      <c r="P6" s="108" t="s">
        <v>224</v>
      </c>
      <c r="Q6" s="108" t="s">
        <v>225</v>
      </c>
      <c r="R6" s="108" t="s">
        <v>226</v>
      </c>
      <c r="S6" s="110" t="s">
        <v>227</v>
      </c>
      <c r="T6" s="474"/>
      <c r="U6" s="474"/>
      <c r="V6" s="472"/>
    </row>
    <row r="7" spans="1:22" s="178" customFormat="1">
      <c r="A7" s="179">
        <v>1</v>
      </c>
      <c r="B7" s="177" t="s">
        <v>228</v>
      </c>
      <c r="C7" s="339"/>
      <c r="D7" s="337"/>
      <c r="E7" s="337"/>
      <c r="F7" s="337"/>
      <c r="G7" s="337"/>
      <c r="H7" s="337"/>
      <c r="I7" s="337"/>
      <c r="J7" s="337"/>
      <c r="K7" s="337"/>
      <c r="L7" s="340"/>
      <c r="M7" s="339"/>
      <c r="N7" s="337"/>
      <c r="O7" s="337"/>
      <c r="P7" s="337"/>
      <c r="Q7" s="337"/>
      <c r="R7" s="337"/>
      <c r="S7" s="340"/>
      <c r="T7" s="365"/>
      <c r="U7" s="364"/>
      <c r="V7" s="341">
        <f>SUM(C7:S7)</f>
        <v>0</v>
      </c>
    </row>
    <row r="8" spans="1:22" s="178" customFormat="1">
      <c r="A8" s="179">
        <v>2</v>
      </c>
      <c r="B8" s="177" t="s">
        <v>229</v>
      </c>
      <c r="C8" s="339"/>
      <c r="D8" s="337"/>
      <c r="E8" s="337"/>
      <c r="F8" s="337"/>
      <c r="G8" s="337"/>
      <c r="H8" s="337"/>
      <c r="I8" s="337"/>
      <c r="J8" s="337"/>
      <c r="K8" s="337"/>
      <c r="L8" s="340"/>
      <c r="M8" s="339"/>
      <c r="N8" s="337"/>
      <c r="O8" s="337"/>
      <c r="P8" s="337"/>
      <c r="Q8" s="337"/>
      <c r="R8" s="337"/>
      <c r="S8" s="340"/>
      <c r="T8" s="364"/>
      <c r="U8" s="364"/>
      <c r="V8" s="341">
        <f t="shared" ref="V8:V20" si="0">SUM(C8:S8)</f>
        <v>0</v>
      </c>
    </row>
    <row r="9" spans="1:22" s="178" customFormat="1">
      <c r="A9" s="179">
        <v>3</v>
      </c>
      <c r="B9" s="177" t="s">
        <v>230</v>
      </c>
      <c r="C9" s="339"/>
      <c r="D9" s="337"/>
      <c r="E9" s="337"/>
      <c r="F9" s="337"/>
      <c r="G9" s="337"/>
      <c r="H9" s="337"/>
      <c r="I9" s="337"/>
      <c r="J9" s="337"/>
      <c r="K9" s="337"/>
      <c r="L9" s="340"/>
      <c r="M9" s="339"/>
      <c r="N9" s="337"/>
      <c r="O9" s="337"/>
      <c r="P9" s="337"/>
      <c r="Q9" s="337"/>
      <c r="R9" s="337"/>
      <c r="S9" s="340"/>
      <c r="T9" s="364"/>
      <c r="U9" s="364"/>
      <c r="V9" s="341">
        <f>SUM(C9:S9)</f>
        <v>0</v>
      </c>
    </row>
    <row r="10" spans="1:22" s="178" customFormat="1">
      <c r="A10" s="179">
        <v>4</v>
      </c>
      <c r="B10" s="177" t="s">
        <v>231</v>
      </c>
      <c r="C10" s="339"/>
      <c r="D10" s="337"/>
      <c r="E10" s="337"/>
      <c r="F10" s="337"/>
      <c r="G10" s="337"/>
      <c r="H10" s="337"/>
      <c r="I10" s="337"/>
      <c r="J10" s="337"/>
      <c r="K10" s="337"/>
      <c r="L10" s="340"/>
      <c r="M10" s="339"/>
      <c r="N10" s="337"/>
      <c r="O10" s="337"/>
      <c r="P10" s="337"/>
      <c r="Q10" s="337"/>
      <c r="R10" s="337"/>
      <c r="S10" s="340"/>
      <c r="T10" s="364"/>
      <c r="U10" s="364"/>
      <c r="V10" s="341">
        <f t="shared" si="0"/>
        <v>0</v>
      </c>
    </row>
    <row r="11" spans="1:22" s="178" customFormat="1">
      <c r="A11" s="179">
        <v>5</v>
      </c>
      <c r="B11" s="177" t="s">
        <v>232</v>
      </c>
      <c r="C11" s="339"/>
      <c r="D11" s="337"/>
      <c r="E11" s="337"/>
      <c r="F11" s="337"/>
      <c r="G11" s="337"/>
      <c r="H11" s="337"/>
      <c r="I11" s="337"/>
      <c r="J11" s="337"/>
      <c r="K11" s="337"/>
      <c r="L11" s="340"/>
      <c r="M11" s="339"/>
      <c r="N11" s="337"/>
      <c r="O11" s="337"/>
      <c r="P11" s="337"/>
      <c r="Q11" s="337"/>
      <c r="R11" s="337"/>
      <c r="S11" s="340"/>
      <c r="T11" s="364"/>
      <c r="U11" s="364"/>
      <c r="V11" s="341">
        <f t="shared" si="0"/>
        <v>0</v>
      </c>
    </row>
    <row r="12" spans="1:22" s="178" customFormat="1">
      <c r="A12" s="179">
        <v>6</v>
      </c>
      <c r="B12" s="177" t="s">
        <v>233</v>
      </c>
      <c r="C12" s="339"/>
      <c r="D12" s="337"/>
      <c r="E12" s="337"/>
      <c r="F12" s="337"/>
      <c r="G12" s="337"/>
      <c r="H12" s="337"/>
      <c r="I12" s="337"/>
      <c r="J12" s="337"/>
      <c r="K12" s="337"/>
      <c r="L12" s="340"/>
      <c r="M12" s="339"/>
      <c r="N12" s="337"/>
      <c r="O12" s="337"/>
      <c r="P12" s="337"/>
      <c r="Q12" s="337"/>
      <c r="R12" s="337"/>
      <c r="S12" s="340"/>
      <c r="T12" s="364"/>
      <c r="U12" s="364"/>
      <c r="V12" s="341">
        <f t="shared" si="0"/>
        <v>0</v>
      </c>
    </row>
    <row r="13" spans="1:22" s="178" customFormat="1">
      <c r="A13" s="179">
        <v>7</v>
      </c>
      <c r="B13" s="177" t="s">
        <v>78</v>
      </c>
      <c r="C13" s="339"/>
      <c r="D13" s="337"/>
      <c r="E13" s="337"/>
      <c r="F13" s="337"/>
      <c r="G13" s="337"/>
      <c r="H13" s="337"/>
      <c r="I13" s="337"/>
      <c r="J13" s="337"/>
      <c r="K13" s="337"/>
      <c r="L13" s="340"/>
      <c r="M13" s="339"/>
      <c r="N13" s="337"/>
      <c r="O13" s="337"/>
      <c r="P13" s="337"/>
      <c r="Q13" s="337"/>
      <c r="R13" s="337"/>
      <c r="S13" s="340"/>
      <c r="T13" s="364"/>
      <c r="U13" s="364"/>
      <c r="V13" s="341">
        <f t="shared" si="0"/>
        <v>0</v>
      </c>
    </row>
    <row r="14" spans="1:22" s="178" customFormat="1">
      <c r="A14" s="179">
        <v>8</v>
      </c>
      <c r="B14" s="177" t="s">
        <v>79</v>
      </c>
      <c r="C14" s="339"/>
      <c r="D14" s="337"/>
      <c r="E14" s="337"/>
      <c r="F14" s="337"/>
      <c r="G14" s="337"/>
      <c r="H14" s="337"/>
      <c r="I14" s="337"/>
      <c r="J14" s="337"/>
      <c r="K14" s="337"/>
      <c r="L14" s="340"/>
      <c r="M14" s="339"/>
      <c r="N14" s="337"/>
      <c r="O14" s="337"/>
      <c r="P14" s="337"/>
      <c r="Q14" s="337"/>
      <c r="R14" s="337"/>
      <c r="S14" s="340"/>
      <c r="T14" s="364"/>
      <c r="U14" s="364"/>
      <c r="V14" s="341">
        <f t="shared" si="0"/>
        <v>0</v>
      </c>
    </row>
    <row r="15" spans="1:22" s="178" customFormat="1">
      <c r="A15" s="179">
        <v>9</v>
      </c>
      <c r="B15" s="177" t="s">
        <v>80</v>
      </c>
      <c r="C15" s="339"/>
      <c r="D15" s="337"/>
      <c r="E15" s="337"/>
      <c r="F15" s="337"/>
      <c r="G15" s="337"/>
      <c r="H15" s="337"/>
      <c r="I15" s="337"/>
      <c r="J15" s="337"/>
      <c r="K15" s="337"/>
      <c r="L15" s="340"/>
      <c r="M15" s="339"/>
      <c r="N15" s="337"/>
      <c r="O15" s="337"/>
      <c r="P15" s="337"/>
      <c r="Q15" s="337"/>
      <c r="R15" s="337"/>
      <c r="S15" s="340"/>
      <c r="T15" s="364"/>
      <c r="U15" s="364"/>
      <c r="V15" s="341">
        <f t="shared" si="0"/>
        <v>0</v>
      </c>
    </row>
    <row r="16" spans="1:22" s="178" customFormat="1">
      <c r="A16" s="179">
        <v>10</v>
      </c>
      <c r="B16" s="177" t="s">
        <v>72</v>
      </c>
      <c r="C16" s="339"/>
      <c r="D16" s="337"/>
      <c r="E16" s="337"/>
      <c r="F16" s="337"/>
      <c r="G16" s="337"/>
      <c r="H16" s="337"/>
      <c r="I16" s="337"/>
      <c r="J16" s="337"/>
      <c r="K16" s="337"/>
      <c r="L16" s="340"/>
      <c r="M16" s="339"/>
      <c r="N16" s="337"/>
      <c r="O16" s="337"/>
      <c r="P16" s="337"/>
      <c r="Q16" s="337"/>
      <c r="R16" s="337"/>
      <c r="S16" s="340"/>
      <c r="T16" s="364"/>
      <c r="U16" s="364"/>
      <c r="V16" s="341">
        <f t="shared" si="0"/>
        <v>0</v>
      </c>
    </row>
    <row r="17" spans="1:22" s="178" customFormat="1">
      <c r="A17" s="179">
        <v>11</v>
      </c>
      <c r="B17" s="177" t="s">
        <v>73</v>
      </c>
      <c r="C17" s="339"/>
      <c r="D17" s="337"/>
      <c r="E17" s="337"/>
      <c r="F17" s="337"/>
      <c r="G17" s="337"/>
      <c r="H17" s="337"/>
      <c r="I17" s="337"/>
      <c r="J17" s="337"/>
      <c r="K17" s="337"/>
      <c r="L17" s="340"/>
      <c r="M17" s="339"/>
      <c r="N17" s="337"/>
      <c r="O17" s="337"/>
      <c r="P17" s="337"/>
      <c r="Q17" s="337"/>
      <c r="R17" s="337"/>
      <c r="S17" s="340"/>
      <c r="T17" s="364"/>
      <c r="U17" s="364"/>
      <c r="V17" s="341">
        <f t="shared" si="0"/>
        <v>0</v>
      </c>
    </row>
    <row r="18" spans="1:22" s="178" customFormat="1">
      <c r="A18" s="179">
        <v>12</v>
      </c>
      <c r="B18" s="177" t="s">
        <v>74</v>
      </c>
      <c r="C18" s="339"/>
      <c r="D18" s="337"/>
      <c r="E18" s="337"/>
      <c r="F18" s="337"/>
      <c r="G18" s="337"/>
      <c r="H18" s="337"/>
      <c r="I18" s="337"/>
      <c r="J18" s="337"/>
      <c r="K18" s="337"/>
      <c r="L18" s="340"/>
      <c r="M18" s="339"/>
      <c r="N18" s="337"/>
      <c r="O18" s="337"/>
      <c r="P18" s="337"/>
      <c r="Q18" s="337"/>
      <c r="R18" s="337"/>
      <c r="S18" s="340"/>
      <c r="T18" s="364"/>
      <c r="U18" s="364"/>
      <c r="V18" s="341">
        <f t="shared" si="0"/>
        <v>0</v>
      </c>
    </row>
    <row r="19" spans="1:22" s="178" customFormat="1">
      <c r="A19" s="179">
        <v>13</v>
      </c>
      <c r="B19" s="177" t="s">
        <v>75</v>
      </c>
      <c r="C19" s="339"/>
      <c r="D19" s="337"/>
      <c r="E19" s="337"/>
      <c r="F19" s="337"/>
      <c r="G19" s="337"/>
      <c r="H19" s="337"/>
      <c r="I19" s="337"/>
      <c r="J19" s="337"/>
      <c r="K19" s="337"/>
      <c r="L19" s="340"/>
      <c r="M19" s="339"/>
      <c r="N19" s="337"/>
      <c r="O19" s="337"/>
      <c r="P19" s="337"/>
      <c r="Q19" s="337"/>
      <c r="R19" s="337"/>
      <c r="S19" s="340"/>
      <c r="T19" s="364"/>
      <c r="U19" s="364"/>
      <c r="V19" s="341">
        <f t="shared" si="0"/>
        <v>0</v>
      </c>
    </row>
    <row r="20" spans="1:22" s="178" customFormat="1">
      <c r="A20" s="179">
        <v>14</v>
      </c>
      <c r="B20" s="177" t="s">
        <v>263</v>
      </c>
      <c r="C20" s="339"/>
      <c r="D20" s="337"/>
      <c r="E20" s="337"/>
      <c r="F20" s="337"/>
      <c r="G20" s="337"/>
      <c r="H20" s="337"/>
      <c r="I20" s="337"/>
      <c r="J20" s="337"/>
      <c r="K20" s="337"/>
      <c r="L20" s="340"/>
      <c r="M20" s="339"/>
      <c r="N20" s="337"/>
      <c r="O20" s="337"/>
      <c r="P20" s="337"/>
      <c r="Q20" s="337"/>
      <c r="R20" s="337"/>
      <c r="S20" s="340"/>
      <c r="T20" s="364"/>
      <c r="U20" s="364"/>
      <c r="V20" s="341">
        <f t="shared" si="0"/>
        <v>0</v>
      </c>
    </row>
    <row r="21" spans="1:22" ht="13.5" thickBot="1">
      <c r="A21" s="113"/>
      <c r="B21" s="114" t="s">
        <v>71</v>
      </c>
      <c r="C21" s="342">
        <f>SUM(C7:C20)</f>
        <v>0</v>
      </c>
      <c r="D21" s="338">
        <f t="shared" ref="D21:V21" si="1">SUM(D7:D20)</f>
        <v>0</v>
      </c>
      <c r="E21" s="338">
        <f t="shared" si="1"/>
        <v>0</v>
      </c>
      <c r="F21" s="338">
        <f t="shared" si="1"/>
        <v>0</v>
      </c>
      <c r="G21" s="338">
        <f t="shared" si="1"/>
        <v>0</v>
      </c>
      <c r="H21" s="338">
        <f t="shared" si="1"/>
        <v>0</v>
      </c>
      <c r="I21" s="338">
        <f t="shared" si="1"/>
        <v>0</v>
      </c>
      <c r="J21" s="338">
        <f t="shared" si="1"/>
        <v>0</v>
      </c>
      <c r="K21" s="338">
        <f t="shared" si="1"/>
        <v>0</v>
      </c>
      <c r="L21" s="343">
        <f t="shared" si="1"/>
        <v>0</v>
      </c>
      <c r="M21" s="342">
        <f t="shared" si="1"/>
        <v>0</v>
      </c>
      <c r="N21" s="338">
        <f t="shared" si="1"/>
        <v>0</v>
      </c>
      <c r="O21" s="338">
        <f t="shared" si="1"/>
        <v>0</v>
      </c>
      <c r="P21" s="338">
        <f t="shared" si="1"/>
        <v>0</v>
      </c>
      <c r="Q21" s="338">
        <f t="shared" si="1"/>
        <v>0</v>
      </c>
      <c r="R21" s="338">
        <f t="shared" si="1"/>
        <v>0</v>
      </c>
      <c r="S21" s="343">
        <f t="shared" si="1"/>
        <v>0</v>
      </c>
      <c r="T21" s="343">
        <f>SUM(T7:T20)</f>
        <v>0</v>
      </c>
      <c r="U21" s="343">
        <f t="shared" si="1"/>
        <v>0</v>
      </c>
      <c r="V21" s="344">
        <f t="shared" si="1"/>
        <v>0</v>
      </c>
    </row>
    <row r="24" spans="1:22">
      <c r="A24" s="19"/>
      <c r="B24" s="19"/>
      <c r="C24" s="82"/>
      <c r="D24" s="82"/>
      <c r="E24" s="82"/>
    </row>
    <row r="25" spans="1:22">
      <c r="A25" s="106"/>
      <c r="B25" s="106"/>
      <c r="C25" s="19"/>
      <c r="D25" s="82"/>
      <c r="E25" s="82"/>
    </row>
    <row r="26" spans="1:22">
      <c r="A26" s="106"/>
      <c r="B26" s="107"/>
      <c r="C26" s="19"/>
      <c r="D26" s="82"/>
      <c r="E26" s="82"/>
    </row>
    <row r="27" spans="1:22">
      <c r="A27" s="106"/>
      <c r="B27" s="106"/>
      <c r="C27" s="19"/>
      <c r="D27" s="82"/>
      <c r="E27" s="82"/>
    </row>
    <row r="28" spans="1:22">
      <c r="A28" s="106"/>
      <c r="B28" s="107"/>
      <c r="C28" s="19"/>
      <c r="D28" s="82"/>
      <c r="E28" s="8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zoomScaleNormal="100" workbookViewId="0">
      <pane xSplit="1" ySplit="7" topLeftCell="B11" activePane="bottomRight" state="frozen"/>
      <selection activeCell="L18" sqref="L18"/>
      <selection pane="topRight" activeCell="L18" sqref="L18"/>
      <selection pane="bottomLeft" activeCell="L18" sqref="L18"/>
      <selection pane="bottomRight" activeCell="F14" sqref="F1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199</v>
      </c>
      <c r="B1" s="2" t="s">
        <v>416</v>
      </c>
    </row>
    <row r="2" spans="1:9">
      <c r="A2" s="2" t="s">
        <v>200</v>
      </c>
      <c r="B2" s="17" t="s">
        <v>417</v>
      </c>
    </row>
    <row r="4" spans="1:9" ht="13.5" thickBot="1">
      <c r="A4" s="2" t="s">
        <v>360</v>
      </c>
      <c r="B4" s="367" t="s">
        <v>385</v>
      </c>
    </row>
    <row r="5" spans="1:9">
      <c r="A5" s="111"/>
      <c r="B5" s="175"/>
      <c r="C5" s="181" t="s">
        <v>0</v>
      </c>
      <c r="D5" s="181" t="s">
        <v>1</v>
      </c>
      <c r="E5" s="181" t="s">
        <v>2</v>
      </c>
      <c r="F5" s="181" t="s">
        <v>3</v>
      </c>
      <c r="G5" s="363" t="s">
        <v>4</v>
      </c>
      <c r="H5" s="182" t="s">
        <v>6</v>
      </c>
      <c r="I5" s="25"/>
    </row>
    <row r="6" spans="1:9" ht="15" customHeight="1">
      <c r="A6" s="174"/>
      <c r="B6" s="23"/>
      <c r="C6" s="475" t="s">
        <v>377</v>
      </c>
      <c r="D6" s="477" t="s">
        <v>387</v>
      </c>
      <c r="E6" s="478"/>
      <c r="F6" s="475" t="s">
        <v>388</v>
      </c>
      <c r="G6" s="475" t="s">
        <v>389</v>
      </c>
      <c r="H6" s="460" t="s">
        <v>379</v>
      </c>
      <c r="I6" s="25"/>
    </row>
    <row r="7" spans="1:9" ht="76.5">
      <c r="A7" s="174"/>
      <c r="B7" s="23"/>
      <c r="C7" s="476"/>
      <c r="D7" s="366" t="s">
        <v>380</v>
      </c>
      <c r="E7" s="366" t="s">
        <v>378</v>
      </c>
      <c r="F7" s="476"/>
      <c r="G7" s="476"/>
      <c r="H7" s="461"/>
      <c r="I7" s="25"/>
    </row>
    <row r="8" spans="1:9">
      <c r="A8" s="102">
        <v>1</v>
      </c>
      <c r="B8" s="84" t="s">
        <v>228</v>
      </c>
      <c r="C8" s="345">
        <v>24302019.015999999</v>
      </c>
      <c r="D8" s="346"/>
      <c r="E8" s="345"/>
      <c r="F8" s="345">
        <v>16271819.136</v>
      </c>
      <c r="G8" s="345">
        <v>16271819.136</v>
      </c>
      <c r="H8" s="372">
        <f>G8/(C8+E8)</f>
        <v>0.66956655433801349</v>
      </c>
    </row>
    <row r="9" spans="1:9" ht="15" customHeight="1">
      <c r="A9" s="102">
        <v>2</v>
      </c>
      <c r="B9" s="84" t="s">
        <v>229</v>
      </c>
      <c r="C9" s="345"/>
      <c r="D9" s="346"/>
      <c r="E9" s="345"/>
      <c r="F9" s="345"/>
      <c r="G9" s="345"/>
      <c r="H9" s="372"/>
    </row>
    <row r="10" spans="1:9">
      <c r="A10" s="102">
        <v>3</v>
      </c>
      <c r="B10" s="84" t="s">
        <v>230</v>
      </c>
      <c r="C10" s="345"/>
      <c r="D10" s="346"/>
      <c r="E10" s="345"/>
      <c r="F10" s="345"/>
      <c r="G10" s="345"/>
      <c r="H10" s="372"/>
    </row>
    <row r="11" spans="1:9">
      <c r="A11" s="102">
        <v>4</v>
      </c>
      <c r="B11" s="84" t="s">
        <v>231</v>
      </c>
      <c r="C11" s="345"/>
      <c r="D11" s="346"/>
      <c r="E11" s="345"/>
      <c r="F11" s="345"/>
      <c r="G11" s="345"/>
      <c r="H11" s="372"/>
    </row>
    <row r="12" spans="1:9">
      <c r="A12" s="102">
        <v>5</v>
      </c>
      <c r="B12" s="84" t="s">
        <v>232</v>
      </c>
      <c r="C12" s="345"/>
      <c r="D12" s="346"/>
      <c r="E12" s="345"/>
      <c r="F12" s="345"/>
      <c r="G12" s="345"/>
      <c r="H12" s="372"/>
    </row>
    <row r="13" spans="1:9">
      <c r="A13" s="102">
        <v>6</v>
      </c>
      <c r="B13" s="84" t="s">
        <v>233</v>
      </c>
      <c r="C13" s="345">
        <v>92261649.060000032</v>
      </c>
      <c r="D13" s="346"/>
      <c r="E13" s="345"/>
      <c r="F13" s="345">
        <v>82387160.820000023</v>
      </c>
      <c r="G13" s="345">
        <v>82387160.820000023</v>
      </c>
      <c r="H13" s="372">
        <f t="shared" ref="H13:H22" si="0">G13/(C13+E13)</f>
        <v>0.89297299213047465</v>
      </c>
    </row>
    <row r="14" spans="1:9">
      <c r="A14" s="102">
        <v>7</v>
      </c>
      <c r="B14" s="84" t="s">
        <v>78</v>
      </c>
      <c r="C14" s="345">
        <v>126378349.29000004</v>
      </c>
      <c r="D14" s="346">
        <v>19591576.859999999</v>
      </c>
      <c r="E14" s="345">
        <v>14137534.344999999</v>
      </c>
      <c r="F14" s="345">
        <v>170204356.15000001</v>
      </c>
      <c r="G14" s="345">
        <v>170204356.15000001</v>
      </c>
      <c r="H14" s="372">
        <f t="shared" si="0"/>
        <v>1.2112819686073204</v>
      </c>
    </row>
    <row r="15" spans="1:9">
      <c r="A15" s="102">
        <v>8</v>
      </c>
      <c r="B15" s="84" t="s">
        <v>79</v>
      </c>
      <c r="C15" s="345">
        <v>541207.27</v>
      </c>
      <c r="D15" s="346"/>
      <c r="E15" s="345"/>
      <c r="F15" s="345">
        <v>405905.45250000001</v>
      </c>
      <c r="G15" s="345">
        <v>405905.45250000001</v>
      </c>
      <c r="H15" s="372">
        <f t="shared" si="0"/>
        <v>0.75</v>
      </c>
    </row>
    <row r="16" spans="1:9">
      <c r="A16" s="102">
        <v>9</v>
      </c>
      <c r="B16" s="84" t="s">
        <v>80</v>
      </c>
      <c r="C16" s="345"/>
      <c r="D16" s="346"/>
      <c r="E16" s="345"/>
      <c r="F16" s="345"/>
      <c r="G16" s="345"/>
      <c r="H16" s="372"/>
    </row>
    <row r="17" spans="1:8">
      <c r="A17" s="102">
        <v>10</v>
      </c>
      <c r="B17" s="84" t="s">
        <v>72</v>
      </c>
      <c r="C17" s="345"/>
      <c r="D17" s="346"/>
      <c r="E17" s="345"/>
      <c r="F17" s="345"/>
      <c r="G17" s="345"/>
      <c r="H17" s="372"/>
    </row>
    <row r="18" spans="1:8">
      <c r="A18" s="102">
        <v>11</v>
      </c>
      <c r="B18" s="84" t="s">
        <v>73</v>
      </c>
      <c r="C18" s="345"/>
      <c r="D18" s="346"/>
      <c r="E18" s="345"/>
      <c r="F18" s="345"/>
      <c r="G18" s="345"/>
      <c r="H18" s="372"/>
    </row>
    <row r="19" spans="1:8">
      <c r="A19" s="102">
        <v>12</v>
      </c>
      <c r="B19" s="84" t="s">
        <v>74</v>
      </c>
      <c r="C19" s="345"/>
      <c r="D19" s="346"/>
      <c r="E19" s="345"/>
      <c r="F19" s="345"/>
      <c r="G19" s="345"/>
      <c r="H19" s="372"/>
    </row>
    <row r="20" spans="1:8">
      <c r="A20" s="102">
        <v>13</v>
      </c>
      <c r="B20" s="84" t="s">
        <v>75</v>
      </c>
      <c r="C20" s="345"/>
      <c r="D20" s="346"/>
      <c r="E20" s="345"/>
      <c r="F20" s="345"/>
      <c r="G20" s="345"/>
      <c r="H20" s="372"/>
    </row>
    <row r="21" spans="1:8">
      <c r="A21" s="102">
        <v>14</v>
      </c>
      <c r="B21" s="84" t="s">
        <v>263</v>
      </c>
      <c r="C21" s="345">
        <v>4982387.0839999998</v>
      </c>
      <c r="D21" s="346"/>
      <c r="E21" s="345"/>
      <c r="F21" s="345">
        <v>2258049.2264</v>
      </c>
      <c r="G21" s="345">
        <v>2258049.2264</v>
      </c>
      <c r="H21" s="372">
        <f t="shared" si="0"/>
        <v>0.45320630218621533</v>
      </c>
    </row>
    <row r="22" spans="1:8" ht="13.5" thickBot="1">
      <c r="A22" s="176"/>
      <c r="B22" s="183" t="s">
        <v>71</v>
      </c>
      <c r="C22" s="338">
        <f t="shared" ref="C22:E22" si="1">SUM(C8:C21)</f>
        <v>248465611.72000006</v>
      </c>
      <c r="D22" s="338">
        <f t="shared" si="1"/>
        <v>19591576.859999999</v>
      </c>
      <c r="E22" s="338">
        <f t="shared" si="1"/>
        <v>14137534.344999999</v>
      </c>
      <c r="F22" s="338">
        <f>SUM(F8:F21)</f>
        <v>271527290.78490007</v>
      </c>
      <c r="G22" s="338">
        <f>SUM(G8:G21)</f>
        <v>271527290.78490007</v>
      </c>
      <c r="H22" s="433">
        <f t="shared" si="0"/>
        <v>1.0339833884461198</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7"/>
  <sheetViews>
    <sheetView workbookViewId="0">
      <pane xSplit="1" ySplit="6" topLeftCell="B7" activePane="bottomRight" state="frozen"/>
      <selection pane="topRight" activeCell="B1" sqref="B1"/>
      <selection pane="bottomLeft" activeCell="A7" sqref="A7"/>
      <selection pane="bottomRight" activeCell="B19" sqref="B19"/>
    </sheetView>
  </sheetViews>
  <sheetFormatPr defaultColWidth="9.140625" defaultRowHeight="12.75"/>
  <cols>
    <col min="1" max="1" width="10.5703125" style="2" bestFit="1" customWidth="1"/>
    <col min="2" max="2" width="104.140625" style="2" customWidth="1"/>
    <col min="3" max="3" width="23.5703125" style="2" customWidth="1"/>
    <col min="4" max="4" width="24.28515625" style="2" customWidth="1"/>
    <col min="5" max="16384" width="9.140625" style="13"/>
  </cols>
  <sheetData>
    <row r="1" spans="1:4">
      <c r="A1" s="2" t="s">
        <v>199</v>
      </c>
      <c r="B1" s="2" t="s">
        <v>416</v>
      </c>
    </row>
    <row r="2" spans="1:4">
      <c r="A2" s="2" t="s">
        <v>200</v>
      </c>
      <c r="B2" s="17" t="s">
        <v>417</v>
      </c>
      <c r="C2" s="5"/>
      <c r="D2" s="5"/>
    </row>
    <row r="3" spans="1:4">
      <c r="B3" s="5"/>
      <c r="C3" s="5"/>
      <c r="D3" s="5"/>
    </row>
    <row r="4" spans="1:4" ht="13.5" thickBot="1">
      <c r="A4" s="2" t="s">
        <v>361</v>
      </c>
      <c r="B4" s="116" t="s">
        <v>77</v>
      </c>
      <c r="C4" s="116"/>
      <c r="D4" s="117"/>
    </row>
    <row r="5" spans="1:4">
      <c r="A5" s="184"/>
      <c r="B5" s="155"/>
      <c r="C5" s="377" t="s">
        <v>0</v>
      </c>
      <c r="D5" s="185" t="s">
        <v>1</v>
      </c>
    </row>
    <row r="6" spans="1:4" ht="66.75" customHeight="1">
      <c r="A6" s="186"/>
      <c r="B6" s="118" t="s">
        <v>76</v>
      </c>
      <c r="C6" s="420" t="s">
        <v>82</v>
      </c>
      <c r="D6" s="421" t="s">
        <v>77</v>
      </c>
    </row>
    <row r="7" spans="1:4" ht="15">
      <c r="A7" s="187">
        <v>1</v>
      </c>
      <c r="B7" s="84" t="s">
        <v>78</v>
      </c>
      <c r="C7" s="417">
        <v>39584630.020000003</v>
      </c>
      <c r="D7" s="351">
        <f>C7*75%</f>
        <v>29688472.515000001</v>
      </c>
    </row>
    <row r="8" spans="1:4" ht="13.5">
      <c r="A8" s="187">
        <v>2</v>
      </c>
      <c r="B8" s="84" t="s">
        <v>79</v>
      </c>
      <c r="C8" s="347"/>
      <c r="D8" s="351">
        <f t="shared" ref="D8:D14" si="0">C8*75%</f>
        <v>0</v>
      </c>
    </row>
    <row r="9" spans="1:4" ht="13.5">
      <c r="A9" s="187">
        <v>3</v>
      </c>
      <c r="B9" s="84" t="s">
        <v>80</v>
      </c>
      <c r="C9" s="347"/>
      <c r="D9" s="351">
        <f t="shared" si="0"/>
        <v>0</v>
      </c>
    </row>
    <row r="10" spans="1:4" ht="13.5">
      <c r="A10" s="187">
        <v>4</v>
      </c>
      <c r="B10" s="84" t="s">
        <v>72</v>
      </c>
      <c r="C10" s="347"/>
      <c r="D10" s="351">
        <f t="shared" si="0"/>
        <v>0</v>
      </c>
    </row>
    <row r="11" spans="1:4">
      <c r="A11" s="187">
        <v>5</v>
      </c>
      <c r="B11" s="84" t="s">
        <v>73</v>
      </c>
      <c r="C11" s="349"/>
      <c r="D11" s="351">
        <f t="shared" si="0"/>
        <v>0</v>
      </c>
    </row>
    <row r="12" spans="1:4">
      <c r="A12" s="187">
        <v>6</v>
      </c>
      <c r="B12" s="84" t="s">
        <v>74</v>
      </c>
      <c r="C12" s="348"/>
      <c r="D12" s="351">
        <f t="shared" si="0"/>
        <v>0</v>
      </c>
    </row>
    <row r="13" spans="1:4">
      <c r="A13" s="187">
        <v>7</v>
      </c>
      <c r="B13" s="119" t="s">
        <v>75</v>
      </c>
      <c r="C13" s="348"/>
      <c r="D13" s="351">
        <f t="shared" si="0"/>
        <v>0</v>
      </c>
    </row>
    <row r="14" spans="1:4" ht="13.5">
      <c r="A14" s="187">
        <v>8</v>
      </c>
      <c r="B14" s="119" t="s">
        <v>81</v>
      </c>
      <c r="C14" s="347"/>
      <c r="D14" s="351">
        <f t="shared" si="0"/>
        <v>0</v>
      </c>
    </row>
    <row r="15" spans="1:4" ht="13.5" thickBot="1">
      <c r="A15" s="188">
        <v>9</v>
      </c>
      <c r="B15" s="180" t="s">
        <v>71</v>
      </c>
      <c r="C15" s="350">
        <f>SUM(C7:C14)</f>
        <v>39584630.020000003</v>
      </c>
      <c r="D15" s="352">
        <f>SUM(D7:D14)</f>
        <v>29688472.515000001</v>
      </c>
    </row>
    <row r="17" spans="2:2">
      <c r="B17" s="2" t="s">
        <v>5</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2"/>
  <sheetViews>
    <sheetView workbookViewId="0">
      <pane xSplit="1" ySplit="5" topLeftCell="B6" activePane="bottomRight" state="frozen"/>
      <selection pane="topRight" activeCell="B1" sqref="B1"/>
      <selection pane="bottomLeft" activeCell="A5" sqref="A5"/>
      <selection pane="bottomRight" activeCell="E29" sqref="E29"/>
    </sheetView>
  </sheetViews>
  <sheetFormatPr defaultColWidth="9.140625" defaultRowHeight="15"/>
  <cols>
    <col min="1" max="1" width="10.5703125" style="79" bestFit="1" customWidth="1"/>
    <col min="2" max="2" width="95" style="79" customWidth="1"/>
    <col min="3" max="3" width="12.5703125" style="79" bestFit="1" customWidth="1"/>
    <col min="4" max="4" width="10" style="79" bestFit="1" customWidth="1"/>
    <col min="5" max="5" width="18.28515625" style="79" bestFit="1" customWidth="1"/>
    <col min="6" max="6" width="3.5703125" style="79" bestFit="1" customWidth="1"/>
    <col min="7" max="10" width="4.5703125" style="79" bestFit="1" customWidth="1"/>
    <col min="11" max="13" width="5.5703125" style="79" bestFit="1" customWidth="1"/>
    <col min="14" max="14" width="31" style="79" bestFit="1" customWidth="1"/>
    <col min="15" max="16384" width="9.140625" style="13"/>
  </cols>
  <sheetData>
    <row r="1" spans="1:14">
      <c r="A1" s="5" t="s">
        <v>199</v>
      </c>
      <c r="B1" s="79" t="s">
        <v>416</v>
      </c>
    </row>
    <row r="2" spans="1:14" ht="14.25" customHeight="1">
      <c r="A2" s="79" t="s">
        <v>200</v>
      </c>
      <c r="B2" s="17" t="s">
        <v>417</v>
      </c>
    </row>
    <row r="3" spans="1:14" ht="14.25" customHeight="1"/>
    <row r="4" spans="1:14" ht="15.75" thickBot="1">
      <c r="A4" s="2" t="s">
        <v>362</v>
      </c>
      <c r="B4" s="104" t="s">
        <v>84</v>
      </c>
    </row>
    <row r="5" spans="1:14" s="26" customFormat="1" ht="12.75">
      <c r="A5" s="197"/>
      <c r="B5" s="198"/>
      <c r="C5" s="199" t="s">
        <v>0</v>
      </c>
      <c r="D5" s="199" t="s">
        <v>1</v>
      </c>
      <c r="E5" s="199" t="s">
        <v>2</v>
      </c>
      <c r="F5" s="199" t="s">
        <v>3</v>
      </c>
      <c r="G5" s="199" t="s">
        <v>4</v>
      </c>
      <c r="H5" s="199" t="s">
        <v>6</v>
      </c>
      <c r="I5" s="199" t="s">
        <v>251</v>
      </c>
      <c r="J5" s="199" t="s">
        <v>252</v>
      </c>
      <c r="K5" s="199" t="s">
        <v>253</v>
      </c>
      <c r="L5" s="199" t="s">
        <v>254</v>
      </c>
      <c r="M5" s="199" t="s">
        <v>255</v>
      </c>
      <c r="N5" s="200" t="s">
        <v>256</v>
      </c>
    </row>
    <row r="6" spans="1:14" ht="45">
      <c r="A6" s="189"/>
      <c r="B6" s="120"/>
      <c r="C6" s="121" t="s">
        <v>94</v>
      </c>
      <c r="D6" s="122" t="s">
        <v>83</v>
      </c>
      <c r="E6" s="123" t="s">
        <v>93</v>
      </c>
      <c r="F6" s="124">
        <v>0</v>
      </c>
      <c r="G6" s="124">
        <v>0.2</v>
      </c>
      <c r="H6" s="124">
        <v>0.35</v>
      </c>
      <c r="I6" s="124">
        <v>0.5</v>
      </c>
      <c r="J6" s="124">
        <v>0.75</v>
      </c>
      <c r="K6" s="124">
        <v>1</v>
      </c>
      <c r="L6" s="124">
        <v>1.5</v>
      </c>
      <c r="M6" s="124">
        <v>2.5</v>
      </c>
      <c r="N6" s="190" t="s">
        <v>84</v>
      </c>
    </row>
    <row r="7" spans="1:14">
      <c r="A7" s="191">
        <v>1</v>
      </c>
      <c r="B7" s="125" t="s">
        <v>85</v>
      </c>
      <c r="C7" s="353">
        <f>SUM(C8:C13)</f>
        <v>0</v>
      </c>
      <c r="D7" s="120"/>
      <c r="E7" s="356">
        <f>SUM(E8:E12)</f>
        <v>0</v>
      </c>
      <c r="F7" s="354"/>
      <c r="G7" s="354"/>
      <c r="H7" s="354"/>
      <c r="I7" s="354"/>
      <c r="J7" s="354"/>
      <c r="K7" s="354"/>
      <c r="L7" s="354"/>
      <c r="M7" s="354"/>
      <c r="N7" s="192"/>
    </row>
    <row r="8" spans="1:14">
      <c r="A8" s="191">
        <v>1.1000000000000001</v>
      </c>
      <c r="B8" s="126" t="s">
        <v>86</v>
      </c>
      <c r="C8" s="354"/>
      <c r="D8" s="127">
        <v>0.02</v>
      </c>
      <c r="E8" s="356">
        <f>C8*D8</f>
        <v>0</v>
      </c>
      <c r="F8" s="354"/>
      <c r="G8" s="354"/>
      <c r="H8" s="354"/>
      <c r="I8" s="354"/>
      <c r="J8" s="354"/>
      <c r="K8" s="354"/>
      <c r="L8" s="354"/>
      <c r="M8" s="354"/>
      <c r="N8" s="192"/>
    </row>
    <row r="9" spans="1:14">
      <c r="A9" s="191">
        <v>1.2</v>
      </c>
      <c r="B9" s="126" t="s">
        <v>87</v>
      </c>
      <c r="C9" s="354"/>
      <c r="D9" s="127">
        <v>0.05</v>
      </c>
      <c r="E9" s="356">
        <f t="shared" ref="E9:E12" si="0">C9*D9</f>
        <v>0</v>
      </c>
      <c r="F9" s="354"/>
      <c r="G9" s="354"/>
      <c r="H9" s="354"/>
      <c r="I9" s="354"/>
      <c r="J9" s="354"/>
      <c r="K9" s="354"/>
      <c r="L9" s="354"/>
      <c r="M9" s="354"/>
      <c r="N9" s="192"/>
    </row>
    <row r="10" spans="1:14">
      <c r="A10" s="191">
        <v>1.3</v>
      </c>
      <c r="B10" s="126" t="s">
        <v>88</v>
      </c>
      <c r="C10" s="354"/>
      <c r="D10" s="127">
        <v>0.08</v>
      </c>
      <c r="E10" s="356">
        <f t="shared" si="0"/>
        <v>0</v>
      </c>
      <c r="F10" s="354"/>
      <c r="G10" s="354"/>
      <c r="H10" s="354"/>
      <c r="I10" s="354"/>
      <c r="J10" s="354"/>
      <c r="K10" s="354"/>
      <c r="L10" s="354"/>
      <c r="M10" s="354"/>
      <c r="N10" s="192"/>
    </row>
    <row r="11" spans="1:14">
      <c r="A11" s="191">
        <v>1.4</v>
      </c>
      <c r="B11" s="126" t="s">
        <v>89</v>
      </c>
      <c r="C11" s="354"/>
      <c r="D11" s="127">
        <v>0.11</v>
      </c>
      <c r="E11" s="356">
        <f t="shared" si="0"/>
        <v>0</v>
      </c>
      <c r="F11" s="354"/>
      <c r="G11" s="354"/>
      <c r="H11" s="354"/>
      <c r="I11" s="354"/>
      <c r="J11" s="354"/>
      <c r="K11" s="354"/>
      <c r="L11" s="354"/>
      <c r="M11" s="354"/>
      <c r="N11" s="192"/>
    </row>
    <row r="12" spans="1:14">
      <c r="A12" s="191">
        <v>1.5</v>
      </c>
      <c r="B12" s="126" t="s">
        <v>90</v>
      </c>
      <c r="C12" s="354"/>
      <c r="D12" s="127">
        <v>0.14000000000000001</v>
      </c>
      <c r="E12" s="356">
        <f t="shared" si="0"/>
        <v>0</v>
      </c>
      <c r="F12" s="354"/>
      <c r="G12" s="354"/>
      <c r="H12" s="354"/>
      <c r="I12" s="354"/>
      <c r="J12" s="354"/>
      <c r="K12" s="354"/>
      <c r="L12" s="354"/>
      <c r="M12" s="354"/>
      <c r="N12" s="192"/>
    </row>
    <row r="13" spans="1:14">
      <c r="A13" s="191">
        <v>1.6</v>
      </c>
      <c r="B13" s="128" t="s">
        <v>91</v>
      </c>
      <c r="C13" s="354"/>
      <c r="D13" s="129"/>
      <c r="E13" s="354"/>
      <c r="F13" s="354"/>
      <c r="G13" s="354"/>
      <c r="H13" s="354"/>
      <c r="I13" s="354"/>
      <c r="J13" s="354"/>
      <c r="K13" s="354"/>
      <c r="L13" s="354"/>
      <c r="M13" s="354"/>
      <c r="N13" s="192"/>
    </row>
    <row r="14" spans="1:14">
      <c r="A14" s="191">
        <v>2</v>
      </c>
      <c r="B14" s="130" t="s">
        <v>92</v>
      </c>
      <c r="C14" s="353">
        <f>SUM(C15:C20)</f>
        <v>0</v>
      </c>
      <c r="D14" s="120"/>
      <c r="E14" s="356">
        <f>SUM(E15:E19)</f>
        <v>0</v>
      </c>
      <c r="F14" s="354"/>
      <c r="G14" s="354"/>
      <c r="H14" s="354"/>
      <c r="I14" s="354"/>
      <c r="J14" s="354"/>
      <c r="K14" s="354"/>
      <c r="L14" s="354"/>
      <c r="M14" s="354"/>
      <c r="N14" s="192"/>
    </row>
    <row r="15" spans="1:14">
      <c r="A15" s="191">
        <v>2.1</v>
      </c>
      <c r="B15" s="128" t="s">
        <v>86</v>
      </c>
      <c r="C15" s="354"/>
      <c r="D15" s="127">
        <v>5.0000000000000001E-3</v>
      </c>
      <c r="E15" s="356">
        <f>D15*C15</f>
        <v>0</v>
      </c>
      <c r="F15" s="354"/>
      <c r="G15" s="354"/>
      <c r="H15" s="354"/>
      <c r="I15" s="354"/>
      <c r="J15" s="354"/>
      <c r="K15" s="354"/>
      <c r="L15" s="354"/>
      <c r="M15" s="354"/>
      <c r="N15" s="192"/>
    </row>
    <row r="16" spans="1:14">
      <c r="A16" s="191">
        <v>2.2000000000000002</v>
      </c>
      <c r="B16" s="128" t="s">
        <v>87</v>
      </c>
      <c r="C16" s="354"/>
      <c r="D16" s="127">
        <v>0.01</v>
      </c>
      <c r="E16" s="356">
        <f t="shared" ref="E16:E19" si="1">D16*C16</f>
        <v>0</v>
      </c>
      <c r="F16" s="354"/>
      <c r="G16" s="354"/>
      <c r="H16" s="354"/>
      <c r="I16" s="354"/>
      <c r="J16" s="354"/>
      <c r="K16" s="354"/>
      <c r="L16" s="354"/>
      <c r="M16" s="354"/>
      <c r="N16" s="192"/>
    </row>
    <row r="17" spans="1:14">
      <c r="A17" s="191">
        <v>2.2999999999999998</v>
      </c>
      <c r="B17" s="128" t="s">
        <v>88</v>
      </c>
      <c r="C17" s="354"/>
      <c r="D17" s="127">
        <v>0.02</v>
      </c>
      <c r="E17" s="356">
        <f t="shared" si="1"/>
        <v>0</v>
      </c>
      <c r="F17" s="354"/>
      <c r="G17" s="354"/>
      <c r="H17" s="354"/>
      <c r="I17" s="354"/>
      <c r="J17" s="354"/>
      <c r="K17" s="354"/>
      <c r="L17" s="354"/>
      <c r="M17" s="354"/>
      <c r="N17" s="192"/>
    </row>
    <row r="18" spans="1:14">
      <c r="A18" s="191">
        <v>2.4</v>
      </c>
      <c r="B18" s="128" t="s">
        <v>89</v>
      </c>
      <c r="C18" s="354"/>
      <c r="D18" s="127">
        <v>0.03</v>
      </c>
      <c r="E18" s="356">
        <f t="shared" si="1"/>
        <v>0</v>
      </c>
      <c r="F18" s="354"/>
      <c r="G18" s="354"/>
      <c r="H18" s="354"/>
      <c r="I18" s="354"/>
      <c r="J18" s="354"/>
      <c r="K18" s="354"/>
      <c r="L18" s="354"/>
      <c r="M18" s="354"/>
      <c r="N18" s="192"/>
    </row>
    <row r="19" spans="1:14">
      <c r="A19" s="191">
        <v>2.5</v>
      </c>
      <c r="B19" s="128" t="s">
        <v>90</v>
      </c>
      <c r="C19" s="354"/>
      <c r="D19" s="127">
        <v>0.04</v>
      </c>
      <c r="E19" s="356">
        <f t="shared" si="1"/>
        <v>0</v>
      </c>
      <c r="F19" s="354"/>
      <c r="G19" s="354"/>
      <c r="H19" s="354"/>
      <c r="I19" s="354"/>
      <c r="J19" s="354"/>
      <c r="K19" s="354"/>
      <c r="L19" s="354"/>
      <c r="M19" s="354"/>
      <c r="N19" s="192"/>
    </row>
    <row r="20" spans="1:14">
      <c r="A20" s="191">
        <v>2.6</v>
      </c>
      <c r="B20" s="128" t="s">
        <v>91</v>
      </c>
      <c r="C20" s="354"/>
      <c r="D20" s="129"/>
      <c r="E20" s="357"/>
      <c r="F20" s="354"/>
      <c r="G20" s="354"/>
      <c r="H20" s="354"/>
      <c r="I20" s="354"/>
      <c r="J20" s="354"/>
      <c r="K20" s="354"/>
      <c r="L20" s="354"/>
      <c r="M20" s="354"/>
      <c r="N20" s="192"/>
    </row>
    <row r="21" spans="1:14" ht="15.75" thickBot="1">
      <c r="A21" s="193">
        <v>3</v>
      </c>
      <c r="B21" s="194" t="s">
        <v>71</v>
      </c>
      <c r="C21" s="355">
        <f>C7+C14</f>
        <v>0</v>
      </c>
      <c r="D21" s="195"/>
      <c r="E21" s="358">
        <f>SUM(E7+E14)</f>
        <v>0</v>
      </c>
      <c r="F21" s="359"/>
      <c r="G21" s="359"/>
      <c r="H21" s="359"/>
      <c r="I21" s="359"/>
      <c r="J21" s="359"/>
      <c r="K21" s="359"/>
      <c r="L21" s="359"/>
      <c r="M21" s="359"/>
      <c r="N21" s="196"/>
    </row>
    <row r="22" spans="1:14">
      <c r="E22" s="360"/>
      <c r="F22" s="360"/>
      <c r="G22" s="360"/>
      <c r="H22" s="360"/>
      <c r="I22" s="360"/>
      <c r="J22" s="360"/>
      <c r="K22" s="360"/>
      <c r="L22" s="360"/>
      <c r="M22" s="36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9"/>
  <sheetViews>
    <sheetView zoomScaleNormal="100" workbookViewId="0">
      <pane xSplit="1" ySplit="5" topLeftCell="B6" activePane="bottomRight" state="frozen"/>
      <selection pane="topRight" activeCell="B1" sqref="B1"/>
      <selection pane="bottomLeft" activeCell="A6" sqref="A6"/>
      <selection pane="bottomRight" activeCell="K33" sqref="K33"/>
    </sheetView>
  </sheetViews>
  <sheetFormatPr defaultRowHeight="15.75"/>
  <cols>
    <col min="1" max="1" width="9.5703125" style="20" bestFit="1" customWidth="1"/>
    <col min="2" max="2" width="86" style="17" customWidth="1"/>
    <col min="3" max="3" width="12.7109375" style="17" customWidth="1"/>
    <col min="4" max="7" width="12.7109375" style="2" customWidth="1"/>
    <col min="8" max="9" width="6.7109375" customWidth="1"/>
  </cols>
  <sheetData>
    <row r="1" spans="1:8">
      <c r="A1" s="18" t="s">
        <v>199</v>
      </c>
      <c r="B1" s="17" t="s">
        <v>416</v>
      </c>
    </row>
    <row r="2" spans="1:8">
      <c r="A2" s="18" t="s">
        <v>200</v>
      </c>
      <c r="B2" s="17" t="s">
        <v>417</v>
      </c>
      <c r="C2" s="30"/>
      <c r="D2" s="19"/>
      <c r="E2" s="19"/>
      <c r="F2" s="19"/>
      <c r="G2" s="19"/>
      <c r="H2" s="1"/>
    </row>
    <row r="3" spans="1:8">
      <c r="A3" s="18"/>
      <c r="C3" s="30"/>
      <c r="D3" s="19"/>
      <c r="E3" s="19"/>
      <c r="F3" s="19"/>
      <c r="G3" s="19"/>
      <c r="H3" s="1"/>
    </row>
    <row r="4" spans="1:8" ht="16.5" thickBot="1">
      <c r="A4" s="80" t="s">
        <v>348</v>
      </c>
      <c r="B4" s="238" t="s">
        <v>235</v>
      </c>
      <c r="C4" s="239"/>
      <c r="D4" s="240"/>
      <c r="E4" s="240"/>
      <c r="F4" s="240"/>
      <c r="G4" s="240"/>
      <c r="H4" s="1"/>
    </row>
    <row r="5" spans="1:8" ht="15">
      <c r="A5" s="272" t="s">
        <v>29</v>
      </c>
      <c r="B5" s="273"/>
      <c r="C5" s="274" t="s">
        <v>401</v>
      </c>
      <c r="D5" s="206" t="s">
        <v>402</v>
      </c>
      <c r="E5" s="206" t="s">
        <v>403</v>
      </c>
      <c r="F5" s="206" t="s">
        <v>404</v>
      </c>
      <c r="G5" s="271" t="s">
        <v>405</v>
      </c>
    </row>
    <row r="6" spans="1:8" ht="15">
      <c r="A6" s="138"/>
      <c r="B6" s="33" t="s">
        <v>194</v>
      </c>
      <c r="C6" s="276"/>
      <c r="D6" s="277"/>
      <c r="E6" s="277"/>
      <c r="F6" s="277"/>
      <c r="G6" s="278"/>
    </row>
    <row r="7" spans="1:8" ht="15">
      <c r="A7" s="138"/>
      <c r="B7" s="34" t="s">
        <v>201</v>
      </c>
      <c r="C7" s="276"/>
      <c r="D7" s="277"/>
      <c r="E7" s="277"/>
      <c r="F7" s="277"/>
      <c r="G7" s="278"/>
    </row>
    <row r="8" spans="1:8" ht="15">
      <c r="A8" s="139">
        <v>1</v>
      </c>
      <c r="B8" s="275" t="s">
        <v>26</v>
      </c>
      <c r="C8" s="279">
        <v>97950858.360000014</v>
      </c>
      <c r="D8" s="280">
        <v>100442867.51000001</v>
      </c>
      <c r="E8" s="280">
        <v>99145518.700000003</v>
      </c>
      <c r="F8" s="280">
        <v>98510537.510000005</v>
      </c>
      <c r="G8" s="281">
        <v>96248869.11999999</v>
      </c>
    </row>
    <row r="9" spans="1:8" ht="15">
      <c r="A9" s="139">
        <v>2</v>
      </c>
      <c r="B9" s="275" t="s">
        <v>96</v>
      </c>
      <c r="C9" s="279">
        <v>97950858.360000014</v>
      </c>
      <c r="D9" s="280">
        <v>100442867.51000001</v>
      </c>
      <c r="E9" s="280">
        <v>99145518.700000003</v>
      </c>
      <c r="F9" s="280">
        <v>98510537.510000005</v>
      </c>
      <c r="G9" s="281">
        <v>96248869.11999999</v>
      </c>
    </row>
    <row r="10" spans="1:8" ht="15">
      <c r="A10" s="139">
        <v>3</v>
      </c>
      <c r="B10" s="275" t="s">
        <v>95</v>
      </c>
      <c r="C10" s="279">
        <v>100680956.43760002</v>
      </c>
      <c r="D10" s="280">
        <v>102811057.80870001</v>
      </c>
      <c r="E10" s="280">
        <v>101195468.7986</v>
      </c>
      <c r="F10" s="280">
        <v>100395364.19170001</v>
      </c>
      <c r="G10" s="281">
        <v>98354537.287899986</v>
      </c>
    </row>
    <row r="11" spans="1:8" ht="15">
      <c r="A11" s="138"/>
      <c r="B11" s="33" t="s">
        <v>195</v>
      </c>
      <c r="C11" s="276"/>
      <c r="D11" s="277"/>
      <c r="E11" s="277"/>
      <c r="F11" s="277"/>
      <c r="G11" s="278"/>
    </row>
    <row r="12" spans="1:8" ht="15" customHeight="1">
      <c r="A12" s="139">
        <v>4</v>
      </c>
      <c r="B12" s="275" t="s">
        <v>363</v>
      </c>
      <c r="C12" s="279">
        <v>293837246.57061428</v>
      </c>
      <c r="D12" s="280">
        <v>273623517.19328922</v>
      </c>
      <c r="E12" s="280">
        <v>296917120.49979997</v>
      </c>
      <c r="F12" s="280">
        <v>279514251.57322001</v>
      </c>
      <c r="G12" s="281">
        <v>268388402.68530002</v>
      </c>
    </row>
    <row r="13" spans="1:8" ht="15" customHeight="1">
      <c r="A13" s="139">
        <v>5</v>
      </c>
      <c r="B13" s="275" t="s">
        <v>364</v>
      </c>
      <c r="C13" s="279">
        <v>241479749.374625</v>
      </c>
      <c r="D13" s="280">
        <v>211667430.28320003</v>
      </c>
      <c r="E13" s="280">
        <v>218135980.21569997</v>
      </c>
      <c r="F13" s="280">
        <v>203260109.11775002</v>
      </c>
      <c r="G13" s="281">
        <v>219224777.30280003</v>
      </c>
    </row>
    <row r="14" spans="1:8" ht="15">
      <c r="A14" s="138"/>
      <c r="B14" s="33" t="s">
        <v>97</v>
      </c>
      <c r="C14" s="276"/>
      <c r="D14" s="277"/>
      <c r="E14" s="277"/>
      <c r="F14" s="277"/>
      <c r="G14" s="278"/>
    </row>
    <row r="15" spans="1:8" s="3" customFormat="1" ht="15">
      <c r="A15" s="139"/>
      <c r="B15" s="34" t="s">
        <v>201</v>
      </c>
      <c r="C15" s="282"/>
      <c r="D15" s="280"/>
      <c r="E15" s="280"/>
      <c r="F15" s="280"/>
      <c r="G15" s="281"/>
    </row>
    <row r="16" spans="1:8" ht="15">
      <c r="A16" s="137">
        <v>6</v>
      </c>
      <c r="B16" s="32" t="s">
        <v>257</v>
      </c>
      <c r="C16" s="380">
        <v>0.33335072222187018</v>
      </c>
      <c r="D16" s="381">
        <v>0.36708419122851416</v>
      </c>
      <c r="E16" s="381">
        <v>0.33391647653428863</v>
      </c>
      <c r="F16" s="381">
        <v>0.35243475763952137</v>
      </c>
      <c r="G16" s="382">
        <v>0.35861783950797982</v>
      </c>
    </row>
    <row r="17" spans="1:7" ht="15" customHeight="1">
      <c r="A17" s="137">
        <v>7</v>
      </c>
      <c r="B17" s="32" t="s">
        <v>197</v>
      </c>
      <c r="C17" s="380">
        <v>0.33335072222187018</v>
      </c>
      <c r="D17" s="381">
        <v>0.36708419122851416</v>
      </c>
      <c r="E17" s="381">
        <v>0.33391647653428863</v>
      </c>
      <c r="F17" s="381">
        <v>0.35243475763952137</v>
      </c>
      <c r="G17" s="382">
        <v>0.35861783950797982</v>
      </c>
    </row>
    <row r="18" spans="1:7" ht="15">
      <c r="A18" s="137">
        <v>8</v>
      </c>
      <c r="B18" s="32" t="s">
        <v>198</v>
      </c>
      <c r="C18" s="380">
        <v>0.34264191355129858</v>
      </c>
      <c r="D18" s="381">
        <v>0.37573911359407636</v>
      </c>
      <c r="E18" s="381">
        <v>0.34082059205025927</v>
      </c>
      <c r="F18" s="381">
        <v>0.35917797975106464</v>
      </c>
      <c r="G18" s="382">
        <v>0.36646343993941505</v>
      </c>
    </row>
    <row r="19" spans="1:7" s="3" customFormat="1" ht="15">
      <c r="A19" s="139"/>
      <c r="B19" s="34" t="s">
        <v>202</v>
      </c>
      <c r="C19" s="383"/>
      <c r="D19" s="384"/>
      <c r="E19" s="384"/>
      <c r="F19" s="384"/>
      <c r="G19" s="385"/>
    </row>
    <row r="20" spans="1:7" ht="15">
      <c r="A20" s="137">
        <v>9</v>
      </c>
      <c r="B20" s="32" t="s">
        <v>266</v>
      </c>
      <c r="C20" s="380">
        <v>0.39548728345680273</v>
      </c>
      <c r="D20" s="381">
        <v>0.46780613435669949</v>
      </c>
      <c r="E20" s="381">
        <v>0.42075195971450391</v>
      </c>
      <c r="F20" s="381">
        <v>0.45238297140110217</v>
      </c>
      <c r="G20" s="382">
        <v>0.41919335027111576</v>
      </c>
    </row>
    <row r="21" spans="1:7" ht="15">
      <c r="A21" s="137">
        <v>10</v>
      </c>
      <c r="B21" s="32" t="s">
        <v>267</v>
      </c>
      <c r="C21" s="380">
        <v>0.41693333167000413</v>
      </c>
      <c r="D21" s="381">
        <v>0.48571978065375548</v>
      </c>
      <c r="E21" s="381">
        <v>0.46391002849935459</v>
      </c>
      <c r="F21" s="381">
        <v>0.49392556477247718</v>
      </c>
      <c r="G21" s="382">
        <v>0.44864699372940714</v>
      </c>
    </row>
    <row r="22" spans="1:7" ht="15">
      <c r="A22" s="138"/>
      <c r="B22" s="33" t="s">
        <v>7</v>
      </c>
      <c r="C22" s="386"/>
      <c r="D22" s="387"/>
      <c r="E22" s="387"/>
      <c r="F22" s="387"/>
      <c r="G22" s="388"/>
    </row>
    <row r="23" spans="1:7" ht="15" customHeight="1">
      <c r="A23" s="140">
        <v>11</v>
      </c>
      <c r="B23" s="35" t="s">
        <v>8</v>
      </c>
      <c r="C23" s="389">
        <v>7.5200000000000003E-2</v>
      </c>
      <c r="D23" s="390">
        <v>7.17E-2</v>
      </c>
      <c r="E23" s="390">
        <v>7.9699999999999993E-2</v>
      </c>
      <c r="F23" s="390">
        <v>8.0600000000000005E-2</v>
      </c>
      <c r="G23" s="391">
        <v>8.2699999999999996E-2</v>
      </c>
    </row>
    <row r="24" spans="1:7" ht="15">
      <c r="A24" s="140">
        <v>12</v>
      </c>
      <c r="B24" s="35" t="s">
        <v>9</v>
      </c>
      <c r="C24" s="389">
        <v>1.78E-2</v>
      </c>
      <c r="D24" s="390">
        <v>1.7299999999999999E-2</v>
      </c>
      <c r="E24" s="390">
        <v>2.3699999999999999E-2</v>
      </c>
      <c r="F24" s="390">
        <v>2.5600000000000001E-2</v>
      </c>
      <c r="G24" s="391">
        <v>2.8299999999999999E-2</v>
      </c>
    </row>
    <row r="25" spans="1:7" ht="15">
      <c r="A25" s="140">
        <v>13</v>
      </c>
      <c r="B25" s="35" t="s">
        <v>10</v>
      </c>
      <c r="C25" s="389">
        <v>2.01E-2</v>
      </c>
      <c r="D25" s="390">
        <v>2.1000000000000001E-2</v>
      </c>
      <c r="E25" s="390">
        <v>2.0299999999999999E-2</v>
      </c>
      <c r="F25" s="390">
        <v>2.1600000000000001E-2</v>
      </c>
      <c r="G25" s="391">
        <v>1.7999999999999999E-2</v>
      </c>
    </row>
    <row r="26" spans="1:7" ht="15">
      <c r="A26" s="140">
        <v>14</v>
      </c>
      <c r="B26" s="35" t="s">
        <v>236</v>
      </c>
      <c r="C26" s="389">
        <v>5.74E-2</v>
      </c>
      <c r="D26" s="390">
        <v>5.4399999999999997E-2</v>
      </c>
      <c r="E26" s="390">
        <v>5.6000000000000001E-2</v>
      </c>
      <c r="F26" s="390">
        <v>5.5E-2</v>
      </c>
      <c r="G26" s="391">
        <v>5.4399999999999997E-2</v>
      </c>
    </row>
    <row r="27" spans="1:7" ht="15">
      <c r="A27" s="140">
        <v>15</v>
      </c>
      <c r="B27" s="35" t="s">
        <v>11</v>
      </c>
      <c r="C27" s="389">
        <v>1.9099999999999999E-2</v>
      </c>
      <c r="D27" s="390">
        <v>2.1100000000000001E-2</v>
      </c>
      <c r="E27" s="390">
        <v>2.58E-2</v>
      </c>
      <c r="F27" s="390">
        <v>3.0599999999999999E-2</v>
      </c>
      <c r="G27" s="391">
        <v>3.0700000000000002E-2</v>
      </c>
    </row>
    <row r="28" spans="1:7" ht="15">
      <c r="A28" s="140">
        <v>16</v>
      </c>
      <c r="B28" s="35" t="s">
        <v>12</v>
      </c>
      <c r="C28" s="389">
        <v>4.7699999999999999E-2</v>
      </c>
      <c r="D28" s="390">
        <v>5.5800000000000002E-2</v>
      </c>
      <c r="E28" s="390">
        <v>7.5399999999999995E-2</v>
      </c>
      <c r="F28" s="390">
        <v>9.0499999999999997E-2</v>
      </c>
      <c r="G28" s="391">
        <v>9.1399999999999995E-2</v>
      </c>
    </row>
    <row r="29" spans="1:7" ht="15">
      <c r="A29" s="138"/>
      <c r="B29" s="33" t="s">
        <v>13</v>
      </c>
      <c r="C29" s="386"/>
      <c r="D29" s="387"/>
      <c r="E29" s="387"/>
      <c r="F29" s="387"/>
      <c r="G29" s="388"/>
    </row>
    <row r="30" spans="1:7" ht="15">
      <c r="A30" s="140">
        <v>17</v>
      </c>
      <c r="B30" s="35" t="s">
        <v>14</v>
      </c>
      <c r="C30" s="389">
        <v>5.7600000000000001E-4</v>
      </c>
      <c r="D30" s="390">
        <v>6.4499999999999996E-4</v>
      </c>
      <c r="E30" s="390">
        <v>6.9999999999999999E-4</v>
      </c>
      <c r="F30" s="390">
        <v>0</v>
      </c>
      <c r="G30" s="391">
        <v>0</v>
      </c>
    </row>
    <row r="31" spans="1:7" ht="15" customHeight="1">
      <c r="A31" s="140">
        <v>18</v>
      </c>
      <c r="B31" s="35" t="s">
        <v>15</v>
      </c>
      <c r="C31" s="389">
        <v>2.29E-2</v>
      </c>
      <c r="D31" s="390">
        <v>2.5000000000000001E-2</v>
      </c>
      <c r="E31" s="390">
        <v>2.5899999999999999E-2</v>
      </c>
      <c r="F31" s="390">
        <v>2.5999999999999999E-2</v>
      </c>
      <c r="G31" s="391">
        <v>2.4899999999999999E-2</v>
      </c>
    </row>
    <row r="32" spans="1:7" ht="15">
      <c r="A32" s="140">
        <v>19</v>
      </c>
      <c r="B32" s="35" t="s">
        <v>16</v>
      </c>
      <c r="C32" s="389">
        <v>0.4042</v>
      </c>
      <c r="D32" s="390">
        <v>0.25879999999999997</v>
      </c>
      <c r="E32" s="390">
        <v>0.29859999999999998</v>
      </c>
      <c r="F32" s="390">
        <v>0.24299999999999999</v>
      </c>
      <c r="G32" s="391">
        <v>0.2462</v>
      </c>
    </row>
    <row r="33" spans="1:7" ht="15" customHeight="1">
      <c r="A33" s="140">
        <v>20</v>
      </c>
      <c r="B33" s="35" t="s">
        <v>17</v>
      </c>
      <c r="C33" s="389">
        <v>0.49220000000000003</v>
      </c>
      <c r="D33" s="390">
        <v>0.41399999999999998</v>
      </c>
      <c r="E33" s="390">
        <v>0.51219999999999999</v>
      </c>
      <c r="F33" s="390">
        <v>0.53439999999999999</v>
      </c>
      <c r="G33" s="391">
        <v>0.50700000000000001</v>
      </c>
    </row>
    <row r="34" spans="1:7" ht="15">
      <c r="A34" s="140">
        <v>21</v>
      </c>
      <c r="B34" s="35" t="s">
        <v>18</v>
      </c>
      <c r="C34" s="389">
        <v>0.26450000000000001</v>
      </c>
      <c r="D34" s="390">
        <v>0.1278</v>
      </c>
      <c r="E34" s="390">
        <v>-0.1239</v>
      </c>
      <c r="F34" s="390">
        <v>-0.16819999999999999</v>
      </c>
      <c r="G34" s="391">
        <v>-6.2100000000000002E-2</v>
      </c>
    </row>
    <row r="35" spans="1:7" ht="15" customHeight="1">
      <c r="A35" s="138"/>
      <c r="B35" s="33" t="s">
        <v>19</v>
      </c>
      <c r="C35" s="386"/>
      <c r="D35" s="387"/>
      <c r="E35" s="387"/>
      <c r="F35" s="387"/>
      <c r="G35" s="388"/>
    </row>
    <row r="36" spans="1:7" ht="15">
      <c r="A36" s="140">
        <v>22</v>
      </c>
      <c r="B36" s="35" t="s">
        <v>20</v>
      </c>
      <c r="C36" s="389">
        <v>0.11799999999999999</v>
      </c>
      <c r="D36" s="390">
        <v>0.12479999999999999</v>
      </c>
      <c r="E36" s="390">
        <v>0.15939999999999999</v>
      </c>
      <c r="F36" s="390">
        <v>0.25600000000000001</v>
      </c>
      <c r="G36" s="391">
        <v>0.14030000000000001</v>
      </c>
    </row>
    <row r="37" spans="1:7" ht="15" customHeight="1">
      <c r="A37" s="140">
        <v>23</v>
      </c>
      <c r="B37" s="35" t="s">
        <v>21</v>
      </c>
      <c r="C37" s="389">
        <v>0.8861</v>
      </c>
      <c r="D37" s="390">
        <v>0.7026</v>
      </c>
      <c r="E37" s="390">
        <v>0.76170000000000004</v>
      </c>
      <c r="F37" s="390">
        <v>0.84830000000000005</v>
      </c>
      <c r="G37" s="391">
        <v>0.74519999999999997</v>
      </c>
    </row>
    <row r="38" spans="1:7" thickBot="1">
      <c r="A38" s="141">
        <v>24</v>
      </c>
      <c r="B38" s="142" t="s">
        <v>22</v>
      </c>
      <c r="C38" s="392">
        <v>3.5999999999999997E-2</v>
      </c>
      <c r="D38" s="393">
        <v>2.3599999999999999E-2</v>
      </c>
      <c r="E38" s="393">
        <v>4.4600000000000001E-2</v>
      </c>
      <c r="F38" s="393">
        <v>4.5400000000000003E-2</v>
      </c>
      <c r="G38" s="394">
        <v>5.5199999999999999E-2</v>
      </c>
    </row>
    <row r="39" spans="1:7">
      <c r="A39" s="2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43"/>
  <sheetViews>
    <sheetView workbookViewId="0">
      <pane xSplit="1" ySplit="5" topLeftCell="B9" activePane="bottomRight" state="frozen"/>
      <selection pane="topRight" activeCell="B1" sqref="B1"/>
      <selection pane="bottomLeft" activeCell="A5" sqref="A5"/>
      <selection pane="bottomRight" activeCell="O17" sqref="O17"/>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199</v>
      </c>
      <c r="B1" s="2" t="s">
        <v>416</v>
      </c>
    </row>
    <row r="2" spans="1:8" ht="15.75">
      <c r="A2" s="18" t="s">
        <v>200</v>
      </c>
      <c r="B2" s="17" t="s">
        <v>417</v>
      </c>
    </row>
    <row r="3" spans="1:8" ht="15.75">
      <c r="A3" s="18"/>
    </row>
    <row r="4" spans="1:8" ht="16.5" thickBot="1">
      <c r="A4" s="36" t="s">
        <v>349</v>
      </c>
      <c r="B4" s="81" t="s">
        <v>258</v>
      </c>
      <c r="C4" s="36"/>
      <c r="D4" s="37"/>
      <c r="E4" s="37"/>
      <c r="F4" s="38"/>
      <c r="G4" s="38"/>
      <c r="H4" s="39" t="s">
        <v>101</v>
      </c>
    </row>
    <row r="5" spans="1:8" ht="15.75">
      <c r="A5" s="40"/>
      <c r="B5" s="41"/>
      <c r="C5" s="437" t="s">
        <v>206</v>
      </c>
      <c r="D5" s="438"/>
      <c r="E5" s="439"/>
      <c r="F5" s="437" t="s">
        <v>207</v>
      </c>
      <c r="G5" s="438"/>
      <c r="H5" s="440"/>
    </row>
    <row r="6" spans="1:8" ht="15.75">
      <c r="A6" s="42" t="s">
        <v>29</v>
      </c>
      <c r="B6" s="43" t="s">
        <v>161</v>
      </c>
      <c r="C6" s="44" t="s">
        <v>30</v>
      </c>
      <c r="D6" s="44" t="s">
        <v>102</v>
      </c>
      <c r="E6" s="44" t="s">
        <v>71</v>
      </c>
      <c r="F6" s="44" t="s">
        <v>30</v>
      </c>
      <c r="G6" s="44" t="s">
        <v>102</v>
      </c>
      <c r="H6" s="45" t="s">
        <v>71</v>
      </c>
    </row>
    <row r="7" spans="1:8" ht="15.75">
      <c r="A7" s="42">
        <v>1</v>
      </c>
      <c r="B7" s="46" t="s">
        <v>162</v>
      </c>
      <c r="C7" s="283">
        <v>330257.91999999998</v>
      </c>
      <c r="D7" s="283">
        <v>301681.6176</v>
      </c>
      <c r="E7" s="284">
        <f>C7+D7</f>
        <v>631939.53759999992</v>
      </c>
      <c r="F7" s="285">
        <v>236803.37</v>
      </c>
      <c r="G7" s="286">
        <v>242540.93489999999</v>
      </c>
      <c r="H7" s="287">
        <f>F7+G7</f>
        <v>479344.30489999999</v>
      </c>
    </row>
    <row r="8" spans="1:8" ht="15.75">
      <c r="A8" s="42">
        <v>2</v>
      </c>
      <c r="B8" s="46" t="s">
        <v>163</v>
      </c>
      <c r="C8" s="283">
        <v>179494</v>
      </c>
      <c r="D8" s="283">
        <v>16767628.272</v>
      </c>
      <c r="E8" s="284">
        <f t="shared" ref="E8:E20" si="0">C8+D8</f>
        <v>16947122.272</v>
      </c>
      <c r="F8" s="285">
        <v>529462.06999999995</v>
      </c>
      <c r="G8" s="286">
        <v>22997130.714499999</v>
      </c>
      <c r="H8" s="287">
        <f t="shared" ref="H8:H40" si="1">F8+G8</f>
        <v>23526592.784499999</v>
      </c>
    </row>
    <row r="9" spans="1:8" ht="15.75">
      <c r="A9" s="42">
        <v>3</v>
      </c>
      <c r="B9" s="46" t="s">
        <v>164</v>
      </c>
      <c r="C9" s="283">
        <v>14059221.960000001</v>
      </c>
      <c r="D9" s="283">
        <v>28423129.244600002</v>
      </c>
      <c r="E9" s="284">
        <f t="shared" si="0"/>
        <v>42482351.204600006</v>
      </c>
      <c r="F9" s="285">
        <v>48291.72</v>
      </c>
      <c r="G9" s="286">
        <v>66780835.257700004</v>
      </c>
      <c r="H9" s="287">
        <f t="shared" si="1"/>
        <v>66829126.977700002</v>
      </c>
    </row>
    <row r="10" spans="1:8" ht="15.75">
      <c r="A10" s="42">
        <v>4</v>
      </c>
      <c r="B10" s="46" t="s">
        <v>193</v>
      </c>
      <c r="C10" s="283">
        <v>0</v>
      </c>
      <c r="D10" s="283">
        <v>0</v>
      </c>
      <c r="E10" s="284">
        <f t="shared" si="0"/>
        <v>0</v>
      </c>
      <c r="F10" s="285">
        <v>0</v>
      </c>
      <c r="G10" s="286">
        <v>0</v>
      </c>
      <c r="H10" s="287">
        <f t="shared" si="1"/>
        <v>0</v>
      </c>
    </row>
    <row r="11" spans="1:8" ht="15.75">
      <c r="A11" s="42">
        <v>5</v>
      </c>
      <c r="B11" s="46" t="s">
        <v>165</v>
      </c>
      <c r="C11" s="283">
        <v>34247281.579999998</v>
      </c>
      <c r="D11" s="283">
        <v>26962431.579300001</v>
      </c>
      <c r="E11" s="284">
        <f t="shared" si="0"/>
        <v>61209713.159299999</v>
      </c>
      <c r="F11" s="285">
        <v>60393884.740000002</v>
      </c>
      <c r="G11" s="286">
        <v>32910033.105799999</v>
      </c>
      <c r="H11" s="287">
        <f t="shared" si="1"/>
        <v>93303917.845799997</v>
      </c>
    </row>
    <row r="12" spans="1:8" ht="15.75">
      <c r="A12" s="42">
        <v>6.1</v>
      </c>
      <c r="B12" s="47" t="s">
        <v>166</v>
      </c>
      <c r="C12" s="283">
        <v>72364428.420000002</v>
      </c>
      <c r="D12" s="283">
        <v>49085601.546800002</v>
      </c>
      <c r="E12" s="284">
        <f t="shared" si="0"/>
        <v>121450029.9668</v>
      </c>
      <c r="F12" s="285">
        <v>77504263.599999994</v>
      </c>
      <c r="G12" s="286">
        <v>25317315.215500001</v>
      </c>
      <c r="H12" s="287">
        <f t="shared" si="1"/>
        <v>102821578.81549999</v>
      </c>
    </row>
    <row r="13" spans="1:8" ht="15.75">
      <c r="A13" s="42">
        <v>6.2</v>
      </c>
      <c r="B13" s="47" t="s">
        <v>167</v>
      </c>
      <c r="C13" s="283">
        <v>-1515849.486</v>
      </c>
      <c r="D13" s="283">
        <v>-1264232.254</v>
      </c>
      <c r="E13" s="284">
        <f t="shared" si="0"/>
        <v>-2780081.74</v>
      </c>
      <c r="F13" s="285">
        <v>-1611035.9447999999</v>
      </c>
      <c r="G13" s="286">
        <v>-948182.30779999995</v>
      </c>
      <c r="H13" s="287">
        <f t="shared" si="1"/>
        <v>-2559218.2525999998</v>
      </c>
    </row>
    <row r="14" spans="1:8" ht="15.75">
      <c r="A14" s="42">
        <v>6</v>
      </c>
      <c r="B14" s="46" t="s">
        <v>168</v>
      </c>
      <c r="C14" s="284">
        <f>C12+C13</f>
        <v>70848578.934</v>
      </c>
      <c r="D14" s="284">
        <f>D12+D13</f>
        <v>47821369.292800002</v>
      </c>
      <c r="E14" s="284">
        <f t="shared" si="0"/>
        <v>118669948.22679999</v>
      </c>
      <c r="F14" s="284">
        <f>F12+F13</f>
        <v>75893227.65519999</v>
      </c>
      <c r="G14" s="284">
        <f>G12+G13</f>
        <v>24369132.907700002</v>
      </c>
      <c r="H14" s="287">
        <f t="shared" si="1"/>
        <v>100262360.56289999</v>
      </c>
    </row>
    <row r="15" spans="1:8" ht="15.75">
      <c r="A15" s="42">
        <v>7</v>
      </c>
      <c r="B15" s="46" t="s">
        <v>169</v>
      </c>
      <c r="C15" s="283">
        <v>970061.73</v>
      </c>
      <c r="D15" s="283">
        <v>556909.5588</v>
      </c>
      <c r="E15" s="284">
        <f t="shared" si="0"/>
        <v>1526971.2888</v>
      </c>
      <c r="F15" s="285">
        <v>1626933.56</v>
      </c>
      <c r="G15" s="286">
        <v>353967.52230000001</v>
      </c>
      <c r="H15" s="287">
        <f t="shared" si="1"/>
        <v>1980901.0823000001</v>
      </c>
    </row>
    <row r="16" spans="1:8" ht="15.75">
      <c r="A16" s="42">
        <v>8</v>
      </c>
      <c r="B16" s="46" t="s">
        <v>170</v>
      </c>
      <c r="C16" s="283">
        <v>0</v>
      </c>
      <c r="D16" s="283">
        <v>0</v>
      </c>
      <c r="E16" s="284">
        <f t="shared" si="0"/>
        <v>0</v>
      </c>
      <c r="F16" s="285">
        <v>0</v>
      </c>
      <c r="G16" s="286">
        <v>0</v>
      </c>
      <c r="H16" s="287">
        <f t="shared" si="1"/>
        <v>0</v>
      </c>
    </row>
    <row r="17" spans="1:8" ht="15.75">
      <c r="A17" s="42">
        <v>9</v>
      </c>
      <c r="B17" s="46" t="s">
        <v>171</v>
      </c>
      <c r="C17" s="283">
        <v>0</v>
      </c>
      <c r="D17" s="283">
        <v>0</v>
      </c>
      <c r="E17" s="284">
        <f t="shared" si="0"/>
        <v>0</v>
      </c>
      <c r="F17" s="285">
        <v>0</v>
      </c>
      <c r="G17" s="286">
        <v>0</v>
      </c>
      <c r="H17" s="287">
        <f t="shared" si="1"/>
        <v>0</v>
      </c>
    </row>
    <row r="18" spans="1:8" ht="15.75">
      <c r="A18" s="42">
        <v>10</v>
      </c>
      <c r="B18" s="46" t="s">
        <v>172</v>
      </c>
      <c r="C18" s="283">
        <v>3057874.19</v>
      </c>
      <c r="D18" s="283">
        <v>0</v>
      </c>
      <c r="E18" s="284">
        <f t="shared" si="0"/>
        <v>3057874.19</v>
      </c>
      <c r="F18" s="285">
        <v>3906196.43</v>
      </c>
      <c r="G18" s="286">
        <v>0</v>
      </c>
      <c r="H18" s="287">
        <f t="shared" si="1"/>
        <v>3906196.43</v>
      </c>
    </row>
    <row r="19" spans="1:8" ht="15.75">
      <c r="A19" s="42">
        <v>11</v>
      </c>
      <c r="B19" s="46" t="s">
        <v>173</v>
      </c>
      <c r="C19" s="283">
        <v>1282565.69</v>
      </c>
      <c r="D19" s="283">
        <v>300154.75020000001</v>
      </c>
      <c r="E19" s="284">
        <f t="shared" si="0"/>
        <v>1582720.4402000001</v>
      </c>
      <c r="F19" s="285">
        <v>931059.38</v>
      </c>
      <c r="G19" s="286">
        <v>3360.4481000000001</v>
      </c>
      <c r="H19" s="287">
        <f t="shared" si="1"/>
        <v>934419.82810000004</v>
      </c>
    </row>
    <row r="20" spans="1:8" ht="15.75">
      <c r="A20" s="42">
        <v>12</v>
      </c>
      <c r="B20" s="48" t="s">
        <v>174</v>
      </c>
      <c r="C20" s="284">
        <f>SUM(C7:C11)+SUM(C14:C19)</f>
        <v>124975336.00400001</v>
      </c>
      <c r="D20" s="284">
        <f>SUM(D7:D11)+SUM(D14:D19)</f>
        <v>121133304.31530002</v>
      </c>
      <c r="E20" s="284">
        <f t="shared" si="0"/>
        <v>246108640.31930003</v>
      </c>
      <c r="F20" s="284">
        <f>SUM(F7:F11)+SUM(F14:F19)</f>
        <v>143565858.92519999</v>
      </c>
      <c r="G20" s="284">
        <f>SUM(G7:G11)+SUM(G14:G19)</f>
        <v>147657000.891</v>
      </c>
      <c r="H20" s="287">
        <f t="shared" si="1"/>
        <v>291222859.81620002</v>
      </c>
    </row>
    <row r="21" spans="1:8" ht="15.75">
      <c r="A21" s="42"/>
      <c r="B21" s="43" t="s">
        <v>191</v>
      </c>
      <c r="C21" s="288"/>
      <c r="D21" s="288"/>
      <c r="E21" s="288"/>
      <c r="F21" s="289"/>
      <c r="G21" s="290"/>
      <c r="H21" s="291"/>
    </row>
    <row r="22" spans="1:8" ht="15.75">
      <c r="A22" s="42">
        <v>13</v>
      </c>
      <c r="B22" s="46" t="s">
        <v>175</v>
      </c>
      <c r="C22" s="283">
        <v>7062824.0899999999</v>
      </c>
      <c r="D22" s="283">
        <v>80665559.251300007</v>
      </c>
      <c r="E22" s="284">
        <f>C22+D22</f>
        <v>87728383.341300011</v>
      </c>
      <c r="F22" s="285">
        <v>22408337.670000002</v>
      </c>
      <c r="G22" s="286">
        <v>96471947.970500007</v>
      </c>
      <c r="H22" s="287">
        <f t="shared" si="1"/>
        <v>118880285.64050001</v>
      </c>
    </row>
    <row r="23" spans="1:8" ht="15.75">
      <c r="A23" s="42">
        <v>14</v>
      </c>
      <c r="B23" s="46" t="s">
        <v>176</v>
      </c>
      <c r="C23" s="283">
        <v>5133251.84</v>
      </c>
      <c r="D23" s="283">
        <v>3723271.2048999998</v>
      </c>
      <c r="E23" s="284">
        <f t="shared" ref="E23:E40" si="2">C23+D23</f>
        <v>8856523.0449000001</v>
      </c>
      <c r="F23" s="285">
        <v>740444.49</v>
      </c>
      <c r="G23" s="286">
        <v>15325642.8072</v>
      </c>
      <c r="H23" s="287">
        <f t="shared" si="1"/>
        <v>16066087.2972</v>
      </c>
    </row>
    <row r="24" spans="1:8" ht="15.75">
      <c r="A24" s="42">
        <v>15</v>
      </c>
      <c r="B24" s="46" t="s">
        <v>177</v>
      </c>
      <c r="C24" s="283">
        <v>0</v>
      </c>
      <c r="D24" s="283">
        <v>0</v>
      </c>
      <c r="E24" s="284">
        <f t="shared" si="2"/>
        <v>0</v>
      </c>
      <c r="F24" s="285">
        <v>0</v>
      </c>
      <c r="G24" s="286">
        <v>0</v>
      </c>
      <c r="H24" s="287">
        <f t="shared" si="1"/>
        <v>0</v>
      </c>
    </row>
    <row r="25" spans="1:8" ht="15.75">
      <c r="A25" s="42">
        <v>16</v>
      </c>
      <c r="B25" s="46" t="s">
        <v>178</v>
      </c>
      <c r="C25" s="283">
        <v>163569.75</v>
      </c>
      <c r="D25" s="283">
        <v>32060778.1545</v>
      </c>
      <c r="E25" s="284">
        <f t="shared" si="2"/>
        <v>32224347.9045</v>
      </c>
      <c r="F25" s="285">
        <v>3484961.9</v>
      </c>
      <c r="G25" s="286">
        <v>25592379.889899999</v>
      </c>
      <c r="H25" s="287">
        <f t="shared" si="1"/>
        <v>29077341.789899997</v>
      </c>
    </row>
    <row r="26" spans="1:8" ht="15.75">
      <c r="A26" s="42">
        <v>17</v>
      </c>
      <c r="B26" s="46" t="s">
        <v>179</v>
      </c>
      <c r="C26" s="288">
        <v>0</v>
      </c>
      <c r="D26" s="288">
        <v>0</v>
      </c>
      <c r="E26" s="284">
        <f t="shared" si="2"/>
        <v>0</v>
      </c>
      <c r="F26" s="289">
        <v>0</v>
      </c>
      <c r="G26" s="290">
        <v>0</v>
      </c>
      <c r="H26" s="287">
        <f t="shared" si="1"/>
        <v>0</v>
      </c>
    </row>
    <row r="27" spans="1:8" ht="15.75">
      <c r="A27" s="42">
        <v>18</v>
      </c>
      <c r="B27" s="46" t="s">
        <v>180</v>
      </c>
      <c r="C27" s="283">
        <v>3000000</v>
      </c>
      <c r="D27" s="283">
        <v>3554196.3476999998</v>
      </c>
      <c r="E27" s="284">
        <f t="shared" si="2"/>
        <v>6554196.3476999998</v>
      </c>
      <c r="F27" s="285">
        <v>21500000</v>
      </c>
      <c r="G27" s="286">
        <v>5996983.0244000005</v>
      </c>
      <c r="H27" s="287">
        <f t="shared" si="1"/>
        <v>27496983.0244</v>
      </c>
    </row>
    <row r="28" spans="1:8" ht="15.75">
      <c r="A28" s="42">
        <v>19</v>
      </c>
      <c r="B28" s="46" t="s">
        <v>181</v>
      </c>
      <c r="C28" s="283">
        <v>16523.77</v>
      </c>
      <c r="D28" s="283">
        <v>486707.41310000001</v>
      </c>
      <c r="E28" s="284">
        <f t="shared" si="2"/>
        <v>503231.18310000002</v>
      </c>
      <c r="F28" s="285">
        <v>61459.85</v>
      </c>
      <c r="G28" s="286">
        <v>220655.90299999999</v>
      </c>
      <c r="H28" s="287">
        <f t="shared" si="1"/>
        <v>282115.75299999997</v>
      </c>
    </row>
    <row r="29" spans="1:8" ht="15.75">
      <c r="A29" s="42">
        <v>20</v>
      </c>
      <c r="B29" s="46" t="s">
        <v>103</v>
      </c>
      <c r="C29" s="283">
        <v>852527.59</v>
      </c>
      <c r="D29" s="283">
        <v>5735374.2045</v>
      </c>
      <c r="E29" s="284">
        <f t="shared" si="2"/>
        <v>6587901.7944999998</v>
      </c>
      <c r="F29" s="285">
        <v>990371.37</v>
      </c>
      <c r="G29" s="286">
        <v>237383.7738</v>
      </c>
      <c r="H29" s="287">
        <f t="shared" si="1"/>
        <v>1227755.1438</v>
      </c>
    </row>
    <row r="30" spans="1:8" ht="15.75">
      <c r="A30" s="42">
        <v>21</v>
      </c>
      <c r="B30" s="46" t="s">
        <v>182</v>
      </c>
      <c r="C30" s="283">
        <v>0</v>
      </c>
      <c r="D30" s="283">
        <v>0</v>
      </c>
      <c r="E30" s="284">
        <f t="shared" si="2"/>
        <v>0</v>
      </c>
      <c r="F30" s="285">
        <v>0</v>
      </c>
      <c r="G30" s="286">
        <v>0</v>
      </c>
      <c r="H30" s="287">
        <f t="shared" si="1"/>
        <v>0</v>
      </c>
    </row>
    <row r="31" spans="1:8" ht="15.75">
      <c r="A31" s="42">
        <v>22</v>
      </c>
      <c r="B31" s="48" t="s">
        <v>183</v>
      </c>
      <c r="C31" s="284">
        <f>SUM(C22:C30)</f>
        <v>16228697.039999999</v>
      </c>
      <c r="D31" s="284">
        <f>SUM(D22:D30)</f>
        <v>126225886.57600002</v>
      </c>
      <c r="E31" s="284">
        <f>C31+D31</f>
        <v>142454583.61600003</v>
      </c>
      <c r="F31" s="284">
        <f>SUM(F22:F30)</f>
        <v>49185575.280000001</v>
      </c>
      <c r="G31" s="284">
        <f>SUM(G22:G30)</f>
        <v>143844993.36879998</v>
      </c>
      <c r="H31" s="287">
        <f t="shared" si="1"/>
        <v>193030568.64879999</v>
      </c>
    </row>
    <row r="32" spans="1:8" ht="15.75">
      <c r="A32" s="42"/>
      <c r="B32" s="43" t="s">
        <v>192</v>
      </c>
      <c r="C32" s="288"/>
      <c r="D32" s="288"/>
      <c r="E32" s="283"/>
      <c r="F32" s="289"/>
      <c r="G32" s="290"/>
      <c r="H32" s="291"/>
    </row>
    <row r="33" spans="1:8" ht="15.75">
      <c r="A33" s="42">
        <v>23</v>
      </c>
      <c r="B33" s="46" t="s">
        <v>184</v>
      </c>
      <c r="C33" s="283">
        <v>103000000</v>
      </c>
      <c r="D33" s="288">
        <v>0</v>
      </c>
      <c r="E33" s="284">
        <f t="shared" si="2"/>
        <v>103000000</v>
      </c>
      <c r="F33" s="285">
        <v>103000000</v>
      </c>
      <c r="G33" s="290">
        <v>0</v>
      </c>
      <c r="H33" s="287">
        <f t="shared" si="1"/>
        <v>103000000</v>
      </c>
    </row>
    <row r="34" spans="1:8" ht="15.75">
      <c r="A34" s="42">
        <v>24</v>
      </c>
      <c r="B34" s="46" t="s">
        <v>185</v>
      </c>
      <c r="C34" s="283">
        <v>0</v>
      </c>
      <c r="D34" s="288">
        <v>0</v>
      </c>
      <c r="E34" s="284">
        <f t="shared" si="2"/>
        <v>0</v>
      </c>
      <c r="F34" s="285">
        <v>0</v>
      </c>
      <c r="G34" s="290">
        <v>0</v>
      </c>
      <c r="H34" s="287">
        <f t="shared" si="1"/>
        <v>0</v>
      </c>
    </row>
    <row r="35" spans="1:8" ht="15.75">
      <c r="A35" s="42">
        <v>25</v>
      </c>
      <c r="B35" s="47" t="s">
        <v>186</v>
      </c>
      <c r="C35" s="283">
        <v>0</v>
      </c>
      <c r="D35" s="288">
        <v>0</v>
      </c>
      <c r="E35" s="284">
        <f t="shared" si="2"/>
        <v>0</v>
      </c>
      <c r="F35" s="285">
        <v>0</v>
      </c>
      <c r="G35" s="290">
        <v>0</v>
      </c>
      <c r="H35" s="287">
        <f t="shared" si="1"/>
        <v>0</v>
      </c>
    </row>
    <row r="36" spans="1:8" ht="15.75">
      <c r="A36" s="42">
        <v>26</v>
      </c>
      <c r="B36" s="46" t="s">
        <v>187</v>
      </c>
      <c r="C36" s="283">
        <v>0</v>
      </c>
      <c r="D36" s="288">
        <v>0</v>
      </c>
      <c r="E36" s="284">
        <f t="shared" si="2"/>
        <v>0</v>
      </c>
      <c r="F36" s="285">
        <v>0</v>
      </c>
      <c r="G36" s="290">
        <v>0</v>
      </c>
      <c r="H36" s="287">
        <f t="shared" si="1"/>
        <v>0</v>
      </c>
    </row>
    <row r="37" spans="1:8" ht="15.75">
      <c r="A37" s="42">
        <v>27</v>
      </c>
      <c r="B37" s="46" t="s">
        <v>188</v>
      </c>
      <c r="C37" s="283">
        <v>0</v>
      </c>
      <c r="D37" s="288">
        <v>0</v>
      </c>
      <c r="E37" s="284">
        <f t="shared" si="2"/>
        <v>0</v>
      </c>
      <c r="F37" s="285">
        <v>0</v>
      </c>
      <c r="G37" s="290">
        <v>0</v>
      </c>
      <c r="H37" s="287">
        <f t="shared" si="1"/>
        <v>0</v>
      </c>
    </row>
    <row r="38" spans="1:8" ht="15.75">
      <c r="A38" s="42">
        <v>28</v>
      </c>
      <c r="B38" s="46" t="s">
        <v>189</v>
      </c>
      <c r="C38" s="283">
        <v>654056.68000000005</v>
      </c>
      <c r="D38" s="288">
        <v>0</v>
      </c>
      <c r="E38" s="284">
        <f t="shared" si="2"/>
        <v>654056.68000000005</v>
      </c>
      <c r="F38" s="285">
        <v>-4807708.87</v>
      </c>
      <c r="G38" s="290">
        <v>0</v>
      </c>
      <c r="H38" s="287">
        <f t="shared" si="1"/>
        <v>-4807708.87</v>
      </c>
    </row>
    <row r="39" spans="1:8" ht="15.75">
      <c r="A39" s="42">
        <v>29</v>
      </c>
      <c r="B39" s="46" t="s">
        <v>208</v>
      </c>
      <c r="C39" s="283">
        <v>0</v>
      </c>
      <c r="D39" s="288">
        <v>0</v>
      </c>
      <c r="E39" s="284">
        <f t="shared" si="2"/>
        <v>0</v>
      </c>
      <c r="F39" s="285">
        <v>0</v>
      </c>
      <c r="G39" s="290">
        <v>0</v>
      </c>
      <c r="H39" s="287">
        <f t="shared" si="1"/>
        <v>0</v>
      </c>
    </row>
    <row r="40" spans="1:8" ht="15.75">
      <c r="A40" s="42">
        <v>30</v>
      </c>
      <c r="B40" s="48" t="s">
        <v>190</v>
      </c>
      <c r="C40" s="283">
        <f t="shared" ref="C40:D40" si="3">C33+C34+C35+C36+C37+C38+C39</f>
        <v>103654056.68000001</v>
      </c>
      <c r="D40" s="288">
        <f t="shared" si="3"/>
        <v>0</v>
      </c>
      <c r="E40" s="284">
        <f t="shared" si="2"/>
        <v>103654056.68000001</v>
      </c>
      <c r="F40" s="285">
        <f t="shared" ref="F40:G40" si="4">F33+F34+F35+F36+F37+F38+F39</f>
        <v>98192291.129999995</v>
      </c>
      <c r="G40" s="290">
        <f t="shared" si="4"/>
        <v>0</v>
      </c>
      <c r="H40" s="287">
        <f t="shared" si="1"/>
        <v>98192291.129999995</v>
      </c>
    </row>
    <row r="41" spans="1:8" ht="16.5" thickBot="1">
      <c r="A41" s="49">
        <v>31</v>
      </c>
      <c r="B41" s="50" t="s">
        <v>209</v>
      </c>
      <c r="C41" s="292">
        <f>C31+C40</f>
        <v>119882753.72</v>
      </c>
      <c r="D41" s="292">
        <f>D31+D40</f>
        <v>126225886.57600002</v>
      </c>
      <c r="E41" s="292">
        <f>C41+D41</f>
        <v>246108640.296</v>
      </c>
      <c r="F41" s="292">
        <f>F31+F40</f>
        <v>147377866.41</v>
      </c>
      <c r="G41" s="292">
        <f>G31+G40</f>
        <v>143844993.36879998</v>
      </c>
      <c r="H41" s="293">
        <f>F41+G41</f>
        <v>291222859.77880001</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67"/>
  <sheetViews>
    <sheetView workbookViewId="0">
      <pane xSplit="1" ySplit="6" topLeftCell="B7" activePane="bottomRight" state="frozen"/>
      <selection pane="topRight" activeCell="B1" sqref="B1"/>
      <selection pane="bottomLeft" activeCell="A6" sqref="A6"/>
      <selection pane="bottomRight" activeCell="E34" sqref="E3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12" ht="15.75">
      <c r="A1" s="18" t="s">
        <v>199</v>
      </c>
      <c r="B1" s="17" t="s">
        <v>416</v>
      </c>
      <c r="C1" s="17"/>
    </row>
    <row r="2" spans="1:12" ht="15.75">
      <c r="A2" s="18" t="s">
        <v>200</v>
      </c>
      <c r="B2" s="17" t="s">
        <v>417</v>
      </c>
      <c r="C2" s="30"/>
      <c r="D2" s="19"/>
      <c r="E2" s="19"/>
      <c r="F2" s="19"/>
      <c r="G2" s="19"/>
      <c r="H2" s="19"/>
    </row>
    <row r="3" spans="1:12" ht="15.75">
      <c r="A3" s="18"/>
      <c r="B3" s="17"/>
      <c r="C3" s="30"/>
      <c r="D3" s="19"/>
      <c r="E3" s="19"/>
      <c r="F3" s="19"/>
      <c r="G3" s="19"/>
      <c r="H3" s="19"/>
    </row>
    <row r="4" spans="1:12" ht="16.5" thickBot="1">
      <c r="A4" s="52" t="s">
        <v>350</v>
      </c>
      <c r="B4" s="31" t="s">
        <v>234</v>
      </c>
      <c r="C4" s="38"/>
      <c r="D4" s="38"/>
      <c r="E4" s="38"/>
      <c r="F4" s="52"/>
      <c r="G4" s="52"/>
      <c r="H4" s="53" t="s">
        <v>101</v>
      </c>
    </row>
    <row r="5" spans="1:12" ht="15.75">
      <c r="A5" s="143"/>
      <c r="B5" s="144"/>
      <c r="C5" s="437" t="s">
        <v>206</v>
      </c>
      <c r="D5" s="438"/>
      <c r="E5" s="439"/>
      <c r="F5" s="437" t="s">
        <v>207</v>
      </c>
      <c r="G5" s="438"/>
      <c r="H5" s="440"/>
    </row>
    <row r="6" spans="1:12">
      <c r="A6" s="145" t="s">
        <v>29</v>
      </c>
      <c r="B6" s="54"/>
      <c r="C6" s="55" t="s">
        <v>30</v>
      </c>
      <c r="D6" s="55" t="s">
        <v>104</v>
      </c>
      <c r="E6" s="55" t="s">
        <v>71</v>
      </c>
      <c r="F6" s="55" t="s">
        <v>30</v>
      </c>
      <c r="G6" s="55" t="s">
        <v>104</v>
      </c>
      <c r="H6" s="146" t="s">
        <v>71</v>
      </c>
    </row>
    <row r="7" spans="1:12">
      <c r="A7" s="147"/>
      <c r="B7" s="57" t="s">
        <v>100</v>
      </c>
      <c r="C7" s="58"/>
      <c r="D7" s="58"/>
      <c r="E7" s="58"/>
      <c r="F7" s="58"/>
      <c r="G7" s="58"/>
      <c r="H7" s="148"/>
    </row>
    <row r="8" spans="1:12" ht="15.75">
      <c r="A8" s="147">
        <v>1</v>
      </c>
      <c r="B8" s="59" t="s">
        <v>105</v>
      </c>
      <c r="C8" s="294">
        <v>419200.57</v>
      </c>
      <c r="D8" s="294">
        <v>575598.23</v>
      </c>
      <c r="E8" s="284">
        <f>C8+D8</f>
        <v>994798.8</v>
      </c>
      <c r="F8" s="294">
        <v>137378.21</v>
      </c>
      <c r="G8" s="294">
        <v>494194.1</v>
      </c>
      <c r="H8" s="295">
        <f>F8+G8</f>
        <v>631572.30999999994</v>
      </c>
      <c r="J8" s="419"/>
      <c r="K8" s="419"/>
      <c r="L8" s="419"/>
    </row>
    <row r="9" spans="1:12" ht="15.75">
      <c r="A9" s="147">
        <v>2</v>
      </c>
      <c r="B9" s="59" t="s">
        <v>106</v>
      </c>
      <c r="C9" s="296">
        <f>SUM(C10:C18)</f>
        <v>4476861.3</v>
      </c>
      <c r="D9" s="296">
        <f>SUM(D10:D18)</f>
        <v>1064924.68</v>
      </c>
      <c r="E9" s="284">
        <f t="shared" ref="E9:E67" si="0">C9+D9</f>
        <v>5541785.9799999995</v>
      </c>
      <c r="F9" s="296">
        <f>SUM(F10:F18)</f>
        <v>5075073.18</v>
      </c>
      <c r="G9" s="296">
        <f>SUM(G10:G18)</f>
        <v>1278149.33</v>
      </c>
      <c r="H9" s="295">
        <f t="shared" ref="H9:H67" si="1">F9+G9</f>
        <v>6353222.5099999998</v>
      </c>
    </row>
    <row r="10" spans="1:12" ht="15.75">
      <c r="A10" s="147">
        <v>2.1</v>
      </c>
      <c r="B10" s="60" t="s">
        <v>107</v>
      </c>
      <c r="C10" s="294">
        <v>25890.400000000001</v>
      </c>
      <c r="D10" s="294"/>
      <c r="E10" s="284">
        <f t="shared" si="0"/>
        <v>25890.400000000001</v>
      </c>
      <c r="F10" s="294"/>
      <c r="G10" s="294"/>
      <c r="H10" s="295">
        <f t="shared" si="1"/>
        <v>0</v>
      </c>
    </row>
    <row r="11" spans="1:12" ht="15.75">
      <c r="A11" s="147">
        <v>2.2000000000000002</v>
      </c>
      <c r="B11" s="60" t="s">
        <v>108</v>
      </c>
      <c r="C11" s="294">
        <v>2299542.48</v>
      </c>
      <c r="D11" s="294">
        <v>762264.9</v>
      </c>
      <c r="E11" s="284">
        <f t="shared" si="0"/>
        <v>3061807.38</v>
      </c>
      <c r="F11" s="294">
        <v>2689746.62</v>
      </c>
      <c r="G11" s="294">
        <v>942536.89</v>
      </c>
      <c r="H11" s="295">
        <f t="shared" si="1"/>
        <v>3632283.5100000002</v>
      </c>
    </row>
    <row r="12" spans="1:12" ht="15.75">
      <c r="A12" s="147">
        <v>2.2999999999999998</v>
      </c>
      <c r="B12" s="60" t="s">
        <v>109</v>
      </c>
      <c r="C12" s="294">
        <v>836308.3</v>
      </c>
      <c r="D12" s="294">
        <v>2699.08</v>
      </c>
      <c r="E12" s="284">
        <f t="shared" si="0"/>
        <v>839007.38</v>
      </c>
      <c r="F12" s="294">
        <v>1386379.2</v>
      </c>
      <c r="G12" s="294"/>
      <c r="H12" s="295">
        <f t="shared" si="1"/>
        <v>1386379.2</v>
      </c>
    </row>
    <row r="13" spans="1:12" ht="15.75">
      <c r="A13" s="147">
        <v>2.4</v>
      </c>
      <c r="B13" s="60" t="s">
        <v>110</v>
      </c>
      <c r="C13" s="294"/>
      <c r="D13" s="294"/>
      <c r="E13" s="284">
        <f t="shared" si="0"/>
        <v>0</v>
      </c>
      <c r="F13" s="294"/>
      <c r="G13" s="294"/>
      <c r="H13" s="295">
        <f t="shared" si="1"/>
        <v>0</v>
      </c>
    </row>
    <row r="14" spans="1:12" ht="15.75">
      <c r="A14" s="147">
        <v>2.5</v>
      </c>
      <c r="B14" s="60" t="s">
        <v>111</v>
      </c>
      <c r="C14" s="294">
        <v>15090.43</v>
      </c>
      <c r="D14" s="294">
        <v>4637.2700000000004</v>
      </c>
      <c r="E14" s="284">
        <f t="shared" si="0"/>
        <v>19727.7</v>
      </c>
      <c r="F14" s="294">
        <v>1835.61</v>
      </c>
      <c r="G14" s="294">
        <v>73727.899999999994</v>
      </c>
      <c r="H14" s="295">
        <f t="shared" si="1"/>
        <v>75563.509999999995</v>
      </c>
    </row>
    <row r="15" spans="1:12" ht="15.75">
      <c r="A15" s="147">
        <v>2.6</v>
      </c>
      <c r="B15" s="60" t="s">
        <v>112</v>
      </c>
      <c r="C15" s="294"/>
      <c r="D15" s="294">
        <v>105424.89</v>
      </c>
      <c r="E15" s="284">
        <f t="shared" si="0"/>
        <v>105424.89</v>
      </c>
      <c r="F15" s="294"/>
      <c r="G15" s="294"/>
      <c r="H15" s="295">
        <f t="shared" si="1"/>
        <v>0</v>
      </c>
    </row>
    <row r="16" spans="1:12" ht="15.75">
      <c r="A16" s="147">
        <v>2.7</v>
      </c>
      <c r="B16" s="60" t="s">
        <v>113</v>
      </c>
      <c r="C16" s="294">
        <v>255459.03</v>
      </c>
      <c r="D16" s="294"/>
      <c r="E16" s="284">
        <f t="shared" si="0"/>
        <v>255459.03</v>
      </c>
      <c r="F16" s="294"/>
      <c r="G16" s="294"/>
      <c r="H16" s="295">
        <f t="shared" si="1"/>
        <v>0</v>
      </c>
    </row>
    <row r="17" spans="1:8" ht="15.75">
      <c r="A17" s="147">
        <v>2.8</v>
      </c>
      <c r="B17" s="60" t="s">
        <v>114</v>
      </c>
      <c r="C17" s="294">
        <v>17464.88</v>
      </c>
      <c r="D17" s="294">
        <v>2899.24</v>
      </c>
      <c r="E17" s="284">
        <f t="shared" si="0"/>
        <v>20364.120000000003</v>
      </c>
      <c r="F17" s="294">
        <v>12247.09</v>
      </c>
      <c r="G17" s="294">
        <v>85909.7</v>
      </c>
      <c r="H17" s="295">
        <f t="shared" si="1"/>
        <v>98156.79</v>
      </c>
    </row>
    <row r="18" spans="1:8" ht="15.75">
      <c r="A18" s="147">
        <v>2.9</v>
      </c>
      <c r="B18" s="60" t="s">
        <v>115</v>
      </c>
      <c r="C18" s="294">
        <v>1027105.78</v>
      </c>
      <c r="D18" s="294">
        <v>186999.3</v>
      </c>
      <c r="E18" s="284">
        <f t="shared" si="0"/>
        <v>1214105.08</v>
      </c>
      <c r="F18" s="294">
        <v>984864.66</v>
      </c>
      <c r="G18" s="294">
        <v>175974.84</v>
      </c>
      <c r="H18" s="295">
        <f t="shared" si="1"/>
        <v>1160839.5</v>
      </c>
    </row>
    <row r="19" spans="1:8" ht="15.75">
      <c r="A19" s="147">
        <v>3</v>
      </c>
      <c r="B19" s="59" t="s">
        <v>116</v>
      </c>
      <c r="C19" s="294">
        <v>41360.050000000003</v>
      </c>
      <c r="D19" s="294">
        <v>510.62</v>
      </c>
      <c r="E19" s="284">
        <f t="shared" si="0"/>
        <v>41870.670000000006</v>
      </c>
      <c r="F19" s="294">
        <v>43695.79</v>
      </c>
      <c r="G19" s="294">
        <v>4032.02</v>
      </c>
      <c r="H19" s="295">
        <f t="shared" si="1"/>
        <v>47727.81</v>
      </c>
    </row>
    <row r="20" spans="1:8" ht="15.75">
      <c r="A20" s="147">
        <v>4</v>
      </c>
      <c r="B20" s="59" t="s">
        <v>117</v>
      </c>
      <c r="C20" s="294">
        <v>2268827.4500000002</v>
      </c>
      <c r="D20" s="294">
        <v>768432.8</v>
      </c>
      <c r="E20" s="284">
        <f t="shared" si="0"/>
        <v>3037260.25</v>
      </c>
      <c r="F20" s="294">
        <v>3867292.34</v>
      </c>
      <c r="G20" s="294">
        <v>835545.38</v>
      </c>
      <c r="H20" s="295">
        <f t="shared" si="1"/>
        <v>4702837.72</v>
      </c>
    </row>
    <row r="21" spans="1:8" ht="15.75">
      <c r="A21" s="147">
        <v>5</v>
      </c>
      <c r="B21" s="59" t="s">
        <v>118</v>
      </c>
      <c r="C21" s="294"/>
      <c r="D21" s="294"/>
      <c r="E21" s="284">
        <f t="shared" si="0"/>
        <v>0</v>
      </c>
      <c r="F21" s="294"/>
      <c r="G21" s="294"/>
      <c r="H21" s="295">
        <f>F21+G21</f>
        <v>0</v>
      </c>
    </row>
    <row r="22" spans="1:8" ht="15.75">
      <c r="A22" s="147">
        <v>6</v>
      </c>
      <c r="B22" s="61" t="s">
        <v>119</v>
      </c>
      <c r="C22" s="296">
        <f>C8+C9+C19+C20+C21</f>
        <v>7206249.3700000001</v>
      </c>
      <c r="D22" s="296">
        <f>D8+D9+D19+D20+D21</f>
        <v>2409466.33</v>
      </c>
      <c r="E22" s="284">
        <f>C22+D22</f>
        <v>9615715.6999999993</v>
      </c>
      <c r="F22" s="296">
        <f>F8+F9+F19+F20+F21</f>
        <v>9123439.5199999996</v>
      </c>
      <c r="G22" s="296">
        <f>G8+G9+G19+G20+G21</f>
        <v>2611920.83</v>
      </c>
      <c r="H22" s="295">
        <f>F22+G22</f>
        <v>11735360.35</v>
      </c>
    </row>
    <row r="23" spans="1:8" ht="15.75">
      <c r="A23" s="147"/>
      <c r="B23" s="57" t="s">
        <v>98</v>
      </c>
      <c r="C23" s="294"/>
      <c r="D23" s="294"/>
      <c r="E23" s="283"/>
      <c r="F23" s="294"/>
      <c r="G23" s="294"/>
      <c r="H23" s="297"/>
    </row>
    <row r="24" spans="1:8" ht="15.75">
      <c r="A24" s="147">
        <v>7</v>
      </c>
      <c r="B24" s="59" t="s">
        <v>120</v>
      </c>
      <c r="C24" s="294">
        <v>64429.96</v>
      </c>
      <c r="D24" s="294">
        <v>12153.51</v>
      </c>
      <c r="E24" s="284">
        <f t="shared" si="0"/>
        <v>76583.47</v>
      </c>
      <c r="F24" s="294">
        <v>38679.78</v>
      </c>
      <c r="G24" s="294">
        <v>63794.97</v>
      </c>
      <c r="H24" s="295">
        <f t="shared" si="1"/>
        <v>102474.75</v>
      </c>
    </row>
    <row r="25" spans="1:8" ht="15.75">
      <c r="A25" s="147">
        <v>8</v>
      </c>
      <c r="B25" s="59" t="s">
        <v>121</v>
      </c>
      <c r="C25" s="294">
        <v>17132.009999999998</v>
      </c>
      <c r="D25" s="294">
        <v>346791.24</v>
      </c>
      <c r="E25" s="284">
        <f t="shared" si="0"/>
        <v>363923.25</v>
      </c>
      <c r="F25" s="294">
        <v>63853.2</v>
      </c>
      <c r="G25" s="294">
        <v>184166.31</v>
      </c>
      <c r="H25" s="295">
        <f t="shared" si="1"/>
        <v>248019.51</v>
      </c>
    </row>
    <row r="26" spans="1:8" ht="15.75">
      <c r="A26" s="147">
        <v>9</v>
      </c>
      <c r="B26" s="59" t="s">
        <v>122</v>
      </c>
      <c r="C26" s="294">
        <v>310433.81</v>
      </c>
      <c r="D26" s="294">
        <v>901479.44</v>
      </c>
      <c r="E26" s="284">
        <f t="shared" si="0"/>
        <v>1211913.25</v>
      </c>
      <c r="F26" s="294">
        <v>695965.69</v>
      </c>
      <c r="G26" s="294">
        <v>775008.15</v>
      </c>
      <c r="H26" s="295">
        <f t="shared" si="1"/>
        <v>1470973.8399999999</v>
      </c>
    </row>
    <row r="27" spans="1:8" ht="15.75">
      <c r="A27" s="147">
        <v>10</v>
      </c>
      <c r="B27" s="59" t="s">
        <v>123</v>
      </c>
      <c r="C27" s="294"/>
      <c r="D27" s="294"/>
      <c r="E27" s="284">
        <f t="shared" si="0"/>
        <v>0</v>
      </c>
      <c r="F27" s="294"/>
      <c r="G27" s="294"/>
      <c r="H27" s="295">
        <f t="shared" si="1"/>
        <v>0</v>
      </c>
    </row>
    <row r="28" spans="1:8" ht="15.75">
      <c r="A28" s="147">
        <v>11</v>
      </c>
      <c r="B28" s="59" t="s">
        <v>124</v>
      </c>
      <c r="C28" s="294">
        <v>550187.88</v>
      </c>
      <c r="D28" s="294">
        <v>51451.37</v>
      </c>
      <c r="E28" s="284">
        <f t="shared" si="0"/>
        <v>601639.25</v>
      </c>
      <c r="F28" s="294">
        <v>2080087.42</v>
      </c>
      <c r="G28" s="294">
        <v>95376.79</v>
      </c>
      <c r="H28" s="295">
        <f t="shared" si="1"/>
        <v>2175464.21</v>
      </c>
    </row>
    <row r="29" spans="1:8" ht="15.75">
      <c r="A29" s="147">
        <v>12</v>
      </c>
      <c r="B29" s="59" t="s">
        <v>125</v>
      </c>
      <c r="C29" s="294">
        <v>19228.41</v>
      </c>
      <c r="D29" s="294">
        <v>7790.57</v>
      </c>
      <c r="E29" s="284">
        <f t="shared" si="0"/>
        <v>27018.98</v>
      </c>
      <c r="F29" s="294">
        <v>6514.81</v>
      </c>
      <c r="G29" s="294">
        <v>13205.71</v>
      </c>
      <c r="H29" s="295">
        <f t="shared" si="1"/>
        <v>19720.52</v>
      </c>
    </row>
    <row r="30" spans="1:8" ht="15.75">
      <c r="A30" s="147">
        <v>13</v>
      </c>
      <c r="B30" s="62" t="s">
        <v>126</v>
      </c>
      <c r="C30" s="296">
        <f>SUM(C24:C29)</f>
        <v>961412.07000000007</v>
      </c>
      <c r="D30" s="296">
        <f>SUM(D24:D29)</f>
        <v>1319666.1300000001</v>
      </c>
      <c r="E30" s="284">
        <f t="shared" si="0"/>
        <v>2281078.2000000002</v>
      </c>
      <c r="F30" s="296">
        <f>SUM(F24:F29)</f>
        <v>2885100.9</v>
      </c>
      <c r="G30" s="296">
        <f>SUM(G24:G29)</f>
        <v>1131551.93</v>
      </c>
      <c r="H30" s="295">
        <f t="shared" si="1"/>
        <v>4016652.83</v>
      </c>
    </row>
    <row r="31" spans="1:8" ht="15.75">
      <c r="A31" s="147">
        <v>14</v>
      </c>
      <c r="B31" s="62" t="s">
        <v>127</v>
      </c>
      <c r="C31" s="296">
        <f>C22-C30</f>
        <v>6244837.2999999998</v>
      </c>
      <c r="D31" s="296">
        <f>D22-D30</f>
        <v>1089800.2</v>
      </c>
      <c r="E31" s="284">
        <f t="shared" si="0"/>
        <v>7334637.5</v>
      </c>
      <c r="F31" s="296">
        <f>F22-F30</f>
        <v>6238338.6199999992</v>
      </c>
      <c r="G31" s="296">
        <f>G22-G30</f>
        <v>1480368.9000000001</v>
      </c>
      <c r="H31" s="295">
        <f t="shared" si="1"/>
        <v>7718707.5199999996</v>
      </c>
    </row>
    <row r="32" spans="1:8">
      <c r="A32" s="147"/>
      <c r="B32" s="57"/>
      <c r="C32" s="298"/>
      <c r="D32" s="298"/>
      <c r="E32" s="298"/>
      <c r="F32" s="298"/>
      <c r="G32" s="298"/>
      <c r="H32" s="299"/>
    </row>
    <row r="33" spans="1:8" ht="15.75">
      <c r="A33" s="147"/>
      <c r="B33" s="57" t="s">
        <v>128</v>
      </c>
      <c r="C33" s="294"/>
      <c r="D33" s="294"/>
      <c r="E33" s="283"/>
      <c r="F33" s="294"/>
      <c r="G33" s="294"/>
      <c r="H33" s="297"/>
    </row>
    <row r="34" spans="1:8" ht="15.75">
      <c r="A34" s="147">
        <v>15</v>
      </c>
      <c r="B34" s="56" t="s">
        <v>99</v>
      </c>
      <c r="C34" s="300">
        <f>C35-C36</f>
        <v>-42856.95</v>
      </c>
      <c r="D34" s="300">
        <f>D35-D36</f>
        <v>17516.260000000002</v>
      </c>
      <c r="E34" s="284">
        <f t="shared" si="0"/>
        <v>-25340.689999999995</v>
      </c>
      <c r="F34" s="300">
        <f>F35-F36</f>
        <v>-42316.67</v>
      </c>
      <c r="G34" s="300">
        <f>G35-G36</f>
        <v>14698.669999999998</v>
      </c>
      <c r="H34" s="295">
        <f t="shared" si="1"/>
        <v>-27618</v>
      </c>
    </row>
    <row r="35" spans="1:8" ht="15.75">
      <c r="A35" s="147">
        <v>15.1</v>
      </c>
      <c r="B35" s="60" t="s">
        <v>129</v>
      </c>
      <c r="C35" s="294">
        <v>11686.02</v>
      </c>
      <c r="D35" s="294">
        <v>55236.36</v>
      </c>
      <c r="E35" s="284">
        <f t="shared" si="0"/>
        <v>66922.38</v>
      </c>
      <c r="F35" s="294">
        <v>5979.61</v>
      </c>
      <c r="G35" s="294">
        <v>53465.63</v>
      </c>
      <c r="H35" s="295">
        <f t="shared" si="1"/>
        <v>59445.24</v>
      </c>
    </row>
    <row r="36" spans="1:8" ht="15.75">
      <c r="A36" s="147">
        <v>15.2</v>
      </c>
      <c r="B36" s="60" t="s">
        <v>130</v>
      </c>
      <c r="C36" s="294">
        <v>54542.97</v>
      </c>
      <c r="D36" s="294">
        <v>37720.1</v>
      </c>
      <c r="E36" s="284">
        <f t="shared" si="0"/>
        <v>92263.07</v>
      </c>
      <c r="F36" s="294">
        <v>48296.28</v>
      </c>
      <c r="G36" s="294">
        <v>38766.959999999999</v>
      </c>
      <c r="H36" s="295">
        <f t="shared" si="1"/>
        <v>87063.239999999991</v>
      </c>
    </row>
    <row r="37" spans="1:8" ht="15.75">
      <c r="A37" s="147">
        <v>16</v>
      </c>
      <c r="B37" s="59" t="s">
        <v>131</v>
      </c>
      <c r="C37" s="294"/>
      <c r="D37" s="294"/>
      <c r="E37" s="284">
        <f t="shared" si="0"/>
        <v>0</v>
      </c>
      <c r="F37" s="294"/>
      <c r="G37" s="294"/>
      <c r="H37" s="295">
        <f t="shared" si="1"/>
        <v>0</v>
      </c>
    </row>
    <row r="38" spans="1:8" ht="15.75">
      <c r="A38" s="147">
        <v>17</v>
      </c>
      <c r="B38" s="59" t="s">
        <v>132</v>
      </c>
      <c r="C38" s="294"/>
      <c r="D38" s="294"/>
      <c r="E38" s="284">
        <f t="shared" si="0"/>
        <v>0</v>
      </c>
      <c r="F38" s="294"/>
      <c r="G38" s="294"/>
      <c r="H38" s="295">
        <f t="shared" si="1"/>
        <v>0</v>
      </c>
    </row>
    <row r="39" spans="1:8" ht="15.75">
      <c r="A39" s="147">
        <v>18</v>
      </c>
      <c r="B39" s="59" t="s">
        <v>133</v>
      </c>
      <c r="C39" s="294"/>
      <c r="D39" s="294"/>
      <c r="E39" s="284">
        <f t="shared" si="0"/>
        <v>0</v>
      </c>
      <c r="F39" s="294"/>
      <c r="G39" s="294"/>
      <c r="H39" s="295">
        <f t="shared" si="1"/>
        <v>0</v>
      </c>
    </row>
    <row r="40" spans="1:8" ht="15.75">
      <c r="A40" s="147">
        <v>19</v>
      </c>
      <c r="B40" s="59" t="s">
        <v>134</v>
      </c>
      <c r="C40" s="294">
        <v>582389.34</v>
      </c>
      <c r="D40" s="294">
        <v>0</v>
      </c>
      <c r="E40" s="284">
        <f t="shared" si="0"/>
        <v>582389.34</v>
      </c>
      <c r="F40" s="294">
        <v>288179.03999999998</v>
      </c>
      <c r="G40" s="294">
        <v>0</v>
      </c>
      <c r="H40" s="295">
        <f t="shared" si="1"/>
        <v>288179.03999999998</v>
      </c>
    </row>
    <row r="41" spans="1:8" ht="15.75">
      <c r="A41" s="147">
        <v>20</v>
      </c>
      <c r="B41" s="59" t="s">
        <v>135</v>
      </c>
      <c r="C41" s="294">
        <v>272012.14</v>
      </c>
      <c r="D41" s="294">
        <v>0</v>
      </c>
      <c r="E41" s="284">
        <f t="shared" si="0"/>
        <v>272012.14</v>
      </c>
      <c r="F41" s="294">
        <v>8495.86</v>
      </c>
      <c r="G41" s="294">
        <v>0</v>
      </c>
      <c r="H41" s="295">
        <f t="shared" si="1"/>
        <v>8495.86</v>
      </c>
    </row>
    <row r="42" spans="1:8" ht="15.75">
      <c r="A42" s="147">
        <v>21</v>
      </c>
      <c r="B42" s="59" t="s">
        <v>136</v>
      </c>
      <c r="C42" s="294"/>
      <c r="D42" s="294"/>
      <c r="E42" s="284">
        <f t="shared" si="0"/>
        <v>0</v>
      </c>
      <c r="F42" s="294">
        <v>-1293.6199999999999</v>
      </c>
      <c r="G42" s="294"/>
      <c r="H42" s="295">
        <f t="shared" si="1"/>
        <v>-1293.6199999999999</v>
      </c>
    </row>
    <row r="43" spans="1:8" ht="15.75">
      <c r="A43" s="147">
        <v>22</v>
      </c>
      <c r="B43" s="59" t="s">
        <v>137</v>
      </c>
      <c r="C43" s="294">
        <v>88719.71</v>
      </c>
      <c r="D43" s="294">
        <v>132479.78</v>
      </c>
      <c r="E43" s="284">
        <f t="shared" si="0"/>
        <v>221199.49</v>
      </c>
      <c r="F43" s="294">
        <v>58803.54</v>
      </c>
      <c r="G43" s="294">
        <v>141091.32999999999</v>
      </c>
      <c r="H43" s="295">
        <f t="shared" si="1"/>
        <v>199894.87</v>
      </c>
    </row>
    <row r="44" spans="1:8" ht="15.75">
      <c r="A44" s="147">
        <v>23</v>
      </c>
      <c r="B44" s="59" t="s">
        <v>138</v>
      </c>
      <c r="C44" s="294">
        <v>2335.9299999999998</v>
      </c>
      <c r="D44" s="294"/>
      <c r="E44" s="284">
        <f t="shared" si="0"/>
        <v>2335.9299999999998</v>
      </c>
      <c r="F44" s="294"/>
      <c r="G44" s="294"/>
      <c r="H44" s="295">
        <f t="shared" si="1"/>
        <v>0</v>
      </c>
    </row>
    <row r="45" spans="1:8" ht="15.75">
      <c r="A45" s="147">
        <v>24</v>
      </c>
      <c r="B45" s="62" t="s">
        <v>139</v>
      </c>
      <c r="C45" s="296">
        <f>C34+C37+C38+C39+C40+C41+C42+C43+C44</f>
        <v>902600.17</v>
      </c>
      <c r="D45" s="296">
        <f>D34+D37+D38+D39+D40+D41+D42+D43+D44</f>
        <v>149996.04</v>
      </c>
      <c r="E45" s="284">
        <f t="shared" si="0"/>
        <v>1052596.21</v>
      </c>
      <c r="F45" s="296">
        <f>F34+F37+F38+F39+F40+F41+F42+F43+F44</f>
        <v>311868.14999999997</v>
      </c>
      <c r="G45" s="296">
        <f>G34+G37+G38+G39+G40+G41+G42+G43+G44</f>
        <v>155790</v>
      </c>
      <c r="H45" s="295">
        <f t="shared" si="1"/>
        <v>467658.14999999997</v>
      </c>
    </row>
    <row r="46" spans="1:8">
      <c r="A46" s="147"/>
      <c r="B46" s="57" t="s">
        <v>140</v>
      </c>
      <c r="C46" s="294"/>
      <c r="D46" s="294"/>
      <c r="E46" s="294"/>
      <c r="F46" s="294"/>
      <c r="G46" s="294"/>
      <c r="H46" s="301"/>
    </row>
    <row r="47" spans="1:8" ht="15.75">
      <c r="A47" s="147">
        <v>25</v>
      </c>
      <c r="B47" s="59" t="s">
        <v>141</v>
      </c>
      <c r="C47" s="294">
        <v>851118.32</v>
      </c>
      <c r="D47" s="294">
        <v>61033.02</v>
      </c>
      <c r="E47" s="284">
        <f t="shared" si="0"/>
        <v>912151.34</v>
      </c>
      <c r="F47" s="294">
        <v>761759.58</v>
      </c>
      <c r="G47" s="294">
        <v>53614.96</v>
      </c>
      <c r="H47" s="295">
        <f t="shared" si="1"/>
        <v>815374.53999999992</v>
      </c>
    </row>
    <row r="48" spans="1:8" ht="15.75">
      <c r="A48" s="147">
        <v>26</v>
      </c>
      <c r="B48" s="59" t="s">
        <v>142</v>
      </c>
      <c r="C48" s="294">
        <v>1060253.3600000001</v>
      </c>
      <c r="D48" s="294"/>
      <c r="E48" s="284">
        <f t="shared" si="0"/>
        <v>1060253.3600000001</v>
      </c>
      <c r="F48" s="294">
        <v>966451.77</v>
      </c>
      <c r="G48" s="294"/>
      <c r="H48" s="295">
        <f t="shared" si="1"/>
        <v>966451.77</v>
      </c>
    </row>
    <row r="49" spans="1:9" ht="15.75">
      <c r="A49" s="147">
        <v>27</v>
      </c>
      <c r="B49" s="59" t="s">
        <v>143</v>
      </c>
      <c r="C49" s="294">
        <v>2393935.35</v>
      </c>
      <c r="D49" s="294">
        <v>0</v>
      </c>
      <c r="E49" s="284">
        <f t="shared" si="0"/>
        <v>2393935.35</v>
      </c>
      <c r="F49" s="294">
        <v>2544636.6</v>
      </c>
      <c r="G49" s="294">
        <v>0</v>
      </c>
      <c r="H49" s="295">
        <f t="shared" si="1"/>
        <v>2544636.6</v>
      </c>
    </row>
    <row r="50" spans="1:9" ht="15.75">
      <c r="A50" s="147">
        <v>28</v>
      </c>
      <c r="B50" s="59" t="s">
        <v>290</v>
      </c>
      <c r="C50" s="294">
        <v>1604.09</v>
      </c>
      <c r="D50" s="294">
        <v>0</v>
      </c>
      <c r="E50" s="284">
        <f t="shared" si="0"/>
        <v>1604.09</v>
      </c>
      <c r="F50" s="294">
        <v>4861.25</v>
      </c>
      <c r="G50" s="294">
        <v>0</v>
      </c>
      <c r="H50" s="295">
        <f t="shared" si="1"/>
        <v>4861.25</v>
      </c>
    </row>
    <row r="51" spans="1:9" ht="15.75">
      <c r="A51" s="147">
        <v>29</v>
      </c>
      <c r="B51" s="59" t="s">
        <v>144</v>
      </c>
      <c r="C51" s="294">
        <v>924704.95</v>
      </c>
      <c r="D51" s="294">
        <v>0</v>
      </c>
      <c r="E51" s="284">
        <f t="shared" si="0"/>
        <v>924704.95</v>
      </c>
      <c r="F51" s="294">
        <v>956862.85</v>
      </c>
      <c r="G51" s="294">
        <v>0</v>
      </c>
      <c r="H51" s="295">
        <f t="shared" si="1"/>
        <v>956862.85</v>
      </c>
    </row>
    <row r="52" spans="1:9" ht="15.75">
      <c r="A52" s="147">
        <v>30</v>
      </c>
      <c r="B52" s="59" t="s">
        <v>145</v>
      </c>
      <c r="C52" s="294">
        <v>245969.5</v>
      </c>
      <c r="D52" s="294"/>
      <c r="E52" s="284">
        <f t="shared" si="0"/>
        <v>245969.5</v>
      </c>
      <c r="F52" s="294">
        <v>330048.33</v>
      </c>
      <c r="G52" s="294"/>
      <c r="H52" s="295">
        <f t="shared" si="1"/>
        <v>330048.33</v>
      </c>
    </row>
    <row r="53" spans="1:9" ht="15.75">
      <c r="A53" s="147">
        <v>31</v>
      </c>
      <c r="B53" s="62" t="s">
        <v>146</v>
      </c>
      <c r="C53" s="296">
        <f>C47+C48+C49+C50+C51+C52</f>
        <v>5477585.5700000003</v>
      </c>
      <c r="D53" s="296">
        <f>D47+D48+D49+D50+D51+D52</f>
        <v>61033.02</v>
      </c>
      <c r="E53" s="284">
        <f t="shared" si="0"/>
        <v>5538618.5899999999</v>
      </c>
      <c r="F53" s="296">
        <f>F47+F48+F49+F50+F51+F52</f>
        <v>5564620.3799999999</v>
      </c>
      <c r="G53" s="296">
        <f>G47+G48+G49+G50+G51+G52</f>
        <v>53614.96</v>
      </c>
      <c r="H53" s="295">
        <f t="shared" si="1"/>
        <v>5618235.3399999999</v>
      </c>
    </row>
    <row r="54" spans="1:9" ht="15.75">
      <c r="A54" s="147">
        <v>32</v>
      </c>
      <c r="B54" s="62" t="s">
        <v>147</v>
      </c>
      <c r="C54" s="296">
        <f>C45-C53</f>
        <v>-4574985.4000000004</v>
      </c>
      <c r="D54" s="296">
        <f>D45-D53</f>
        <v>88963.020000000019</v>
      </c>
      <c r="E54" s="284">
        <f t="shared" si="0"/>
        <v>-4486022.3800000008</v>
      </c>
      <c r="F54" s="296">
        <f>F45-F53</f>
        <v>-5252752.2299999995</v>
      </c>
      <c r="G54" s="296">
        <f>G45-G53</f>
        <v>102175.04000000001</v>
      </c>
      <c r="H54" s="295">
        <f t="shared" si="1"/>
        <v>-5150577.1899999995</v>
      </c>
    </row>
    <row r="55" spans="1:9">
      <c r="A55" s="147"/>
      <c r="B55" s="57"/>
      <c r="C55" s="298"/>
      <c r="D55" s="298"/>
      <c r="E55" s="298"/>
      <c r="F55" s="298"/>
      <c r="G55" s="298"/>
      <c r="H55" s="299"/>
    </row>
    <row r="56" spans="1:9" ht="15.75">
      <c r="A56" s="147">
        <v>33</v>
      </c>
      <c r="B56" s="62" t="s">
        <v>148</v>
      </c>
      <c r="C56" s="296">
        <f>C31+C54</f>
        <v>1669851.8999999994</v>
      </c>
      <c r="D56" s="296">
        <f>D31+D54</f>
        <v>1178763.22</v>
      </c>
      <c r="E56" s="284">
        <f t="shared" si="0"/>
        <v>2848615.1199999992</v>
      </c>
      <c r="F56" s="296">
        <f>F31+F54</f>
        <v>985586.38999999966</v>
      </c>
      <c r="G56" s="296">
        <f>G31+G54</f>
        <v>1582543.9400000002</v>
      </c>
      <c r="H56" s="295">
        <f t="shared" si="1"/>
        <v>2568130.33</v>
      </c>
    </row>
    <row r="57" spans="1:9">
      <c r="A57" s="147"/>
      <c r="B57" s="57"/>
      <c r="C57" s="298"/>
      <c r="D57" s="298"/>
      <c r="E57" s="298"/>
      <c r="F57" s="298"/>
      <c r="G57" s="298"/>
      <c r="H57" s="299"/>
    </row>
    <row r="58" spans="1:9" ht="15.75">
      <c r="A58" s="147">
        <v>34</v>
      </c>
      <c r="B58" s="59" t="s">
        <v>149</v>
      </c>
      <c r="C58" s="294">
        <v>293663.23</v>
      </c>
      <c r="D58" s="294">
        <v>0</v>
      </c>
      <c r="E58" s="284">
        <f t="shared" si="0"/>
        <v>293663.23</v>
      </c>
      <c r="F58" s="294">
        <v>-1504398.12</v>
      </c>
      <c r="G58" s="294">
        <v>0</v>
      </c>
      <c r="H58" s="295">
        <f t="shared" si="1"/>
        <v>-1504398.12</v>
      </c>
    </row>
    <row r="59" spans="1:9" s="237" customFormat="1" ht="15.75">
      <c r="A59" s="147">
        <v>35</v>
      </c>
      <c r="B59" s="56" t="s">
        <v>150</v>
      </c>
      <c r="C59" s="302"/>
      <c r="D59" s="302">
        <v>0</v>
      </c>
      <c r="E59" s="303">
        <f t="shared" si="0"/>
        <v>0</v>
      </c>
      <c r="F59" s="304"/>
      <c r="G59" s="304">
        <v>0</v>
      </c>
      <c r="H59" s="305">
        <f t="shared" si="1"/>
        <v>0</v>
      </c>
      <c r="I59" s="236"/>
    </row>
    <row r="60" spans="1:9" ht="15.75">
      <c r="A60" s="147">
        <v>36</v>
      </c>
      <c r="B60" s="59" t="s">
        <v>151</v>
      </c>
      <c r="C60" s="294">
        <v>106263.62</v>
      </c>
      <c r="D60" s="294">
        <v>0</v>
      </c>
      <c r="E60" s="284">
        <f t="shared" si="0"/>
        <v>106263.62</v>
      </c>
      <c r="F60" s="294">
        <v>-278771.81</v>
      </c>
      <c r="G60" s="294">
        <v>0</v>
      </c>
      <c r="H60" s="295">
        <f t="shared" si="1"/>
        <v>-278771.81</v>
      </c>
    </row>
    <row r="61" spans="1:9" ht="15.75">
      <c r="A61" s="147">
        <v>37</v>
      </c>
      <c r="B61" s="62" t="s">
        <v>152</v>
      </c>
      <c r="C61" s="296">
        <f>C58+C59+C60</f>
        <v>399926.85</v>
      </c>
      <c r="D61" s="296">
        <f>D58+D59+D60</f>
        <v>0</v>
      </c>
      <c r="E61" s="284">
        <f t="shared" si="0"/>
        <v>399926.85</v>
      </c>
      <c r="F61" s="296">
        <f>F58+F59+F60</f>
        <v>-1783169.9300000002</v>
      </c>
      <c r="G61" s="296">
        <f>G58+G59+G60</f>
        <v>0</v>
      </c>
      <c r="H61" s="295">
        <f t="shared" si="1"/>
        <v>-1783169.9300000002</v>
      </c>
    </row>
    <row r="62" spans="1:9">
      <c r="A62" s="147"/>
      <c r="B62" s="63"/>
      <c r="C62" s="294"/>
      <c r="D62" s="294"/>
      <c r="E62" s="294"/>
      <c r="F62" s="294"/>
      <c r="G62" s="294"/>
      <c r="H62" s="301"/>
    </row>
    <row r="63" spans="1:9" ht="15.75">
      <c r="A63" s="147">
        <v>38</v>
      </c>
      <c r="B63" s="64" t="s">
        <v>291</v>
      </c>
      <c r="C63" s="296">
        <f>C56-C61</f>
        <v>1269925.0499999993</v>
      </c>
      <c r="D63" s="296">
        <f>D56-D61</f>
        <v>1178763.22</v>
      </c>
      <c r="E63" s="284">
        <f t="shared" si="0"/>
        <v>2448688.2699999996</v>
      </c>
      <c r="F63" s="296">
        <f>F56-F61</f>
        <v>2768756.32</v>
      </c>
      <c r="G63" s="296">
        <f>G56-G61</f>
        <v>1582543.9400000002</v>
      </c>
      <c r="H63" s="295">
        <f t="shared" si="1"/>
        <v>4351300.26</v>
      </c>
    </row>
    <row r="64" spans="1:9" ht="15.75">
      <c r="A64" s="145">
        <v>39</v>
      </c>
      <c r="B64" s="59" t="s">
        <v>153</v>
      </c>
      <c r="C64" s="306"/>
      <c r="D64" s="306"/>
      <c r="E64" s="284">
        <f t="shared" si="0"/>
        <v>0</v>
      </c>
      <c r="F64" s="306"/>
      <c r="G64" s="306"/>
      <c r="H64" s="295">
        <f t="shared" si="1"/>
        <v>0</v>
      </c>
    </row>
    <row r="65" spans="1:8" ht="15.75">
      <c r="A65" s="147">
        <v>40</v>
      </c>
      <c r="B65" s="62" t="s">
        <v>154</v>
      </c>
      <c r="C65" s="296">
        <f>C63-C64</f>
        <v>1269925.0499999993</v>
      </c>
      <c r="D65" s="296">
        <f>D63-D64</f>
        <v>1178763.22</v>
      </c>
      <c r="E65" s="284">
        <f t="shared" si="0"/>
        <v>2448688.2699999996</v>
      </c>
      <c r="F65" s="296">
        <f>F63-F64</f>
        <v>2768756.32</v>
      </c>
      <c r="G65" s="296">
        <f>G63-G64</f>
        <v>1582543.9400000002</v>
      </c>
      <c r="H65" s="295">
        <f t="shared" si="1"/>
        <v>4351300.26</v>
      </c>
    </row>
    <row r="66" spans="1:8" ht="15.75">
      <c r="A66" s="145">
        <v>41</v>
      </c>
      <c r="B66" s="59" t="s">
        <v>155</v>
      </c>
      <c r="C66" s="306"/>
      <c r="D66" s="306"/>
      <c r="E66" s="284">
        <f t="shared" si="0"/>
        <v>0</v>
      </c>
      <c r="F66" s="306"/>
      <c r="G66" s="306"/>
      <c r="H66" s="295">
        <f t="shared" si="1"/>
        <v>0</v>
      </c>
    </row>
    <row r="67" spans="1:8" ht="16.5" thickBot="1">
      <c r="A67" s="149">
        <v>42</v>
      </c>
      <c r="B67" s="150" t="s">
        <v>156</v>
      </c>
      <c r="C67" s="307">
        <f>C65+C66</f>
        <v>1269925.0499999993</v>
      </c>
      <c r="D67" s="307">
        <f>D65+D66</f>
        <v>1178763.22</v>
      </c>
      <c r="E67" s="292">
        <f t="shared" si="0"/>
        <v>2448688.2699999996</v>
      </c>
      <c r="F67" s="307">
        <f>F65+F66</f>
        <v>2768756.32</v>
      </c>
      <c r="G67" s="307">
        <f>G65+G66</f>
        <v>1582543.9400000002</v>
      </c>
      <c r="H67" s="308">
        <f t="shared" si="1"/>
        <v>4351300.26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53"/>
  <sheetViews>
    <sheetView topLeftCell="A25" zoomScaleNormal="100" workbookViewId="0">
      <selection activeCell="G40" sqref="G40"/>
    </sheetView>
  </sheetViews>
  <sheetFormatPr defaultRowHeight="15"/>
  <cols>
    <col min="1" max="1" width="9.5703125" bestFit="1" customWidth="1"/>
    <col min="2" max="2" width="72.28515625" customWidth="1"/>
    <col min="3" max="8" width="12.7109375" customWidth="1"/>
  </cols>
  <sheetData>
    <row r="1" spans="1:8">
      <c r="A1" s="2" t="s">
        <v>199</v>
      </c>
      <c r="B1" t="s">
        <v>416</v>
      </c>
    </row>
    <row r="2" spans="1:8">
      <c r="A2" s="2" t="s">
        <v>200</v>
      </c>
      <c r="B2" s="17" t="s">
        <v>417</v>
      </c>
    </row>
    <row r="3" spans="1:8">
      <c r="A3" s="2"/>
    </row>
    <row r="4" spans="1:8" ht="16.5" thickBot="1">
      <c r="A4" s="2" t="s">
        <v>351</v>
      </c>
      <c r="B4" s="2"/>
      <c r="C4" s="248"/>
      <c r="D4" s="248"/>
      <c r="E4" s="248"/>
      <c r="F4" s="249"/>
      <c r="G4" s="249"/>
      <c r="H4" s="250" t="s">
        <v>101</v>
      </c>
    </row>
    <row r="5" spans="1:8" ht="15.75">
      <c r="A5" s="441" t="s">
        <v>29</v>
      </c>
      <c r="B5" s="443" t="s">
        <v>259</v>
      </c>
      <c r="C5" s="445" t="s">
        <v>206</v>
      </c>
      <c r="D5" s="445"/>
      <c r="E5" s="445"/>
      <c r="F5" s="445" t="s">
        <v>207</v>
      </c>
      <c r="G5" s="445"/>
      <c r="H5" s="446"/>
    </row>
    <row r="6" spans="1:8">
      <c r="A6" s="442"/>
      <c r="B6" s="444"/>
      <c r="C6" s="44" t="s">
        <v>30</v>
      </c>
      <c r="D6" s="44" t="s">
        <v>102</v>
      </c>
      <c r="E6" s="44" t="s">
        <v>71</v>
      </c>
      <c r="F6" s="44" t="s">
        <v>30</v>
      </c>
      <c r="G6" s="44" t="s">
        <v>102</v>
      </c>
      <c r="H6" s="45" t="s">
        <v>71</v>
      </c>
    </row>
    <row r="7" spans="1:8" s="3" customFormat="1" ht="15.75">
      <c r="A7" s="251">
        <v>1</v>
      </c>
      <c r="B7" s="252" t="s">
        <v>390</v>
      </c>
      <c r="C7" s="286">
        <f>C8+C9+C10+C11</f>
        <v>8824187.2300000004</v>
      </c>
      <c r="D7" s="286">
        <f>D8+D9+D10+D11</f>
        <v>10767390</v>
      </c>
      <c r="E7" s="309">
        <f>C7+D7</f>
        <v>19591577.23</v>
      </c>
      <c r="F7" s="286">
        <f>F8+F9+F10+F11</f>
        <v>5327487.6000000006</v>
      </c>
      <c r="G7" s="286">
        <f>G8+G9+G10+G11</f>
        <v>4023236.5515999999</v>
      </c>
      <c r="H7" s="287">
        <f t="shared" ref="H7:H53" si="0">F7+G7</f>
        <v>9350724.1515999995</v>
      </c>
    </row>
    <row r="8" spans="1:8" s="3" customFormat="1" ht="15.75">
      <c r="A8" s="251">
        <v>1.1000000000000001</v>
      </c>
      <c r="B8" s="253" t="s">
        <v>296</v>
      </c>
      <c r="C8" s="286">
        <v>8731466</v>
      </c>
      <c r="D8" s="286">
        <v>8552766</v>
      </c>
      <c r="E8" s="309">
        <f t="shared" ref="E8:E53" si="1">C8+D8</f>
        <v>17284232</v>
      </c>
      <c r="F8" s="395">
        <v>4723424.9800000004</v>
      </c>
      <c r="G8" s="395">
        <v>3390815.5515999999</v>
      </c>
      <c r="H8" s="287">
        <f t="shared" si="0"/>
        <v>8114240.5316000003</v>
      </c>
    </row>
    <row r="9" spans="1:8" s="3" customFormat="1" ht="15.75">
      <c r="A9" s="251">
        <v>1.2</v>
      </c>
      <c r="B9" s="253" t="s">
        <v>297</v>
      </c>
      <c r="C9" s="286">
        <v>0</v>
      </c>
      <c r="D9" s="286">
        <v>1372104</v>
      </c>
      <c r="E9" s="309">
        <f t="shared" si="1"/>
        <v>1372104</v>
      </c>
      <c r="F9" s="286">
        <v>0</v>
      </c>
      <c r="G9" s="286">
        <v>632421</v>
      </c>
      <c r="H9" s="287">
        <f t="shared" si="0"/>
        <v>632421</v>
      </c>
    </row>
    <row r="10" spans="1:8" s="3" customFormat="1" ht="15.75">
      <c r="A10" s="251">
        <v>1.3</v>
      </c>
      <c r="B10" s="253" t="s">
        <v>298</v>
      </c>
      <c r="C10" s="286">
        <v>92721.23</v>
      </c>
      <c r="D10" s="286">
        <v>842520</v>
      </c>
      <c r="E10" s="309">
        <f t="shared" si="1"/>
        <v>935241.23</v>
      </c>
      <c r="F10" s="286">
        <v>604062.62</v>
      </c>
      <c r="G10" s="286">
        <v>0</v>
      </c>
      <c r="H10" s="287">
        <f t="shared" si="0"/>
        <v>604062.62</v>
      </c>
    </row>
    <row r="11" spans="1:8" s="3" customFormat="1" ht="15.75">
      <c r="A11" s="251">
        <v>1.4</v>
      </c>
      <c r="B11" s="253" t="s">
        <v>299</v>
      </c>
      <c r="C11" s="286">
        <v>0</v>
      </c>
      <c r="D11" s="286">
        <v>0</v>
      </c>
      <c r="E11" s="309">
        <f t="shared" si="1"/>
        <v>0</v>
      </c>
      <c r="F11" s="286">
        <v>0</v>
      </c>
      <c r="G11" s="286">
        <v>0</v>
      </c>
      <c r="H11" s="287">
        <f t="shared" si="0"/>
        <v>0</v>
      </c>
    </row>
    <row r="12" spans="1:8" s="3" customFormat="1" ht="29.25" customHeight="1">
      <c r="A12" s="251">
        <v>2</v>
      </c>
      <c r="B12" s="252" t="s">
        <v>300</v>
      </c>
      <c r="C12" s="286">
        <v>0</v>
      </c>
      <c r="D12" s="286">
        <v>251351.1581</v>
      </c>
      <c r="E12" s="309">
        <f t="shared" si="1"/>
        <v>251351.1581</v>
      </c>
      <c r="F12" s="286">
        <v>0</v>
      </c>
      <c r="G12" s="286">
        <v>244574.5338</v>
      </c>
      <c r="H12" s="287">
        <f t="shared" si="0"/>
        <v>244574.5338</v>
      </c>
    </row>
    <row r="13" spans="1:8" s="3" customFormat="1" ht="25.5">
      <c r="A13" s="251">
        <v>3</v>
      </c>
      <c r="B13" s="252" t="s">
        <v>301</v>
      </c>
      <c r="C13" s="286">
        <f>C14+C15</f>
        <v>0</v>
      </c>
      <c r="D13" s="286">
        <f>D14+D15</f>
        <v>0</v>
      </c>
      <c r="E13" s="309">
        <f t="shared" si="1"/>
        <v>0</v>
      </c>
      <c r="F13" s="286">
        <f>F14+F15</f>
        <v>0</v>
      </c>
      <c r="G13" s="286">
        <f>G14+G15</f>
        <v>0</v>
      </c>
      <c r="H13" s="287">
        <f t="shared" si="0"/>
        <v>0</v>
      </c>
    </row>
    <row r="14" spans="1:8" s="3" customFormat="1" ht="15.75">
      <c r="A14" s="251">
        <v>3.1</v>
      </c>
      <c r="B14" s="253" t="s">
        <v>302</v>
      </c>
      <c r="C14" s="286">
        <v>0</v>
      </c>
      <c r="D14" s="286">
        <v>0</v>
      </c>
      <c r="E14" s="309">
        <f t="shared" si="1"/>
        <v>0</v>
      </c>
      <c r="F14" s="286">
        <v>0</v>
      </c>
      <c r="G14" s="286">
        <v>0</v>
      </c>
      <c r="H14" s="287">
        <f t="shared" si="0"/>
        <v>0</v>
      </c>
    </row>
    <row r="15" spans="1:8" s="3" customFormat="1" ht="15.75">
      <c r="A15" s="251">
        <v>3.2</v>
      </c>
      <c r="B15" s="253" t="s">
        <v>303</v>
      </c>
      <c r="C15" s="286">
        <v>0</v>
      </c>
      <c r="D15" s="286">
        <v>0</v>
      </c>
      <c r="E15" s="309">
        <f t="shared" si="1"/>
        <v>0</v>
      </c>
      <c r="F15" s="286">
        <v>0</v>
      </c>
      <c r="G15" s="286">
        <v>0</v>
      </c>
      <c r="H15" s="287">
        <f t="shared" si="0"/>
        <v>0</v>
      </c>
    </row>
    <row r="16" spans="1:8" s="3" customFormat="1" ht="15.75">
      <c r="A16" s="251">
        <v>4</v>
      </c>
      <c r="B16" s="252" t="s">
        <v>304</v>
      </c>
      <c r="C16" s="286">
        <f>C17+C18</f>
        <v>85337896.154699996</v>
      </c>
      <c r="D16" s="286">
        <f>D17+D18</f>
        <v>34418605.1919</v>
      </c>
      <c r="E16" s="309">
        <f t="shared" si="1"/>
        <v>119756501.3466</v>
      </c>
      <c r="F16" s="286">
        <f>F17+F18</f>
        <v>71945185.819000006</v>
      </c>
      <c r="G16" s="286">
        <f>G17+G18</f>
        <v>96393152.994199991</v>
      </c>
      <c r="H16" s="287">
        <f t="shared" si="0"/>
        <v>168338338.8132</v>
      </c>
    </row>
    <row r="17" spans="1:8" s="3" customFormat="1" ht="15.75">
      <c r="A17" s="251">
        <v>4.0999999999999996</v>
      </c>
      <c r="B17" s="253" t="s">
        <v>305</v>
      </c>
      <c r="C17" s="58">
        <v>79468243.264699996</v>
      </c>
      <c r="D17" s="58">
        <v>13038426.2519</v>
      </c>
      <c r="E17" s="309">
        <f t="shared" si="1"/>
        <v>92506669.516599998</v>
      </c>
      <c r="F17" s="396">
        <v>65907461.659299999</v>
      </c>
      <c r="G17" s="396">
        <v>85215722.636099994</v>
      </c>
      <c r="H17" s="287">
        <f t="shared" si="0"/>
        <v>151123184.29539999</v>
      </c>
    </row>
    <row r="18" spans="1:8" s="3" customFormat="1" ht="15.75">
      <c r="A18" s="251">
        <v>4.2</v>
      </c>
      <c r="B18" s="253" t="s">
        <v>306</v>
      </c>
      <c r="C18" s="58">
        <v>5869652.8899999997</v>
      </c>
      <c r="D18" s="58">
        <v>21380178.940000001</v>
      </c>
      <c r="E18" s="309">
        <f t="shared" si="1"/>
        <v>27249831.830000002</v>
      </c>
      <c r="F18" s="396">
        <v>6037724.1596999997</v>
      </c>
      <c r="G18" s="396">
        <v>11177430.358100001</v>
      </c>
      <c r="H18" s="287">
        <f t="shared" si="0"/>
        <v>17215154.5178</v>
      </c>
    </row>
    <row r="19" spans="1:8" s="3" customFormat="1" ht="25.5">
      <c r="A19" s="251">
        <v>5</v>
      </c>
      <c r="B19" s="252" t="s">
        <v>307</v>
      </c>
      <c r="C19" s="286">
        <f>C20+C21+C22+C28+C29+C30+C31</f>
        <v>100023510.6699</v>
      </c>
      <c r="D19" s="286">
        <f>D20+D21+D22+D28+D29+D30+D31</f>
        <v>125570922.39279999</v>
      </c>
      <c r="E19" s="309">
        <f t="shared" si="1"/>
        <v>225594433.06269997</v>
      </c>
      <c r="F19" s="286">
        <f>F20+F21+F22+F28+F29+F30+F31</f>
        <v>102498764.1998</v>
      </c>
      <c r="G19" s="286">
        <f>G20+G21+G22+G28+G29+G30+G31</f>
        <v>156779684.1072</v>
      </c>
      <c r="H19" s="287">
        <f t="shared" si="0"/>
        <v>259278448.30699998</v>
      </c>
    </row>
    <row r="20" spans="1:8" s="3" customFormat="1" ht="15.75">
      <c r="A20" s="251">
        <v>5.0999999999999996</v>
      </c>
      <c r="B20" s="253" t="s">
        <v>308</v>
      </c>
      <c r="C20" s="286">
        <v>96569.75</v>
      </c>
      <c r="D20" s="286">
        <v>25841292</v>
      </c>
      <c r="E20" s="309">
        <f t="shared" si="1"/>
        <v>25937861.75</v>
      </c>
      <c r="F20" s="397">
        <v>3284961.9</v>
      </c>
      <c r="G20" s="397">
        <v>25491660.989799999</v>
      </c>
      <c r="H20" s="287">
        <f t="shared" si="0"/>
        <v>28776622.889799997</v>
      </c>
    </row>
    <row r="21" spans="1:8" s="3" customFormat="1" ht="15.75">
      <c r="A21" s="251">
        <v>5.2</v>
      </c>
      <c r="B21" s="253" t="s">
        <v>309</v>
      </c>
      <c r="C21" s="286"/>
      <c r="D21" s="286"/>
      <c r="E21" s="309">
        <f t="shared" si="1"/>
        <v>0</v>
      </c>
      <c r="F21" s="286"/>
      <c r="G21" s="286"/>
      <c r="H21" s="287">
        <f t="shared" si="0"/>
        <v>0</v>
      </c>
    </row>
    <row r="22" spans="1:8" s="3" customFormat="1" ht="15.75">
      <c r="A22" s="251">
        <v>5.3</v>
      </c>
      <c r="B22" s="253" t="s">
        <v>310</v>
      </c>
      <c r="C22" s="286">
        <f>C23+C24+C25+C26+C27</f>
        <v>43567451.920000002</v>
      </c>
      <c r="D22" s="286">
        <f>D23+D24+D25+D26+D27</f>
        <v>58360992.363199994</v>
      </c>
      <c r="E22" s="309">
        <f t="shared" si="1"/>
        <v>101928444.2832</v>
      </c>
      <c r="F22" s="286">
        <f>F23+F24+F25+F26+F27</f>
        <v>80062371.599799991</v>
      </c>
      <c r="G22" s="286">
        <f>G23+G24+G25+G26+G27</f>
        <v>27538889.560099997</v>
      </c>
      <c r="H22" s="287">
        <f t="shared" si="0"/>
        <v>107601261.15989998</v>
      </c>
    </row>
    <row r="23" spans="1:8" s="3" customFormat="1" ht="15.75">
      <c r="A23" s="251" t="s">
        <v>311</v>
      </c>
      <c r="B23" s="254" t="s">
        <v>312</v>
      </c>
      <c r="C23" s="58">
        <v>0</v>
      </c>
      <c r="D23" s="58">
        <v>331712.15999999997</v>
      </c>
      <c r="E23" s="309">
        <f t="shared" si="1"/>
        <v>331712.15999999997</v>
      </c>
      <c r="F23" s="396">
        <v>0</v>
      </c>
      <c r="G23" s="396">
        <v>436838.95</v>
      </c>
      <c r="H23" s="287">
        <f t="shared" si="0"/>
        <v>436838.95</v>
      </c>
    </row>
    <row r="24" spans="1:8" s="3" customFormat="1" ht="15.75">
      <c r="A24" s="251" t="s">
        <v>313</v>
      </c>
      <c r="B24" s="254" t="s">
        <v>314</v>
      </c>
      <c r="C24" s="58">
        <v>377300</v>
      </c>
      <c r="D24" s="58">
        <v>12810227.9286</v>
      </c>
      <c r="E24" s="309">
        <f t="shared" si="1"/>
        <v>13187527.9286</v>
      </c>
      <c r="F24" s="396">
        <v>185999.9999</v>
      </c>
      <c r="G24" s="396">
        <v>19666419.2601</v>
      </c>
      <c r="H24" s="287">
        <f t="shared" si="0"/>
        <v>19852419.259999998</v>
      </c>
    </row>
    <row r="25" spans="1:8" s="3" customFormat="1" ht="15.75">
      <c r="A25" s="251" t="s">
        <v>315</v>
      </c>
      <c r="B25" s="255" t="s">
        <v>316</v>
      </c>
      <c r="C25" s="58">
        <v>0</v>
      </c>
      <c r="D25" s="58">
        <v>0</v>
      </c>
      <c r="E25" s="309">
        <f t="shared" si="1"/>
        <v>0</v>
      </c>
      <c r="F25" s="396"/>
      <c r="G25" s="396"/>
      <c r="H25" s="287">
        <f t="shared" si="0"/>
        <v>0</v>
      </c>
    </row>
    <row r="26" spans="1:8" s="3" customFormat="1" ht="15.75">
      <c r="A26" s="251" t="s">
        <v>317</v>
      </c>
      <c r="B26" s="254" t="s">
        <v>318</v>
      </c>
      <c r="C26" s="58">
        <v>0</v>
      </c>
      <c r="D26" s="58">
        <v>5152614.0071999999</v>
      </c>
      <c r="E26" s="309">
        <f t="shared" si="1"/>
        <v>5152614.0071999999</v>
      </c>
      <c r="F26" s="396">
        <v>21200000</v>
      </c>
      <c r="G26" s="396">
        <v>4945766.45</v>
      </c>
      <c r="H26" s="287">
        <f t="shared" si="0"/>
        <v>26145766.449999999</v>
      </c>
    </row>
    <row r="27" spans="1:8" s="3" customFormat="1" ht="15.75">
      <c r="A27" s="251" t="s">
        <v>319</v>
      </c>
      <c r="B27" s="254" t="s">
        <v>320</v>
      </c>
      <c r="C27" s="58">
        <v>43190151.920000002</v>
      </c>
      <c r="D27" s="58">
        <v>40066438.267399997</v>
      </c>
      <c r="E27" s="309">
        <f t="shared" si="1"/>
        <v>83256590.187399998</v>
      </c>
      <c r="F27" s="396">
        <v>58676371.5999</v>
      </c>
      <c r="G27" s="396">
        <v>2489864.9</v>
      </c>
      <c r="H27" s="287">
        <f t="shared" si="0"/>
        <v>61166236.499899998</v>
      </c>
    </row>
    <row r="28" spans="1:8" s="3" customFormat="1" ht="15.75">
      <c r="A28" s="251">
        <v>5.4</v>
      </c>
      <c r="B28" s="253" t="s">
        <v>321</v>
      </c>
      <c r="C28" s="286">
        <v>25999999.999899998</v>
      </c>
      <c r="D28" s="286">
        <v>38191133.476000004</v>
      </c>
      <c r="E28" s="309">
        <f t="shared" si="1"/>
        <v>64191133.475900002</v>
      </c>
      <c r="F28" s="396">
        <v>16000000</v>
      </c>
      <c r="G28" s="396">
        <v>75641533.510600001</v>
      </c>
      <c r="H28" s="287">
        <f t="shared" si="0"/>
        <v>91641533.510600001</v>
      </c>
    </row>
    <row r="29" spans="1:8" s="3" customFormat="1" ht="15.75">
      <c r="A29" s="251">
        <v>5.5</v>
      </c>
      <c r="B29" s="253" t="s">
        <v>322</v>
      </c>
      <c r="C29" s="286">
        <v>28079662.000100002</v>
      </c>
      <c r="D29" s="286">
        <v>0.26479999999999998</v>
      </c>
      <c r="E29" s="309">
        <f t="shared" si="1"/>
        <v>28079662.264900003</v>
      </c>
      <c r="F29" s="396">
        <v>2190000</v>
      </c>
      <c r="G29" s="396">
        <v>28107600</v>
      </c>
      <c r="H29" s="287">
        <f t="shared" si="0"/>
        <v>30297600</v>
      </c>
    </row>
    <row r="30" spans="1:8" s="3" customFormat="1" ht="15.75">
      <c r="A30" s="251">
        <v>5.6</v>
      </c>
      <c r="B30" s="253" t="s">
        <v>323</v>
      </c>
      <c r="C30" s="286">
        <v>0</v>
      </c>
      <c r="D30" s="286">
        <v>3177503.9999000002</v>
      </c>
      <c r="E30" s="309">
        <f t="shared" si="1"/>
        <v>3177503.9999000002</v>
      </c>
      <c r="F30" s="396">
        <v>961430.7</v>
      </c>
      <c r="G30" s="396">
        <v>0</v>
      </c>
      <c r="H30" s="287">
        <f t="shared" si="0"/>
        <v>961430.7</v>
      </c>
    </row>
    <row r="31" spans="1:8" s="3" customFormat="1" ht="15.75">
      <c r="A31" s="251">
        <v>5.7</v>
      </c>
      <c r="B31" s="253" t="s">
        <v>324</v>
      </c>
      <c r="C31" s="286">
        <v>2279826.9999000002</v>
      </c>
      <c r="D31" s="286">
        <v>0.28889999999999999</v>
      </c>
      <c r="E31" s="309">
        <f t="shared" si="1"/>
        <v>2279827.2888000002</v>
      </c>
      <c r="F31" s="396">
        <v>0</v>
      </c>
      <c r="G31" s="396">
        <v>4.6699999999999998E-2</v>
      </c>
      <c r="H31" s="287">
        <f t="shared" si="0"/>
        <v>4.6699999999999998E-2</v>
      </c>
    </row>
    <row r="32" spans="1:8" s="3" customFormat="1" ht="15.75">
      <c r="A32" s="251">
        <v>6</v>
      </c>
      <c r="B32" s="252" t="s">
        <v>325</v>
      </c>
      <c r="C32" s="286">
        <f>C33+C34+C35+C36+C37+C38+C39</f>
        <v>0</v>
      </c>
      <c r="D32" s="286">
        <f>D33+D34+D35+D36+D37+D38+D39</f>
        <v>0</v>
      </c>
      <c r="E32" s="309">
        <f t="shared" si="1"/>
        <v>0</v>
      </c>
      <c r="F32" s="286">
        <f>F33+F34+F35+F36+F37+F38+F39</f>
        <v>0</v>
      </c>
      <c r="G32" s="286">
        <f>G33+G34+G35+G36+G37+G38+G39</f>
        <v>0</v>
      </c>
      <c r="H32" s="287">
        <f t="shared" si="0"/>
        <v>0</v>
      </c>
    </row>
    <row r="33" spans="1:8" s="3" customFormat="1" ht="25.5">
      <c r="A33" s="251">
        <v>6.1</v>
      </c>
      <c r="B33" s="253" t="s">
        <v>391</v>
      </c>
      <c r="C33" s="286">
        <v>0</v>
      </c>
      <c r="D33" s="286">
        <v>0</v>
      </c>
      <c r="E33" s="309">
        <f t="shared" si="1"/>
        <v>0</v>
      </c>
      <c r="F33" s="286">
        <v>0</v>
      </c>
      <c r="G33" s="286">
        <v>0</v>
      </c>
      <c r="H33" s="287">
        <f t="shared" si="0"/>
        <v>0</v>
      </c>
    </row>
    <row r="34" spans="1:8" s="3" customFormat="1" ht="25.5">
      <c r="A34" s="251">
        <v>6.2</v>
      </c>
      <c r="B34" s="253" t="s">
        <v>326</v>
      </c>
      <c r="C34" s="286">
        <v>0</v>
      </c>
      <c r="D34" s="286">
        <v>0</v>
      </c>
      <c r="E34" s="309">
        <f t="shared" si="1"/>
        <v>0</v>
      </c>
      <c r="F34" s="286">
        <v>0</v>
      </c>
      <c r="G34" s="286">
        <v>0</v>
      </c>
      <c r="H34" s="287">
        <f t="shared" si="0"/>
        <v>0</v>
      </c>
    </row>
    <row r="35" spans="1:8" s="3" customFormat="1" ht="25.5">
      <c r="A35" s="251">
        <v>6.3</v>
      </c>
      <c r="B35" s="253" t="s">
        <v>327</v>
      </c>
      <c r="C35" s="286">
        <v>0</v>
      </c>
      <c r="D35" s="286">
        <v>0</v>
      </c>
      <c r="E35" s="309">
        <f t="shared" si="1"/>
        <v>0</v>
      </c>
      <c r="F35" s="286">
        <v>0</v>
      </c>
      <c r="G35" s="286">
        <v>0</v>
      </c>
      <c r="H35" s="287">
        <f t="shared" si="0"/>
        <v>0</v>
      </c>
    </row>
    <row r="36" spans="1:8" s="3" customFormat="1" ht="15.75">
      <c r="A36" s="251">
        <v>6.4</v>
      </c>
      <c r="B36" s="253" t="s">
        <v>328</v>
      </c>
      <c r="C36" s="286">
        <v>0</v>
      </c>
      <c r="D36" s="286">
        <v>0</v>
      </c>
      <c r="E36" s="309">
        <f t="shared" si="1"/>
        <v>0</v>
      </c>
      <c r="F36" s="286">
        <v>0</v>
      </c>
      <c r="G36" s="286">
        <v>0</v>
      </c>
      <c r="H36" s="287">
        <f t="shared" si="0"/>
        <v>0</v>
      </c>
    </row>
    <row r="37" spans="1:8" s="3" customFormat="1" ht="15.75">
      <c r="A37" s="251">
        <v>6.5</v>
      </c>
      <c r="B37" s="253" t="s">
        <v>329</v>
      </c>
      <c r="C37" s="286">
        <v>0</v>
      </c>
      <c r="D37" s="286">
        <v>0</v>
      </c>
      <c r="E37" s="309">
        <f t="shared" si="1"/>
        <v>0</v>
      </c>
      <c r="F37" s="286">
        <v>0</v>
      </c>
      <c r="G37" s="286">
        <v>0</v>
      </c>
      <c r="H37" s="287">
        <f t="shared" si="0"/>
        <v>0</v>
      </c>
    </row>
    <row r="38" spans="1:8" s="3" customFormat="1" ht="25.5">
      <c r="A38" s="251">
        <v>6.6</v>
      </c>
      <c r="B38" s="253" t="s">
        <v>330</v>
      </c>
      <c r="C38" s="286">
        <v>0</v>
      </c>
      <c r="D38" s="286">
        <v>0</v>
      </c>
      <c r="E38" s="309">
        <f t="shared" si="1"/>
        <v>0</v>
      </c>
      <c r="F38" s="286">
        <v>0</v>
      </c>
      <c r="G38" s="286">
        <v>0</v>
      </c>
      <c r="H38" s="287">
        <f t="shared" si="0"/>
        <v>0</v>
      </c>
    </row>
    <row r="39" spans="1:8" s="3" customFormat="1" ht="25.5">
      <c r="A39" s="251">
        <v>6.7</v>
      </c>
      <c r="B39" s="253" t="s">
        <v>331</v>
      </c>
      <c r="C39" s="286">
        <v>0</v>
      </c>
      <c r="D39" s="286">
        <v>0</v>
      </c>
      <c r="E39" s="309">
        <f t="shared" si="1"/>
        <v>0</v>
      </c>
      <c r="F39" s="286">
        <v>0</v>
      </c>
      <c r="G39" s="286">
        <v>0</v>
      </c>
      <c r="H39" s="287">
        <f t="shared" si="0"/>
        <v>0</v>
      </c>
    </row>
    <row r="40" spans="1:8" s="3" customFormat="1" ht="15.75">
      <c r="A40" s="251">
        <v>7</v>
      </c>
      <c r="B40" s="252" t="s">
        <v>332</v>
      </c>
      <c r="C40" s="286">
        <f>C43+C44</f>
        <v>5606.71</v>
      </c>
      <c r="D40" s="286">
        <f>D43+D44</f>
        <v>7373289.1544000003</v>
      </c>
      <c r="E40" s="309">
        <f t="shared" si="1"/>
        <v>7378895.8644000003</v>
      </c>
      <c r="F40" s="286">
        <f>F43+F44</f>
        <v>0</v>
      </c>
      <c r="G40" s="286">
        <f>G43+G44</f>
        <v>6365782.6863000002</v>
      </c>
      <c r="H40" s="287">
        <f t="shared" si="0"/>
        <v>6365782.6863000002</v>
      </c>
    </row>
    <row r="41" spans="1:8" s="3" customFormat="1" ht="25.5">
      <c r="A41" s="251">
        <v>7.1</v>
      </c>
      <c r="B41" s="253" t="s">
        <v>333</v>
      </c>
      <c r="C41" s="286">
        <v>0</v>
      </c>
      <c r="D41" s="286">
        <v>0</v>
      </c>
      <c r="E41" s="309">
        <f t="shared" si="1"/>
        <v>0</v>
      </c>
      <c r="F41" s="286">
        <v>0</v>
      </c>
      <c r="G41" s="286">
        <v>0</v>
      </c>
      <c r="H41" s="287">
        <f t="shared" si="0"/>
        <v>0</v>
      </c>
    </row>
    <row r="42" spans="1:8" s="3" customFormat="1" ht="25.5">
      <c r="A42" s="251">
        <v>7.2</v>
      </c>
      <c r="B42" s="253" t="s">
        <v>334</v>
      </c>
      <c r="C42" s="286">
        <v>0</v>
      </c>
      <c r="D42" s="286">
        <v>207691.84</v>
      </c>
      <c r="E42" s="309">
        <f t="shared" si="1"/>
        <v>207691.84</v>
      </c>
      <c r="F42" s="286">
        <v>0</v>
      </c>
      <c r="G42" s="286">
        <v>205897.79680000001</v>
      </c>
      <c r="H42" s="287">
        <f t="shared" si="0"/>
        <v>205897.79680000001</v>
      </c>
    </row>
    <row r="43" spans="1:8" s="3" customFormat="1" ht="25.5">
      <c r="A43" s="251">
        <v>7.3</v>
      </c>
      <c r="B43" s="253" t="s">
        <v>335</v>
      </c>
      <c r="C43" s="286">
        <v>0</v>
      </c>
      <c r="D43" s="58">
        <v>6190701.6754000001</v>
      </c>
      <c r="E43" s="309">
        <f t="shared" si="1"/>
        <v>6190701.6754000001</v>
      </c>
      <c r="F43" s="286">
        <v>0</v>
      </c>
      <c r="G43" s="396">
        <v>6023795.5027000001</v>
      </c>
      <c r="H43" s="287">
        <f t="shared" si="0"/>
        <v>6023795.5027000001</v>
      </c>
    </row>
    <row r="44" spans="1:8" s="3" customFormat="1" ht="25.5">
      <c r="A44" s="251">
        <v>7.4</v>
      </c>
      <c r="B44" s="253" t="s">
        <v>336</v>
      </c>
      <c r="C44" s="58">
        <v>5606.71</v>
      </c>
      <c r="D44" s="58">
        <v>1182587.4790000001</v>
      </c>
      <c r="E44" s="309">
        <f t="shared" si="1"/>
        <v>1188194.189</v>
      </c>
      <c r="F44" s="286">
        <v>0</v>
      </c>
      <c r="G44" s="396">
        <v>341987.18359999999</v>
      </c>
      <c r="H44" s="287">
        <f t="shared" si="0"/>
        <v>341987.18359999999</v>
      </c>
    </row>
    <row r="45" spans="1:8" s="3" customFormat="1" ht="15.75">
      <c r="A45" s="251">
        <v>8</v>
      </c>
      <c r="B45" s="252" t="s">
        <v>337</v>
      </c>
      <c r="C45" s="286">
        <f>C46+C47+C48+C49+C50+C51+C52</f>
        <v>0</v>
      </c>
      <c r="D45" s="286">
        <f>D46+D47+D48+D49+D50+D51+D52</f>
        <v>0</v>
      </c>
      <c r="E45" s="309">
        <f t="shared" si="1"/>
        <v>0</v>
      </c>
      <c r="F45" s="286">
        <f>F46+F47+F48+F49+F50+F51+F52</f>
        <v>0</v>
      </c>
      <c r="G45" s="286">
        <f>G46+G47+G48+G49+G50+G51+G52</f>
        <v>0</v>
      </c>
      <c r="H45" s="287">
        <f t="shared" si="0"/>
        <v>0</v>
      </c>
    </row>
    <row r="46" spans="1:8" s="3" customFormat="1" ht="15.75">
      <c r="A46" s="251">
        <v>8.1</v>
      </c>
      <c r="B46" s="253" t="s">
        <v>338</v>
      </c>
      <c r="C46" s="286">
        <v>0</v>
      </c>
      <c r="D46" s="286">
        <v>0</v>
      </c>
      <c r="E46" s="309">
        <f t="shared" si="1"/>
        <v>0</v>
      </c>
      <c r="F46" s="286">
        <v>0</v>
      </c>
      <c r="G46" s="286">
        <v>0</v>
      </c>
      <c r="H46" s="287">
        <f t="shared" si="0"/>
        <v>0</v>
      </c>
    </row>
    <row r="47" spans="1:8" s="3" customFormat="1" ht="15.75">
      <c r="A47" s="251">
        <v>8.1999999999999993</v>
      </c>
      <c r="B47" s="253" t="s">
        <v>339</v>
      </c>
      <c r="C47" s="286">
        <v>0</v>
      </c>
      <c r="D47" s="286">
        <v>0</v>
      </c>
      <c r="E47" s="309">
        <f t="shared" si="1"/>
        <v>0</v>
      </c>
      <c r="F47" s="286">
        <v>0</v>
      </c>
      <c r="G47" s="286">
        <v>0</v>
      </c>
      <c r="H47" s="287">
        <f t="shared" si="0"/>
        <v>0</v>
      </c>
    </row>
    <row r="48" spans="1:8" s="3" customFormat="1" ht="15.75">
      <c r="A48" s="251">
        <v>8.3000000000000007</v>
      </c>
      <c r="B48" s="253" t="s">
        <v>340</v>
      </c>
      <c r="C48" s="286">
        <v>0</v>
      </c>
      <c r="D48" s="286">
        <v>0</v>
      </c>
      <c r="E48" s="309">
        <f t="shared" si="1"/>
        <v>0</v>
      </c>
      <c r="F48" s="286">
        <v>0</v>
      </c>
      <c r="G48" s="286">
        <v>0</v>
      </c>
      <c r="H48" s="287">
        <f t="shared" si="0"/>
        <v>0</v>
      </c>
    </row>
    <row r="49" spans="1:8" s="3" customFormat="1" ht="15.75">
      <c r="A49" s="251">
        <v>8.4</v>
      </c>
      <c r="B49" s="253" t="s">
        <v>341</v>
      </c>
      <c r="C49" s="286">
        <v>0</v>
      </c>
      <c r="D49" s="286">
        <v>0</v>
      </c>
      <c r="E49" s="309">
        <f t="shared" si="1"/>
        <v>0</v>
      </c>
      <c r="F49" s="286">
        <v>0</v>
      </c>
      <c r="G49" s="286">
        <v>0</v>
      </c>
      <c r="H49" s="287">
        <f t="shared" si="0"/>
        <v>0</v>
      </c>
    </row>
    <row r="50" spans="1:8" s="3" customFormat="1" ht="15.75">
      <c r="A50" s="251">
        <v>8.5</v>
      </c>
      <c r="B50" s="253" t="s">
        <v>342</v>
      </c>
      <c r="C50" s="286">
        <v>0</v>
      </c>
      <c r="D50" s="286">
        <v>0</v>
      </c>
      <c r="E50" s="309">
        <f t="shared" si="1"/>
        <v>0</v>
      </c>
      <c r="F50" s="286">
        <v>0</v>
      </c>
      <c r="G50" s="286">
        <v>0</v>
      </c>
      <c r="H50" s="287">
        <f t="shared" si="0"/>
        <v>0</v>
      </c>
    </row>
    <row r="51" spans="1:8" s="3" customFormat="1" ht="15.75">
      <c r="A51" s="251">
        <v>8.6</v>
      </c>
      <c r="B51" s="253" t="s">
        <v>343</v>
      </c>
      <c r="C51" s="286">
        <v>0</v>
      </c>
      <c r="D51" s="286">
        <v>0</v>
      </c>
      <c r="E51" s="309">
        <f t="shared" si="1"/>
        <v>0</v>
      </c>
      <c r="F51" s="286">
        <v>0</v>
      </c>
      <c r="G51" s="286">
        <v>0</v>
      </c>
      <c r="H51" s="287">
        <f t="shared" si="0"/>
        <v>0</v>
      </c>
    </row>
    <row r="52" spans="1:8" s="3" customFormat="1" ht="15.75">
      <c r="A52" s="251">
        <v>8.6999999999999993</v>
      </c>
      <c r="B52" s="253" t="s">
        <v>344</v>
      </c>
      <c r="C52" s="286">
        <v>0</v>
      </c>
      <c r="D52" s="286">
        <v>0</v>
      </c>
      <c r="E52" s="309">
        <f t="shared" si="1"/>
        <v>0</v>
      </c>
      <c r="F52" s="286">
        <v>0</v>
      </c>
      <c r="G52" s="286">
        <v>0</v>
      </c>
      <c r="H52" s="287">
        <f t="shared" si="0"/>
        <v>0</v>
      </c>
    </row>
    <row r="53" spans="1:8" s="3" customFormat="1" ht="26.25" thickBot="1">
      <c r="A53" s="256">
        <v>9</v>
      </c>
      <c r="B53" s="257" t="s">
        <v>345</v>
      </c>
      <c r="C53" s="310"/>
      <c r="D53" s="310"/>
      <c r="E53" s="311">
        <f t="shared" si="1"/>
        <v>0</v>
      </c>
      <c r="F53" s="310"/>
      <c r="G53" s="310"/>
      <c r="H53" s="293">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21"/>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G25" sqref="G25"/>
    </sheetView>
  </sheetViews>
  <sheetFormatPr defaultColWidth="9.140625" defaultRowHeight="12.75"/>
  <cols>
    <col min="1" max="1" width="9.5703125" style="2" bestFit="1" customWidth="1"/>
    <col min="2" max="2" width="93.5703125" style="2" customWidth="1"/>
    <col min="3" max="4" width="12.7109375" style="2" customWidth="1"/>
    <col min="5" max="9" width="9.7109375" style="13" customWidth="1"/>
    <col min="10" max="16384" width="9.140625" style="13"/>
  </cols>
  <sheetData>
    <row r="1" spans="1:6" ht="15">
      <c r="A1" s="18" t="s">
        <v>199</v>
      </c>
      <c r="B1" s="17" t="s">
        <v>416</v>
      </c>
      <c r="C1" s="17"/>
    </row>
    <row r="2" spans="1:6" ht="15">
      <c r="A2" s="18" t="s">
        <v>200</v>
      </c>
      <c r="B2" s="17" t="s">
        <v>417</v>
      </c>
      <c r="C2" s="30"/>
      <c r="D2" s="19"/>
      <c r="E2" s="12"/>
      <c r="F2" s="12"/>
    </row>
    <row r="3" spans="1:6" ht="15">
      <c r="A3" s="18"/>
      <c r="B3" s="17"/>
      <c r="C3" s="30"/>
      <c r="D3" s="19"/>
      <c r="E3" s="12"/>
      <c r="F3" s="12"/>
    </row>
    <row r="4" spans="1:6" ht="15" customHeight="1" thickBot="1">
      <c r="A4" s="245" t="s">
        <v>352</v>
      </c>
      <c r="B4" s="246" t="s">
        <v>196</v>
      </c>
      <c r="C4" s="245"/>
      <c r="D4" s="247" t="s">
        <v>101</v>
      </c>
    </row>
    <row r="5" spans="1:6" ht="15" customHeight="1">
      <c r="A5" s="241" t="s">
        <v>29</v>
      </c>
      <c r="B5" s="242"/>
      <c r="C5" s="243" t="s">
        <v>401</v>
      </c>
      <c r="D5" s="244" t="s">
        <v>402</v>
      </c>
    </row>
    <row r="6" spans="1:6" ht="15" customHeight="1">
      <c r="A6" s="152">
        <v>1</v>
      </c>
      <c r="B6" s="66" t="s">
        <v>204</v>
      </c>
      <c r="C6" s="312">
        <f>C7+C9+C10+C11</f>
        <v>271527290.78490001</v>
      </c>
      <c r="D6" s="313">
        <f>D7+D9+D10+D11</f>
        <v>252131522</v>
      </c>
    </row>
    <row r="7" spans="1:6" ht="15" customHeight="1">
      <c r="A7" s="152">
        <v>1.1000000000000001</v>
      </c>
      <c r="B7" s="67" t="s">
        <v>23</v>
      </c>
      <c r="C7" s="314">
        <v>227701283.92490003</v>
      </c>
      <c r="D7" s="315">
        <v>218718471</v>
      </c>
    </row>
    <row r="8" spans="1:6" ht="25.5">
      <c r="A8" s="152" t="s">
        <v>268</v>
      </c>
      <c r="B8" s="204" t="s">
        <v>346</v>
      </c>
      <c r="C8" s="314"/>
      <c r="D8" s="315"/>
    </row>
    <row r="9" spans="1:6" ht="15" customHeight="1">
      <c r="A9" s="152">
        <v>1.2</v>
      </c>
      <c r="B9" s="67" t="s">
        <v>24</v>
      </c>
      <c r="C9" s="314">
        <v>14137534.344999999</v>
      </c>
      <c r="D9" s="315">
        <v>11623519</v>
      </c>
    </row>
    <row r="10" spans="1:6" ht="15" customHeight="1">
      <c r="A10" s="152">
        <v>1.3</v>
      </c>
      <c r="B10" s="67" t="s">
        <v>25</v>
      </c>
      <c r="C10" s="316">
        <v>29688472.515000001</v>
      </c>
      <c r="D10" s="315">
        <v>21789532</v>
      </c>
    </row>
    <row r="11" spans="1:6" ht="15" customHeight="1">
      <c r="A11" s="152">
        <v>1.4</v>
      </c>
      <c r="B11" s="205" t="s">
        <v>84</v>
      </c>
      <c r="C11" s="316"/>
      <c r="D11" s="315"/>
    </row>
    <row r="12" spans="1:6" ht="15" customHeight="1">
      <c r="A12" s="152">
        <v>2</v>
      </c>
      <c r="B12" s="66" t="s">
        <v>205</v>
      </c>
      <c r="C12" s="398">
        <v>3629852</v>
      </c>
      <c r="D12" s="315">
        <v>2811892</v>
      </c>
    </row>
    <row r="13" spans="1:6" ht="15" customHeight="1">
      <c r="A13" s="152">
        <v>3</v>
      </c>
      <c r="B13" s="66" t="s">
        <v>203</v>
      </c>
      <c r="C13" s="399">
        <v>18680103.785714287</v>
      </c>
      <c r="D13" s="315">
        <v>18680104</v>
      </c>
    </row>
    <row r="14" spans="1:6" ht="15" customHeight="1" thickBot="1">
      <c r="A14" s="153">
        <v>4</v>
      </c>
      <c r="B14" s="154" t="s">
        <v>269</v>
      </c>
      <c r="C14" s="317">
        <f>C6+C12+C13</f>
        <v>293837246.57061428</v>
      </c>
      <c r="D14" s="318">
        <f>D6+D12+D13</f>
        <v>273623518</v>
      </c>
    </row>
    <row r="15" spans="1:6" ht="15" customHeight="1">
      <c r="A15" s="68"/>
      <c r="B15" s="69"/>
      <c r="C15" s="70"/>
      <c r="D15" s="70"/>
    </row>
    <row r="16" spans="1:6">
      <c r="B16" s="24"/>
    </row>
    <row r="17" spans="2:2">
      <c r="B17" s="115"/>
    </row>
    <row r="18" spans="2:2">
      <c r="B18" s="115"/>
    </row>
    <row r="19" spans="2:2">
      <c r="B19" s="115"/>
    </row>
    <row r="20" spans="2:2">
      <c r="B20" s="115"/>
    </row>
    <row r="21" spans="2:2">
      <c r="B21" s="11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5"/>
  <sheetViews>
    <sheetView zoomScaleNormal="100" workbookViewId="0">
      <pane xSplit="1" ySplit="4" topLeftCell="B5" activePane="bottomRight" state="frozen"/>
      <selection pane="topRight" activeCell="B1" sqref="B1"/>
      <selection pane="bottomLeft" activeCell="A4" sqref="A4"/>
      <selection pane="bottomRight" activeCell="F29" sqref="F29"/>
    </sheetView>
  </sheetViews>
  <sheetFormatPr defaultRowHeight="15"/>
  <cols>
    <col min="1" max="1" width="9.5703125" style="2" bestFit="1" customWidth="1"/>
    <col min="2" max="2" width="90.42578125" style="2" bestFit="1" customWidth="1"/>
    <col min="3" max="3" width="9.140625" style="2"/>
  </cols>
  <sheetData>
    <row r="1" spans="1:8">
      <c r="A1" s="2" t="s">
        <v>199</v>
      </c>
      <c r="B1" s="2" t="s">
        <v>416</v>
      </c>
    </row>
    <row r="2" spans="1:8">
      <c r="A2" s="2" t="s">
        <v>200</v>
      </c>
      <c r="B2" s="17" t="s">
        <v>417</v>
      </c>
    </row>
    <row r="4" spans="1:8" ht="16.5" customHeight="1" thickBot="1">
      <c r="A4" s="258" t="s">
        <v>353</v>
      </c>
      <c r="B4" s="71" t="s">
        <v>157</v>
      </c>
      <c r="C4" s="14"/>
    </row>
    <row r="5" spans="1:8" ht="15.75">
      <c r="A5" s="11"/>
      <c r="B5" s="447" t="s">
        <v>158</v>
      </c>
      <c r="C5" s="448"/>
    </row>
    <row r="6" spans="1:8" ht="15.75">
      <c r="A6" s="15">
        <v>1</v>
      </c>
      <c r="B6" s="455" t="s">
        <v>406</v>
      </c>
      <c r="C6" s="456"/>
    </row>
    <row r="7" spans="1:8" ht="15.75">
      <c r="A7" s="15">
        <v>2</v>
      </c>
      <c r="B7" s="455" t="s">
        <v>407</v>
      </c>
      <c r="C7" s="456"/>
    </row>
    <row r="8" spans="1:8" ht="15.75">
      <c r="A8" s="15">
        <v>3</v>
      </c>
      <c r="B8" s="455" t="s">
        <v>408</v>
      </c>
      <c r="C8" s="456"/>
    </row>
    <row r="9" spans="1:8" ht="15.75">
      <c r="A9" s="15">
        <v>4</v>
      </c>
      <c r="B9" s="455" t="s">
        <v>409</v>
      </c>
      <c r="C9" s="456"/>
    </row>
    <row r="10" spans="1:8" ht="15.75">
      <c r="A10" s="15">
        <v>5</v>
      </c>
      <c r="B10" s="455" t="s">
        <v>398</v>
      </c>
      <c r="C10" s="456"/>
    </row>
    <row r="11" spans="1:8">
      <c r="A11" s="15">
        <v>6</v>
      </c>
      <c r="B11" s="73"/>
      <c r="C11" s="74"/>
    </row>
    <row r="12" spans="1:8">
      <c r="A12" s="15">
        <v>7</v>
      </c>
      <c r="B12" s="73"/>
      <c r="C12" s="74"/>
      <c r="H12" s="4"/>
    </row>
    <row r="13" spans="1:8">
      <c r="A13" s="15">
        <v>8</v>
      </c>
      <c r="B13" s="73"/>
      <c r="C13" s="74"/>
    </row>
    <row r="14" spans="1:8">
      <c r="A14" s="15">
        <v>9</v>
      </c>
      <c r="B14" s="73"/>
      <c r="C14" s="74"/>
    </row>
    <row r="15" spans="1:8">
      <c r="A15" s="15">
        <v>10</v>
      </c>
      <c r="B15" s="73"/>
      <c r="C15" s="74"/>
    </row>
    <row r="16" spans="1:8">
      <c r="A16" s="15"/>
      <c r="B16" s="449"/>
      <c r="C16" s="450"/>
    </row>
    <row r="17" spans="1:3" ht="15.75">
      <c r="A17" s="15"/>
      <c r="B17" s="451" t="s">
        <v>159</v>
      </c>
      <c r="C17" s="452"/>
    </row>
    <row r="18" spans="1:3" ht="15.75">
      <c r="A18" s="15">
        <v>1</v>
      </c>
      <c r="B18" s="455" t="s">
        <v>410</v>
      </c>
      <c r="C18" s="456"/>
    </row>
    <row r="19" spans="1:3" ht="15.75">
      <c r="A19" s="15">
        <v>2</v>
      </c>
      <c r="B19" s="455" t="s">
        <v>411</v>
      </c>
      <c r="C19" s="456"/>
    </row>
    <row r="20" spans="1:3" ht="15.75">
      <c r="A20" s="15">
        <v>3</v>
      </c>
      <c r="B20" s="455" t="s">
        <v>399</v>
      </c>
      <c r="C20" s="456"/>
    </row>
    <row r="21" spans="1:3" ht="15.75">
      <c r="A21" s="15">
        <v>4</v>
      </c>
      <c r="B21" s="28"/>
      <c r="C21" s="72"/>
    </row>
    <row r="22" spans="1:3" ht="15.75">
      <c r="A22" s="15">
        <v>5</v>
      </c>
      <c r="B22" s="28"/>
      <c r="C22" s="72"/>
    </row>
    <row r="23" spans="1:3" ht="15.75">
      <c r="A23" s="15">
        <v>6</v>
      </c>
      <c r="B23" s="28"/>
      <c r="C23" s="72"/>
    </row>
    <row r="24" spans="1:3" ht="15.75">
      <c r="A24" s="15">
        <v>7</v>
      </c>
      <c r="B24" s="28"/>
      <c r="C24" s="72"/>
    </row>
    <row r="25" spans="1:3" ht="15.75">
      <c r="A25" s="15">
        <v>8</v>
      </c>
      <c r="B25" s="28"/>
      <c r="C25" s="72"/>
    </row>
    <row r="26" spans="1:3" ht="15.75">
      <c r="A26" s="15">
        <v>9</v>
      </c>
      <c r="B26" s="28"/>
      <c r="C26" s="72"/>
    </row>
    <row r="27" spans="1:3" ht="15.75" customHeight="1">
      <c r="A27" s="15">
        <v>10</v>
      </c>
      <c r="B27" s="28"/>
      <c r="C27" s="29"/>
    </row>
    <row r="28" spans="1:3" ht="15.75" customHeight="1">
      <c r="A28" s="15"/>
      <c r="B28" s="28"/>
      <c r="C28" s="29"/>
    </row>
    <row r="29" spans="1:3" ht="30" customHeight="1">
      <c r="A29" s="15"/>
      <c r="B29" s="453" t="s">
        <v>160</v>
      </c>
      <c r="C29" s="454"/>
    </row>
    <row r="30" spans="1:3" ht="15.75">
      <c r="A30" s="15">
        <v>1</v>
      </c>
      <c r="B30" s="400" t="s">
        <v>412</v>
      </c>
      <c r="C30" s="401">
        <v>1</v>
      </c>
    </row>
    <row r="31" spans="1:3" ht="15.75" customHeight="1">
      <c r="A31" s="15"/>
      <c r="B31" s="73"/>
      <c r="C31" s="74"/>
    </row>
    <row r="32" spans="1:3" ht="29.25" customHeight="1">
      <c r="A32" s="15"/>
      <c r="B32" s="453" t="s">
        <v>292</v>
      </c>
      <c r="C32" s="454"/>
    </row>
    <row r="33" spans="1:3" ht="15.75">
      <c r="A33" s="402">
        <v>1</v>
      </c>
      <c r="B33" s="403" t="s">
        <v>413</v>
      </c>
      <c r="C33" s="404">
        <v>0.1</v>
      </c>
    </row>
    <row r="34" spans="1:3" ht="15.75">
      <c r="A34" s="402">
        <v>2</v>
      </c>
      <c r="B34" s="403" t="s">
        <v>414</v>
      </c>
      <c r="C34" s="404">
        <v>0.45</v>
      </c>
    </row>
    <row r="35" spans="1:3" ht="16.5" thickBot="1">
      <c r="A35" s="16">
        <v>3</v>
      </c>
      <c r="B35" s="405" t="s">
        <v>415</v>
      </c>
      <c r="C35" s="406">
        <v>0.45</v>
      </c>
    </row>
  </sheetData>
  <mergeCells count="13">
    <mergeCell ref="B5:C5"/>
    <mergeCell ref="B16:C16"/>
    <mergeCell ref="B17:C17"/>
    <mergeCell ref="B32:C32"/>
    <mergeCell ref="B29:C29"/>
    <mergeCell ref="B6:C6"/>
    <mergeCell ref="B7:C7"/>
    <mergeCell ref="B8:C8"/>
    <mergeCell ref="B9:C9"/>
    <mergeCell ref="B10:C10"/>
    <mergeCell ref="B18:C18"/>
    <mergeCell ref="B19:C19"/>
    <mergeCell ref="B20:C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E8" sqref="E8:E19"/>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25.42578125" style="2" customWidth="1"/>
    <col min="7" max="7" width="23.28515625" customWidth="1"/>
    <col min="8" max="8" width="12" bestFit="1" customWidth="1"/>
    <col min="9" max="9" width="12.5703125" bestFit="1" customWidth="1"/>
  </cols>
  <sheetData>
    <row r="1" spans="1:9" ht="15.75">
      <c r="A1" s="18" t="s">
        <v>199</v>
      </c>
      <c r="B1" s="17" t="s">
        <v>416</v>
      </c>
    </row>
    <row r="2" spans="1:9" s="22" customFormat="1" ht="15.75" customHeight="1">
      <c r="A2" s="22" t="s">
        <v>200</v>
      </c>
      <c r="B2" s="17" t="s">
        <v>417</v>
      </c>
    </row>
    <row r="3" spans="1:9" s="22" customFormat="1" ht="15.75" customHeight="1"/>
    <row r="4" spans="1:9" s="22" customFormat="1" ht="15.75" customHeight="1" thickBot="1">
      <c r="A4" s="263" t="s">
        <v>354</v>
      </c>
      <c r="B4" s="264" t="s">
        <v>280</v>
      </c>
      <c r="C4" s="220"/>
      <c r="D4" s="220"/>
      <c r="E4" s="220"/>
      <c r="F4" s="220"/>
      <c r="G4" s="221" t="s">
        <v>101</v>
      </c>
    </row>
    <row r="5" spans="1:9" s="134" customFormat="1" ht="17.45" customHeight="1">
      <c r="A5" s="262"/>
      <c r="B5" s="262"/>
      <c r="C5" s="218" t="s">
        <v>0</v>
      </c>
      <c r="D5" s="218" t="s">
        <v>1</v>
      </c>
      <c r="E5" s="218" t="s">
        <v>2</v>
      </c>
      <c r="F5" s="218" t="s">
        <v>3</v>
      </c>
      <c r="G5" s="270" t="s">
        <v>279</v>
      </c>
    </row>
    <row r="6" spans="1:9" s="173" customFormat="1" ht="14.45" customHeight="1">
      <c r="A6" s="261"/>
      <c r="B6" s="457" t="s">
        <v>244</v>
      </c>
      <c r="C6" s="457" t="s">
        <v>243</v>
      </c>
      <c r="D6" s="458" t="s">
        <v>242</v>
      </c>
      <c r="E6" s="459"/>
      <c r="F6" s="459"/>
      <c r="G6" s="460" t="s">
        <v>396</v>
      </c>
      <c r="I6"/>
    </row>
    <row r="7" spans="1:9" s="173" customFormat="1" ht="99.6" customHeight="1">
      <c r="A7" s="261"/>
      <c r="B7" s="457"/>
      <c r="C7" s="457"/>
      <c r="D7" s="206" t="s">
        <v>241</v>
      </c>
      <c r="E7" s="206" t="s">
        <v>285</v>
      </c>
      <c r="F7" s="219" t="s">
        <v>240</v>
      </c>
      <c r="G7" s="461"/>
      <c r="I7"/>
    </row>
    <row r="8" spans="1:9">
      <c r="A8" s="373">
        <v>1</v>
      </c>
      <c r="B8" s="259" t="s">
        <v>162</v>
      </c>
      <c r="C8" s="407">
        <v>631939.53759999992</v>
      </c>
      <c r="D8" s="407"/>
      <c r="E8" s="407">
        <f>C8-D8</f>
        <v>631939.53759999992</v>
      </c>
      <c r="F8" s="408"/>
      <c r="G8" s="409">
        <f t="shared" ref="G8:G20" si="0">E8+F8</f>
        <v>631939.53759999992</v>
      </c>
    </row>
    <row r="9" spans="1:9">
      <c r="A9" s="373">
        <v>2</v>
      </c>
      <c r="B9" s="259" t="s">
        <v>163</v>
      </c>
      <c r="C9" s="407">
        <v>16947122.272</v>
      </c>
      <c r="D9" s="407"/>
      <c r="E9" s="407">
        <f t="shared" ref="E9:E20" si="1">C9-D9</f>
        <v>16947122.272</v>
      </c>
      <c r="F9" s="408"/>
      <c r="G9" s="409">
        <f t="shared" si="0"/>
        <v>16947122.272</v>
      </c>
    </row>
    <row r="10" spans="1:9">
      <c r="A10" s="373">
        <v>3</v>
      </c>
      <c r="B10" s="259" t="s">
        <v>239</v>
      </c>
      <c r="C10" s="407">
        <v>42482351.204600006</v>
      </c>
      <c r="D10" s="407"/>
      <c r="E10" s="407">
        <f t="shared" si="1"/>
        <v>42482351.204600006</v>
      </c>
      <c r="F10" s="408"/>
      <c r="G10" s="409">
        <f t="shared" si="0"/>
        <v>42482351.204600006</v>
      </c>
    </row>
    <row r="11" spans="1:9" ht="25.5">
      <c r="A11" s="373">
        <v>4</v>
      </c>
      <c r="B11" s="259" t="s">
        <v>193</v>
      </c>
      <c r="C11" s="407">
        <v>0</v>
      </c>
      <c r="D11" s="407"/>
      <c r="E11" s="407">
        <f t="shared" si="1"/>
        <v>0</v>
      </c>
      <c r="F11" s="408"/>
      <c r="G11" s="409">
        <f t="shared" si="0"/>
        <v>0</v>
      </c>
    </row>
    <row r="12" spans="1:9">
      <c r="A12" s="373">
        <v>5</v>
      </c>
      <c r="B12" s="259" t="s">
        <v>165</v>
      </c>
      <c r="C12" s="407">
        <v>61209713.159299999</v>
      </c>
      <c r="D12" s="410"/>
      <c r="E12" s="407">
        <f t="shared" si="1"/>
        <v>61209713.159299999</v>
      </c>
      <c r="F12" s="408"/>
      <c r="G12" s="409">
        <f t="shared" si="0"/>
        <v>61209713.159299999</v>
      </c>
    </row>
    <row r="13" spans="1:9">
      <c r="A13" s="373">
        <v>6.1</v>
      </c>
      <c r="B13" s="259" t="s">
        <v>166</v>
      </c>
      <c r="C13" s="407">
        <v>121450029.9668</v>
      </c>
      <c r="D13" s="407"/>
      <c r="E13" s="407">
        <f t="shared" si="1"/>
        <v>121450029.9668</v>
      </c>
      <c r="F13" s="408"/>
      <c r="G13" s="409">
        <f t="shared" si="0"/>
        <v>121450029.9668</v>
      </c>
    </row>
    <row r="14" spans="1:9">
      <c r="A14" s="373">
        <v>6.2</v>
      </c>
      <c r="B14" s="260" t="s">
        <v>167</v>
      </c>
      <c r="C14" s="407">
        <v>-2780081.74</v>
      </c>
      <c r="D14" s="407"/>
      <c r="E14" s="407">
        <f t="shared" si="1"/>
        <v>-2780081.74</v>
      </c>
      <c r="F14" s="408"/>
      <c r="G14" s="409">
        <f t="shared" si="0"/>
        <v>-2780081.74</v>
      </c>
    </row>
    <row r="15" spans="1:9">
      <c r="A15" s="373">
        <v>6</v>
      </c>
      <c r="B15" s="259" t="s">
        <v>238</v>
      </c>
      <c r="C15" s="407">
        <v>118669948.22679999</v>
      </c>
      <c r="D15" s="407"/>
      <c r="E15" s="407">
        <f t="shared" si="1"/>
        <v>118669948.22679999</v>
      </c>
      <c r="F15" s="434">
        <v>39584630.020000003</v>
      </c>
      <c r="G15" s="409">
        <f t="shared" si="0"/>
        <v>158254578.24680001</v>
      </c>
    </row>
    <row r="16" spans="1:9" ht="25.5">
      <c r="A16" s="373">
        <v>7</v>
      </c>
      <c r="B16" s="259" t="s">
        <v>169</v>
      </c>
      <c r="C16" s="407">
        <v>1526971.2888</v>
      </c>
      <c r="D16" s="410"/>
      <c r="E16" s="407">
        <f t="shared" si="1"/>
        <v>1526971.2888</v>
      </c>
      <c r="F16" s="408"/>
      <c r="G16" s="409">
        <f t="shared" si="0"/>
        <v>1526971.2888</v>
      </c>
    </row>
    <row r="17" spans="1:9">
      <c r="A17" s="373">
        <v>8</v>
      </c>
      <c r="B17" s="259" t="s">
        <v>170</v>
      </c>
      <c r="C17" s="407">
        <v>0</v>
      </c>
      <c r="D17" s="407"/>
      <c r="E17" s="407">
        <f t="shared" si="1"/>
        <v>0</v>
      </c>
      <c r="F17" s="408"/>
      <c r="G17" s="409">
        <f t="shared" si="0"/>
        <v>0</v>
      </c>
      <c r="H17" s="6"/>
      <c r="I17" s="6"/>
    </row>
    <row r="18" spans="1:9">
      <c r="A18" s="373">
        <v>9</v>
      </c>
      <c r="B18" s="259" t="s">
        <v>171</v>
      </c>
      <c r="C18" s="407">
        <v>0</v>
      </c>
      <c r="D18" s="407"/>
      <c r="E18" s="407">
        <f t="shared" si="1"/>
        <v>0</v>
      </c>
      <c r="F18" s="408"/>
      <c r="G18" s="409">
        <f t="shared" si="0"/>
        <v>0</v>
      </c>
      <c r="I18" s="6"/>
    </row>
    <row r="19" spans="1:9" ht="25.5">
      <c r="A19" s="373">
        <v>10</v>
      </c>
      <c r="B19" s="259" t="s">
        <v>172</v>
      </c>
      <c r="C19" s="407">
        <v>3057874.19</v>
      </c>
      <c r="D19" s="410">
        <v>2092398.32</v>
      </c>
      <c r="E19" s="407">
        <f t="shared" si="1"/>
        <v>965475.86999999988</v>
      </c>
      <c r="F19" s="408"/>
      <c r="G19" s="409">
        <f t="shared" si="0"/>
        <v>965475.86999999988</v>
      </c>
      <c r="I19" s="6"/>
    </row>
    <row r="20" spans="1:9">
      <c r="A20" s="373">
        <v>11</v>
      </c>
      <c r="B20" s="259" t="s">
        <v>173</v>
      </c>
      <c r="C20" s="407">
        <v>1582720.4402000001</v>
      </c>
      <c r="D20" s="407"/>
      <c r="E20" s="407">
        <f t="shared" si="1"/>
        <v>1582720.4402000001</v>
      </c>
      <c r="F20" s="408"/>
      <c r="G20" s="409">
        <f t="shared" si="0"/>
        <v>1582720.4402000001</v>
      </c>
    </row>
    <row r="21" spans="1:9" ht="51.75" thickBot="1">
      <c r="A21" s="266"/>
      <c r="B21" s="265" t="s">
        <v>392</v>
      </c>
      <c r="C21" s="376">
        <f>SUM(C8:C12, C15:C20)</f>
        <v>246108640.3193</v>
      </c>
      <c r="D21" s="376">
        <f t="shared" ref="D21:E21" si="2">SUM(D8:D12, D15:D20)</f>
        <v>2092398.32</v>
      </c>
      <c r="E21" s="376">
        <f t="shared" si="2"/>
        <v>244016241.9993</v>
      </c>
      <c r="F21" s="376">
        <f>SUM(F8:F12, F15:F20)</f>
        <v>39584630.020000003</v>
      </c>
      <c r="G21" s="376">
        <f>SUM(G8:G12, G15:G20)</f>
        <v>283600872.01929998</v>
      </c>
    </row>
    <row r="22" spans="1:9">
      <c r="A22"/>
      <c r="B22"/>
      <c r="C22"/>
      <c r="D22"/>
      <c r="E22"/>
      <c r="F22"/>
    </row>
    <row r="23" spans="1:9">
      <c r="A23"/>
      <c r="B23"/>
      <c r="C23"/>
      <c r="D23"/>
      <c r="E23"/>
      <c r="F23"/>
    </row>
    <row r="25" spans="1:9" s="2" customFormat="1">
      <c r="B25" s="76"/>
      <c r="G25"/>
      <c r="H25"/>
      <c r="I25"/>
    </row>
    <row r="26" spans="1:9" s="2" customFormat="1">
      <c r="B26" s="77"/>
      <c r="G26"/>
      <c r="H26"/>
      <c r="I26"/>
    </row>
    <row r="27" spans="1:9" s="2" customFormat="1">
      <c r="B27" s="76"/>
      <c r="G27"/>
      <c r="H27"/>
      <c r="I27"/>
    </row>
    <row r="28" spans="1:9" s="2" customFormat="1">
      <c r="B28" s="76"/>
      <c r="G28"/>
      <c r="H28"/>
      <c r="I28"/>
    </row>
    <row r="29" spans="1:9" s="2" customFormat="1">
      <c r="B29" s="76"/>
      <c r="G29"/>
      <c r="H29"/>
      <c r="I29"/>
    </row>
    <row r="30" spans="1:9" s="2" customFormat="1">
      <c r="B30" s="76"/>
      <c r="G30"/>
      <c r="H30"/>
      <c r="I30"/>
    </row>
    <row r="31" spans="1:9" s="2" customFormat="1">
      <c r="B31" s="76"/>
      <c r="G31"/>
      <c r="H31"/>
      <c r="I31"/>
    </row>
    <row r="32" spans="1:9" s="2" customFormat="1">
      <c r="B32" s="77"/>
      <c r="G32"/>
      <c r="H32"/>
      <c r="I32"/>
    </row>
    <row r="33" spans="2:9" s="2" customFormat="1">
      <c r="B33" s="77"/>
      <c r="G33"/>
      <c r="H33"/>
      <c r="I33"/>
    </row>
    <row r="34" spans="2:9" s="2" customFormat="1">
      <c r="B34" s="77"/>
      <c r="G34"/>
      <c r="H34"/>
      <c r="I34"/>
    </row>
    <row r="35" spans="2:9" s="2" customFormat="1">
      <c r="B35" s="77"/>
      <c r="G35"/>
      <c r="H35"/>
      <c r="I35"/>
    </row>
    <row r="36" spans="2:9" s="2" customFormat="1">
      <c r="B36" s="77"/>
      <c r="G36"/>
      <c r="H36"/>
      <c r="I36"/>
    </row>
    <row r="37" spans="2:9" s="2" customFormat="1">
      <c r="B37" s="77"/>
      <c r="G37"/>
      <c r="H37"/>
      <c r="I37"/>
    </row>
  </sheetData>
  <mergeCells count="4">
    <mergeCell ref="B6:B7"/>
    <mergeCell ref="C6:C7"/>
    <mergeCell ref="D6:F6"/>
    <mergeCell ref="G6:G7"/>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31" sqref="B3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199</v>
      </c>
      <c r="B1" s="17" t="s">
        <v>416</v>
      </c>
    </row>
    <row r="2" spans="1:6" s="22" customFormat="1" ht="15.75" customHeight="1">
      <c r="A2" s="22" t="s">
        <v>200</v>
      </c>
      <c r="B2" s="17" t="s">
        <v>417</v>
      </c>
      <c r="C2"/>
      <c r="D2"/>
      <c r="E2"/>
      <c r="F2"/>
    </row>
    <row r="3" spans="1:6" s="22" customFormat="1" ht="15.75" customHeight="1">
      <c r="C3"/>
      <c r="D3"/>
      <c r="E3"/>
      <c r="F3"/>
    </row>
    <row r="4" spans="1:6" s="22" customFormat="1" ht="26.25" thickBot="1">
      <c r="A4" s="22" t="s">
        <v>355</v>
      </c>
      <c r="B4" s="227" t="s">
        <v>284</v>
      </c>
      <c r="C4" s="221" t="s">
        <v>101</v>
      </c>
      <c r="D4"/>
      <c r="E4"/>
      <c r="F4"/>
    </row>
    <row r="5" spans="1:6" ht="26.25">
      <c r="A5" s="222">
        <v>1</v>
      </c>
      <c r="B5" s="223" t="s">
        <v>365</v>
      </c>
      <c r="C5" s="319">
        <f>'7. LI1'!G21</f>
        <v>283600872.01929998</v>
      </c>
    </row>
    <row r="6" spans="1:6" s="208" customFormat="1">
      <c r="A6" s="133">
        <v>2.1</v>
      </c>
      <c r="B6" s="229" t="s">
        <v>286</v>
      </c>
      <c r="C6" s="320">
        <v>19591576.859999999</v>
      </c>
    </row>
    <row r="7" spans="1:6" s="4" customFormat="1" ht="25.5" outlineLevel="1">
      <c r="A7" s="228">
        <v>2.2000000000000002</v>
      </c>
      <c r="B7" s="224" t="s">
        <v>287</v>
      </c>
      <c r="C7" s="320"/>
    </row>
    <row r="8" spans="1:6" s="4" customFormat="1" ht="26.25">
      <c r="A8" s="228">
        <v>3</v>
      </c>
      <c r="B8" s="225" t="s">
        <v>366</v>
      </c>
      <c r="C8" s="322">
        <f>SUM(C5:C7)</f>
        <v>303192448.8793</v>
      </c>
    </row>
    <row r="9" spans="1:6" s="208" customFormat="1">
      <c r="A9" s="133">
        <v>4</v>
      </c>
      <c r="B9" s="232" t="s">
        <v>281</v>
      </c>
      <c r="C9" s="321">
        <v>2356971</v>
      </c>
    </row>
    <row r="10" spans="1:6" s="4" customFormat="1" ht="25.5" outlineLevel="1">
      <c r="A10" s="228">
        <v>5.0999999999999996</v>
      </c>
      <c r="B10" s="224" t="s">
        <v>293</v>
      </c>
      <c r="C10" s="321">
        <v>-5454042.5150000006</v>
      </c>
    </row>
    <row r="11" spans="1:6" s="4" customFormat="1" ht="25.5" outlineLevel="1">
      <c r="A11" s="228">
        <v>5.2</v>
      </c>
      <c r="B11" s="224" t="s">
        <v>294</v>
      </c>
      <c r="C11" s="321"/>
    </row>
    <row r="12" spans="1:6" s="4" customFormat="1">
      <c r="A12" s="228">
        <v>6</v>
      </c>
      <c r="B12" s="230" t="s">
        <v>282</v>
      </c>
      <c r="C12" s="321"/>
    </row>
    <row r="13" spans="1:6" s="4" customFormat="1" ht="15.75" thickBot="1">
      <c r="A13" s="231">
        <v>7</v>
      </c>
      <c r="B13" s="226" t="s">
        <v>283</v>
      </c>
      <c r="C13" s="323">
        <f>SUM(C8:C12)</f>
        <v>300095377.36430001</v>
      </c>
    </row>
    <row r="17" spans="2:9" s="2" customFormat="1">
      <c r="B17" s="78"/>
      <c r="C17"/>
      <c r="D17"/>
      <c r="E17"/>
      <c r="F17"/>
      <c r="G17"/>
      <c r="H17"/>
      <c r="I17"/>
    </row>
    <row r="18" spans="2:9" s="2" customFormat="1">
      <c r="B18" s="75"/>
      <c r="C18"/>
      <c r="D18"/>
      <c r="E18"/>
      <c r="F18"/>
      <c r="G18"/>
      <c r="H18"/>
      <c r="I18"/>
    </row>
    <row r="19" spans="2:9" s="2" customFormat="1">
      <c r="B19" s="75"/>
      <c r="C19"/>
      <c r="D19"/>
      <c r="E19"/>
      <c r="F19"/>
      <c r="G19"/>
      <c r="H19"/>
      <c r="I19"/>
    </row>
    <row r="20" spans="2:9" s="2" customFormat="1">
      <c r="B20" s="77"/>
      <c r="C20"/>
      <c r="D20"/>
      <c r="E20"/>
      <c r="F20"/>
      <c r="G20"/>
      <c r="H20"/>
      <c r="I20"/>
    </row>
    <row r="21" spans="2:9" s="2" customFormat="1">
      <c r="B21" s="76"/>
      <c r="C21"/>
      <c r="D21"/>
      <c r="E21"/>
      <c r="F21"/>
      <c r="G21"/>
      <c r="H21"/>
      <c r="I21"/>
    </row>
    <row r="22" spans="2:9" s="2" customFormat="1">
      <c r="B22" s="77"/>
      <c r="C22"/>
      <c r="D22"/>
      <c r="E22"/>
      <c r="F22"/>
      <c r="G22"/>
      <c r="H22"/>
      <c r="I22"/>
    </row>
    <row r="23" spans="2:9" s="2" customFormat="1">
      <c r="B23" s="76"/>
      <c r="C23"/>
      <c r="D23"/>
      <c r="E23"/>
      <c r="F23"/>
      <c r="G23"/>
      <c r="H23"/>
      <c r="I23"/>
    </row>
    <row r="24" spans="2:9" s="2" customFormat="1">
      <c r="B24" s="76"/>
      <c r="C24"/>
      <c r="D24"/>
      <c r="E24"/>
      <c r="F24"/>
      <c r="G24"/>
      <c r="H24"/>
      <c r="I24"/>
    </row>
    <row r="25" spans="2:9" s="2" customFormat="1">
      <c r="B25" s="76"/>
      <c r="C25"/>
      <c r="D25"/>
      <c r="E25"/>
      <c r="F25"/>
      <c r="G25"/>
      <c r="H25"/>
      <c r="I25"/>
    </row>
    <row r="26" spans="2:9" s="2" customFormat="1">
      <c r="B26" s="76"/>
      <c r="C26"/>
      <c r="D26"/>
      <c r="E26"/>
      <c r="F26"/>
      <c r="G26"/>
      <c r="H26"/>
      <c r="I26"/>
    </row>
    <row r="27" spans="2:9" s="2" customFormat="1">
      <c r="B27" s="76"/>
      <c r="C27"/>
      <c r="D27"/>
      <c r="E27"/>
      <c r="F27"/>
      <c r="G27"/>
      <c r="H27"/>
      <c r="I27"/>
    </row>
    <row r="28" spans="2:9" s="2" customFormat="1">
      <c r="B28" s="77"/>
      <c r="C28"/>
      <c r="D28"/>
      <c r="E28"/>
      <c r="F28"/>
      <c r="G28"/>
      <c r="H28"/>
      <c r="I28"/>
    </row>
    <row r="29" spans="2:9" s="2" customFormat="1">
      <c r="B29" s="77"/>
      <c r="C29"/>
      <c r="D29"/>
      <c r="E29"/>
      <c r="F29"/>
      <c r="G29"/>
      <c r="H29"/>
      <c r="I29"/>
    </row>
    <row r="30" spans="2:9" s="2" customFormat="1">
      <c r="B30" s="77"/>
      <c r="C30"/>
      <c r="D30"/>
      <c r="E30"/>
      <c r="F30"/>
      <c r="G30"/>
      <c r="H30"/>
      <c r="I30"/>
    </row>
    <row r="31" spans="2:9" s="2" customFormat="1">
      <c r="B31" s="77"/>
      <c r="C31"/>
      <c r="D31"/>
      <c r="E31"/>
      <c r="F31"/>
      <c r="G31"/>
      <c r="H31"/>
      <c r="I31"/>
    </row>
    <row r="32" spans="2:9" s="2" customFormat="1">
      <c r="B32" s="77"/>
      <c r="C32"/>
      <c r="D32"/>
      <c r="E32"/>
      <c r="F32"/>
      <c r="G32"/>
      <c r="H32"/>
      <c r="I32"/>
    </row>
    <row r="33" spans="2:9" s="2" customFormat="1">
      <c r="B33" s="77"/>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m7HNvkMXkcWao396hnyW0JU8kWo=</DigestValue>
    </Reference>
    <Reference URI="#idOfficeObject" Type="http://www.w3.org/2000/09/xmldsig#Object">
      <DigestMethod Algorithm="http://www.w3.org/2000/09/xmldsig#sha1"/>
      <DigestValue>5Wov1gsJxgYKXgFalq/R1XDbt4o=</DigestValue>
    </Reference>
    <Reference URI="#idSignedProperties" Type="http://uri.etsi.org/01903#SignedProperties">
      <Transforms>
        <Transform Algorithm="http://www.w3.org/TR/2001/REC-xml-c14n-20010315"/>
      </Transforms>
      <DigestMethod Algorithm="http://www.w3.org/2000/09/xmldsig#sha1"/>
      <DigestValue>fMDcliBVK7x+cqfXx4HbzYwFHho=</DigestValue>
    </Reference>
  </SignedInfo>
  <SignatureValue>rGrlOK15zoAYVsOsLFqjBRHuskQoXQHrjqJmpnrSvU1mviKx8NihM9uYUZ2c93U4xHGomUQB1qOW
N+1tsTclk0XPW+XMZ80/SgeMGupVebKlPlbvmPsVtvEPqA3iIw+a/BoGtqkPo39jQUc+t1PdEjN6
MpnUvU2oMLDFS84V4uBNivVwRIuDNYB2/1FYk/9rEpIUZAPcKugRx1YS7tQv2rf2p1CkIfZ991ho
qn9igKIY1Dzb/D/pZ7P0h/DLapMdB61q2VZ07TPW/j1ndMSYFFONyoUoHIdKkGoJUXcw3qFrSjFv
94poHfo5u/cTchm/H0rAY6HTIDU8a6mfJyXFzQ==</SignatureValue>
  <KeyInfo>
    <X509Data>
      <X509Certificate>MIIGRDCCBSygAwIBAgIKesuBSgACAAAc1jANBgkqhkiG9w0BAQsFADBKMRIwEAYKCZImiZPyLGQB
GRYCZ2UxEzARBgoJkiaJk/IsZAEZFgNuYmcxHzAdBgNVBAMTFk5CRyBDbGFzcyAyIElOVCBTdWIg
Q0EwHhcNMTcwMjE1MDcyNDQ2WhcNMTkwMjE1MDcyNDQ2WjBCMR8wHQYDVQQKExZKU0MgUGFzaGEg
QmFuayBHZW9yZ2lhMR8wHQYDVQQDExZCUEIgLSBMZWxhIEdvZ2lhc2h2aWxpMIIBIjANBgkqhkiG
9w0BAQEFAAOCAQ8AMIIBCgKCAQEA8Hc+aRhWLz2Qk1D+GRP8opFNsSeOa1xEKhRTUlMKfFGzrZVt
CywOtfkaEViChSKY3P+4qBCM9AyWRrPGu1xyfJWUgYpYz6UkklEO3G54OgB+FtQ/CVfQ3A72rEoV
IlkhmTsFfvfobOyRC5JAANQ31L6jARKLVYViChfjhq4JHyUfLDJQC5ccAWtSiAJ165H7x1D50zrr
PYW3XJtKBjAHKKI5zVUb5PAjzkr4gnEApHrDVygDY1C7jdi5ThECs0fneFk0ZZrJ1Z2a7Vs/bCTC
y22HAFA1O5GsLLhEViB+CldQl+7KcDhsYlrY85mT1KJFWEcBZc5gqrpH6QexVDhIwwIDAQABo4ID
MjCCAy4wPAYJKwYBBAGCNxUHBC8wLQYlKwYBBAGCNxUI5rJgg431RIaBmQmDuKFKg76EcQSDxJEz
hIOIXQIBZAIBHTAdBgNVHSUEFjAUBggrBgEFBQcDAgYIKwYBBQUHAwQwCwYDVR0PBAQDAgeAMCcG
CSsGAQQBgjcVCgQaMBgwCgYIKwYBBQUHAwIwCgYIKwYBBQUHAwQwHQYDVR0OBBYEFN0sxcMFVeIs
O8LMk8ZJFVv/U2deMB8GA1UdIwQYMBaAFMMu0i/wTC8ZwieC/PYurGqwSc/BMIIBJQYDVR0fBIIB
HDCCARgwggEUoIIBEKCCAQyGgcdsZGFwOi8vL0NOPU5CRyUyMENsYXNzJTIwMiUyMElOVCUyMFN1
YiUyMENBKDEpLENOPW5iZy1zdWJDQSxDTj1DRFAsQ049UHVibGljJTIwS2V5JTIwU2VydmljZXMs
Q049U2VydmljZXMsQ049Q29uZmlndXJhdGlvbixEQz1uYmcsREM9Z2U/Y2VydGlmaWNhdGVSZXZv
Y2F0aW9uTGlzdD9iYXNlP29iamVjdENsYXNzPWNSTERpc3RyaWJ1dGlvblBvaW50hkBodHRwOi8v
Y3JsLm5iZy5nb3YuZ2UvY2EvTkJHJTIwQ2xhc3MlMjAyJTIwSU5UJTIwU3ViJTIwQ0EoMSkuY3Js
MIIBLgYIKwYBBQUHAQEEggEgMIIBHDCBugYIKwYBBQUHMAKGga1sZGFwOi8vL0NOPU5CRyUyMENs
YXNzJTIwMiUyMElOVCUyMFN1YiUyMENBLENOPUFJQSxDTj1QdWJsaWMlMjBLZXklMjBTZXJ2aWNl
cyxDTj1TZXJ2aWNlcyxDTj1Db25maWd1cmF0aW9uLERDPW5iZyxEQz1nZT9jQUNlcnRpZmljYXRl
P2Jhc2U/b2JqZWN0Q2xhc3M9Y2VydGlmaWNhdGlvbkF1dGhvcml0eTBdBggrBgEFBQcwAoZRaHR0
cDovL2NybC5uYmcuZ292LmdlL2NhL25iZy1zdWJDQS5uYmcuZ2VfTkJHJTIwQ2xhc3MlMjAyJTIw
SU5UJTIwU3ViJTIwQ0EoMikuY3J0MA0GCSqGSIb3DQEBCwUAA4IBAQAy4fNEzOSCHUgSguiaisUI
ieC0fZ3N+/QU5oyEz9uArgzZAEbY+qf33KdPPJ6u8GLpu5Tom59H1fKbSCBpLCWKrGWbWC35sAWU
0j22P8j0WBx/oMEkbWPTS6S28yvxOzPQb8XjxT63Elc9a5/iW3HhoLcrNUQ5/lUY9AHiAu+2aSxM
a1Z5d82lt17xhLhHB+Tr8PiXQuvlFdXF2t1P7q6nyOKr7EKaGkzX/erlnDr0ZbnXhIccxgnreopq
PzqoS4A0wCe5N936u96EE+fTvZWt1j6x5iES0S9/EuxeqBgpSrW+C1AWdr9Pdk4vD90729e16V/+
bFSelprjQatjI4s2</X509Certificate>
    </X509Data>
  </KeyInfo>
  <Object xmlns:mdssi="http://schemas.openxmlformats.org/package/2006/digital-signature" Id="idPackageObject">
    <Manifest>
      <Reference URI="/xl/printerSettings/printerSettings9.bin?ContentType=application/vnd.openxmlformats-officedocument.spreadsheetml.printerSettings">
        <DigestMethod Algorithm="http://www.w3.org/2000/09/xmldsig#sha1"/>
        <DigestValue>VbYQLSfWkJUSAVYpaQXZ1AdRGaQ=</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calcChain.xml?ContentType=application/vnd.openxmlformats-officedocument.spreadsheetml.calcChain+xml">
        <DigestMethod Algorithm="http://www.w3.org/2000/09/xmldsig#sha1"/>
        <DigestValue>I541e9EcN5PVSWvGtsq7CHDnHic=</DigestValue>
      </Reference>
      <Reference URI="/xl/styles.xml?ContentType=application/vnd.openxmlformats-officedocument.spreadsheetml.styles+xml">
        <DigestMethod Algorithm="http://www.w3.org/2000/09/xmldsig#sha1"/>
        <DigestValue>cziPik1uUfieDqwOZ+JS+jvcyAI=</DigestValue>
      </Reference>
      <Reference URI="/xl/worksheets/sheet16.xml?ContentType=application/vnd.openxmlformats-officedocument.spreadsheetml.worksheet+xml">
        <DigestMethod Algorithm="http://www.w3.org/2000/09/xmldsig#sha1"/>
        <DigestValue>763fedaO84WYW1VQjFjDl2Qg1fs=</DigestValue>
      </Reference>
      <Reference URI="/xl/worksheets/sheet8.xml?ContentType=application/vnd.openxmlformats-officedocument.spreadsheetml.worksheet+xml">
        <DigestMethod Algorithm="http://www.w3.org/2000/09/xmldsig#sha1"/>
        <DigestValue>FDkYedmm2zoIco2QvFw4BUpqLrk=</DigestValue>
      </Reference>
      <Reference URI="/xl/worksheets/sheet7.xml?ContentType=application/vnd.openxmlformats-officedocument.spreadsheetml.worksheet+xml">
        <DigestMethod Algorithm="http://www.w3.org/2000/09/xmldsig#sha1"/>
        <DigestValue>sY/52k69f5vuNKOxyUSeAzfU36U=</DigestValue>
      </Reference>
      <Reference URI="/xl/worksheets/sheet6.xml?ContentType=application/vnd.openxmlformats-officedocument.spreadsheetml.worksheet+xml">
        <DigestMethod Algorithm="http://www.w3.org/2000/09/xmldsig#sha1"/>
        <DigestValue>xj50NpNYLuOtRVhMQdzrH2YXXQc=</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gYQ6f1vdcPWWeRqKpi5DQ9vmCVQ=</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4uWAmxZMpFBE+/JDugAdMjuTKKw=</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gGm5PNNoB9jSCxwkaHZTNo4FllE=</DigestValue>
      </Reference>
      <Reference URI="/xl/printerSettings/printerSettings6.bin?ContentType=application/vnd.openxmlformats-officedocument.spreadsheetml.printerSettings">
        <DigestMethod Algorithm="http://www.w3.org/2000/09/xmldsig#sha1"/>
        <DigestValue>4uWAmxZMpFBE+/JDugAdMjuTKKw=</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10.xml?ContentType=application/vnd.openxmlformats-officedocument.spreadsheetml.worksheet+xml">
        <DigestMethod Algorithm="http://www.w3.org/2000/09/xmldsig#sha1"/>
        <DigestValue>j621B7ZEXkHvJRaFOEVuSCaWDt4=</DigestValue>
      </Reference>
      <Reference URI="/xl/worksheets/sheet5.xml?ContentType=application/vnd.openxmlformats-officedocument.spreadsheetml.worksheet+xml">
        <DigestMethod Algorithm="http://www.w3.org/2000/09/xmldsig#sha1"/>
        <DigestValue>9EU1DkKTg+7JWFBLMJfVrsZGzbY=</DigestValue>
      </Reference>
      <Reference URI="/xl/worksheets/sheet11.xml?ContentType=application/vnd.openxmlformats-officedocument.spreadsheetml.worksheet+xml">
        <DigestMethod Algorithm="http://www.w3.org/2000/09/xmldsig#sha1"/>
        <DigestValue>IYH8gQxuWWybzffuXgVJuhdzSIE=</DigestValue>
      </Reference>
      <Reference URI="/xl/theme/theme1.xml?ContentType=application/vnd.openxmlformats-officedocument.theme+xml">
        <DigestMethod Algorithm="http://www.w3.org/2000/09/xmldsig#sha1"/>
        <DigestValue>9qmLS+LilE9mSl2hTMj5oHE8VR8=</DigestValue>
      </Reference>
      <Reference URI="/xl/sharedStrings.xml?ContentType=application/vnd.openxmlformats-officedocument.spreadsheetml.sharedStrings+xml">
        <DigestMethod Algorithm="http://www.w3.org/2000/09/xmldsig#sha1"/>
        <DigestValue>wGWDey2Qdco+nSDbi+AcE6uXJ7Y=</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1/yryWvLSHucFtxwT3UzVkJtk8U=</DigestValue>
      </Reference>
      <Reference URI="/xl/worksheets/sheet2.xml?ContentType=application/vnd.openxmlformats-officedocument.spreadsheetml.worksheet+xml">
        <DigestMethod Algorithm="http://www.w3.org/2000/09/xmldsig#sha1"/>
        <DigestValue>HVDiEZdIo6VS9sPdxT5YiVgFyqI=</DigestValue>
      </Reference>
      <Reference URI="/xl/worksheets/sheet4.xml?ContentType=application/vnd.openxmlformats-officedocument.spreadsheetml.worksheet+xml">
        <DigestMethod Algorithm="http://www.w3.org/2000/09/xmldsig#sha1"/>
        <DigestValue>9nTIdhpI2BLWwp2Hop34+keqWjE=</DigestValue>
      </Reference>
      <Reference URI="/xl/workbook.xml?ContentType=application/vnd.openxmlformats-officedocument.spreadsheetml.sheet.main+xml">
        <DigestMethod Algorithm="http://www.w3.org/2000/09/xmldsig#sha1"/>
        <DigestValue>ifF1p5GKNT/oMlChKZMVAopB8iw=</DigestValue>
      </Reference>
      <Reference URI="/xl/worksheets/sheet12.xml?ContentType=application/vnd.openxmlformats-officedocument.spreadsheetml.worksheet+xml">
        <DigestMethod Algorithm="http://www.w3.org/2000/09/xmldsig#sha1"/>
        <DigestValue>C1NhpcEsoE3PoQu+2Ksx2rRaxzw=</DigestValue>
      </Reference>
      <Reference URI="/xl/worksheets/sheet1.xml?ContentType=application/vnd.openxmlformats-officedocument.spreadsheetml.worksheet+xml">
        <DigestMethod Algorithm="http://www.w3.org/2000/09/xmldsig#sha1"/>
        <DigestValue>RcgYtaK0xX6IKGoFnrOqNrerY20=</DigestValue>
      </Reference>
      <Reference URI="/xl/worksheets/sheet15.xml?ContentType=application/vnd.openxmlformats-officedocument.spreadsheetml.worksheet+xml">
        <DigestMethod Algorithm="http://www.w3.org/2000/09/xmldsig#sha1"/>
        <DigestValue>hpj1xyoy9BZAPwgolXuvs+nmW1s=</DigestValue>
      </Reference>
      <Reference URI="/xl/worksheets/sheet14.xml?ContentType=application/vnd.openxmlformats-officedocument.spreadsheetml.worksheet+xml">
        <DigestMethod Algorithm="http://www.w3.org/2000/09/xmldsig#sha1"/>
        <DigestValue>LRyypHZWZNQZMWY7XdOzpcQ8Ddc=</DigestValue>
      </Reference>
      <Reference URI="/xl/worksheets/sheet13.xml?ContentType=application/vnd.openxmlformats-officedocument.spreadsheetml.worksheet+xml">
        <DigestMethod Algorithm="http://www.w3.org/2000/09/xmldsig#sha1"/>
        <DigestValue>2imbMlt5roFl8w5Icuj4nwIYe4Y=</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8yOVk+3EapzRQrrNuMgNyPhNLlA=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9w9FI5gkK0sLFSA54vbW5SfEkNk=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WaZ9nRTpWVqkmSM0IlpJ+sTT+KQ=</DigestValue>
      </Reference>
    </Manifest>
    <SignatureProperties>
      <SignatureProperty Id="idSignatureTime" Target="#idPackageSignature">
        <mdssi:SignatureTime>
          <mdssi:Format>YYYY-MM-DDThh:mm:ssTZD</mdssi:Format>
          <mdssi:Value>2017-07-27T15:02:39Z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2017-07-27T15:02:39Z</xd:SigningTime>
          <xd:SigningCertificate>
            <xd:Cert>
              <xd:CertDigest>
                <DigestMethod Algorithm="http://www.w3.org/2000/09/xmldsig#sha1"/>
                <DigestValue>bXeVszmyKums/rJpaQrnkKSK0fc=</DigestValue>
              </xd:CertDigest>
              <xd:IssuerSerial>
                <X509IssuerName>CN=NBG Class 2 INT Sub CA, DC=nbg, DC=ge</X509IssuerName>
                <X509SerialNumber>579882716215847514283222</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ltUKMffan2XkCCQLt6L65aZSoUA=</DigestValue>
    </Reference>
    <Reference URI="#idOfficeObject" Type="http://www.w3.org/2000/09/xmldsig#Object">
      <DigestMethod Algorithm="http://www.w3.org/2000/09/xmldsig#sha1"/>
      <DigestValue>5Wov1gsJxgYKXgFalq/R1XDbt4o=</DigestValue>
    </Reference>
    <Reference URI="#idSignedProperties" Type="http://uri.etsi.org/01903#SignedProperties">
      <Transforms>
        <Transform Algorithm="http://www.w3.org/TR/2001/REC-xml-c14n-20010315"/>
      </Transforms>
      <DigestMethod Algorithm="http://www.w3.org/2000/09/xmldsig#sha1"/>
      <DigestValue>DczbJhKzT+4XJF2Key6DlqSZa4g=</DigestValue>
    </Reference>
  </SignedInfo>
  <SignatureValue>JM5ZVYHbYirErEokTzijQneNcFnCYF2k49uj6t/cVllVqAB9njcdXD9KKa/ZE0ByEc7KWEkEPynL
qSXA09NaQU68e/Wd9c/A+FQzzcpAT85QcExY3oNBjuc2fU2+XsFvT7ccDtV5Ehp+M5to+JF9c4JQ
BmTua6MkcaMlvE5mdR4MvvNQYVJODnygHR0PdjRo0dvHOYEPHvXjTXgejLvBQGY3b+kdosbl5Nf4
WrZXr77TOStYeh0zRlIEnzFlJ/ua9niUJPj9VzJS7tHSk8I0liF+qAdDfHcDEegGpTN8JerPJS92
WWL+rZN2C7QyACJ3s2rTTAxx+aorYHE9hahfmA==</SignatureValue>
  <KeyInfo>
    <X509Data>
      <X509Certificate>MIIGRjCCBS6gAwIBAgIKesnavgACAAAc1TANBgkqhkiG9w0BAQsFADBKMRIwEAYKCZImiZPyLGQB
GRYCZ2UxEzARBgoJkiaJk/IsZAEZFgNuYmcxHzAdBgNVBAMTFk5CRyBDbGFzcyAyIElOVCBTdWIg
Q0EwHhcNMTcwMjE1MDcyMjU4WhcNMTkwMjE1MDcyMjU4WjBEMR8wHQYDVQQKExZKU0MgUGFzaGEg
QmFuayBHZW9yZ2lhMSEwHwYDVQQDExhCUEIgLSBNYXJnYXJpdGEgU3ZhbmlkemUwggEiMA0GCSqG
SIb3DQEBAQUAA4IBDwAwggEKAoIBAQDwVjBqqMrDMQLZ0bO0mzBu+mMPv7pJzrYDLxfHxgnywgWk
1XGO3jN74Ul6Hn9MtNoUuzSw1Tq9P9NY4Pn9ojwuHPzZq3SLAGltd4JIRYTcgvje3vwdRBvA9GA3
7U+wrirs2CPOE77gm1Zq7/FN+nLmUni/lNNgoz2rihTq9KwsBfrNaPXKYv56X3xU7WaEH5GLA9hH
fenpwZjnZb7c9jIdTYK9yrUIeMAiqFYVlQ4sLj8mnWoDGz37/02z7WPruDTk6KNNbZmpPYCe7cPf
6LBqUM8hcXaZFA5EuEbd/BtMMyLS1wTy0N7eQ6gO9bUDMnduD22MkYyJVOskQHWVNGHnAgMBAAGj
ggMyMIIDLjA8BgkrBgEEAYI3FQcELzAtBiUrBgEEAYI3FQjmsmCDjfVEhoGZCYO4oUqDvoRxBIPE
kTOEg4hdAgFkAgEdMB0GA1UdJQQWMBQGCCsGAQUFBwMCBggrBgEFBQcDBDALBgNVHQ8EBAMCB4Aw
JwYJKwYBBAGCNxUKBBowGDAKBggrBgEFBQcDAjAKBggrBgEFBQcDBDAdBgNVHQ4EFgQUbfepM37/
b04GOkuRptsSc+QhTg0wHwYDVR0jBBgwFoAUwy7SL/BMLxnCJ4L89i6sarBJz8EwggElBgNVHR8E
ggEcMIIBGDCCARSgggEQoIIBDIaBx2xkYXA6Ly8vQ049TkJHJTIwQ2xhc3MlMjAyJTIwSU5UJTIw
U3ViJTIwQ0EoMSksQ049bmJnLXN1YkNBLENOPUNEUCxDTj1QdWJsaWMlMjBLZXklMjBTZXJ2aWNl
cyxDTj1TZXJ2aWNlcyxDTj1Db25maWd1cmF0aW9uLERDPW5iZyxEQz1nZT9jZXJ0aWZpY2F0ZVJl
dm9jYXRpb25MaXN0P2Jhc2U/b2JqZWN0Q2xhc3M9Y1JMRGlzdHJpYnV0aW9uUG9pbnSGQGh0dHA6
Ly9jcmwubmJnLmdvdi5nZS9jYS9OQkclMjBDbGFzcyUyMDIlMjBJTlQlMjBTdWIlMjBDQSgxKS5j
cmwwggEuBggrBgEFBQcBAQSCASAwggEcMIG6BggrBgEFBQcwAoaBrWxkYXA6Ly8vQ049TkJHJTIw
Q2xhc3MlMjAyJTIwSU5UJTIwU3ViJTIwQ0EsQ049QUlBLENOPVB1YmxpYyUyMEtleSUyMFNlcnZp
Y2VzLENOPVNlcnZpY2VzLENOPUNvbmZpZ3VyYXRpb24sREM9bmJnLERDPWdlP2NBQ2VydGlmaWNh
dGU/YmFzZT9vYmplY3RDbGFzcz1jZXJ0aWZpY2F0aW9uQXV0aG9yaXR5MF0GCCsGAQUFBzAChlFo
dHRwOi8vY3JsLm5iZy5nb3YuZ2UvY2EvbmJnLXN1YkNBLm5iZy5nZV9OQkclMjBDbGFzcyUyMDIl
MjBJTlQlMjBTdWIlMjBDQSgyKS5jcnQwDQYJKoZIhvcNAQELBQADggEBABTEvO+NrMMxNXC2k7wb
wI8r5x+UyDjJ4GVk5NCn3IBFHQfugK3eBU1vbjCj3fvVxVzV4WoAnGFlH3rWXzqzLae/OQOZYRiZ
O7Ku/jwLFx1VXDsfIkl1lMJXJtNw3fnVIuVK2wrXxfOYdOYwHZNDxV0mirX1t/k01ofSwdI2gnto
ZRgLLYZTIdHGhC6d9nJzO9nLz3W0F31O8Mrldt9rzbz//JF9lDandyzVwobwgByBJbxtvny1sJnv
BmR7G2IUzKlMhifYkIUUjlZ7Syj+/ZkxFjXvHhhc+iv+fp06KlNxbQrpqHR3e3Pn7M8gaYosLLf1
AFjRWrPqBgNaViN4cJs=</X509Certificate>
    </X509Data>
  </KeyInfo>
  <Object xmlns:mdssi="http://schemas.openxmlformats.org/package/2006/digital-signature" Id="idPackageObject">
    <Manifest>
      <Reference URI="/xl/printerSettings/printerSettings9.bin?ContentType=application/vnd.openxmlformats-officedocument.spreadsheetml.printerSettings">
        <DigestMethod Algorithm="http://www.w3.org/2000/09/xmldsig#sha1"/>
        <DigestValue>VbYQLSfWkJUSAVYpaQXZ1AdRGaQ=</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calcChain.xml?ContentType=application/vnd.openxmlformats-officedocument.spreadsheetml.calcChain+xml">
        <DigestMethod Algorithm="http://www.w3.org/2000/09/xmldsig#sha1"/>
        <DigestValue>I541e9EcN5PVSWvGtsq7CHDnHic=</DigestValue>
      </Reference>
      <Reference URI="/xl/styles.xml?ContentType=application/vnd.openxmlformats-officedocument.spreadsheetml.styles+xml">
        <DigestMethod Algorithm="http://www.w3.org/2000/09/xmldsig#sha1"/>
        <DigestValue>cziPik1uUfieDqwOZ+JS+jvcyAI=</DigestValue>
      </Reference>
      <Reference URI="/xl/worksheets/sheet16.xml?ContentType=application/vnd.openxmlformats-officedocument.spreadsheetml.worksheet+xml">
        <DigestMethod Algorithm="http://www.w3.org/2000/09/xmldsig#sha1"/>
        <DigestValue>763fedaO84WYW1VQjFjDl2Qg1fs=</DigestValue>
      </Reference>
      <Reference URI="/xl/worksheets/sheet8.xml?ContentType=application/vnd.openxmlformats-officedocument.spreadsheetml.worksheet+xml">
        <DigestMethod Algorithm="http://www.w3.org/2000/09/xmldsig#sha1"/>
        <DigestValue>FDkYedmm2zoIco2QvFw4BUpqLrk=</DigestValue>
      </Reference>
      <Reference URI="/xl/worksheets/sheet7.xml?ContentType=application/vnd.openxmlformats-officedocument.spreadsheetml.worksheet+xml">
        <DigestMethod Algorithm="http://www.w3.org/2000/09/xmldsig#sha1"/>
        <DigestValue>sY/52k69f5vuNKOxyUSeAzfU36U=</DigestValue>
      </Reference>
      <Reference URI="/xl/worksheets/sheet6.xml?ContentType=application/vnd.openxmlformats-officedocument.spreadsheetml.worksheet+xml">
        <DigestMethod Algorithm="http://www.w3.org/2000/09/xmldsig#sha1"/>
        <DigestValue>xj50NpNYLuOtRVhMQdzrH2YXXQc=</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gYQ6f1vdcPWWeRqKpi5DQ9vmCVQ=</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2.bin?ContentType=application/vnd.openxmlformats-officedocument.spreadsheetml.printerSettings">
        <DigestMethod Algorithm="http://www.w3.org/2000/09/xmldsig#sha1"/>
        <DigestValue>4uWAmxZMpFBE+/JDugAdMjuTKKw=</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7.bin?ContentType=application/vnd.openxmlformats-officedocument.spreadsheetml.printerSettings">
        <DigestMethod Algorithm="http://www.w3.org/2000/09/xmldsig#sha1"/>
        <DigestValue>gGm5PNNoB9jSCxwkaHZTNo4FllE=</DigestValue>
      </Reference>
      <Reference URI="/xl/printerSettings/printerSettings6.bin?ContentType=application/vnd.openxmlformats-officedocument.spreadsheetml.printerSettings">
        <DigestMethod Algorithm="http://www.w3.org/2000/09/xmldsig#sha1"/>
        <DigestValue>4uWAmxZMpFBE+/JDugAdMjuTKKw=</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10.xml?ContentType=application/vnd.openxmlformats-officedocument.spreadsheetml.worksheet+xml">
        <DigestMethod Algorithm="http://www.w3.org/2000/09/xmldsig#sha1"/>
        <DigestValue>j621B7ZEXkHvJRaFOEVuSCaWDt4=</DigestValue>
      </Reference>
      <Reference URI="/xl/worksheets/sheet5.xml?ContentType=application/vnd.openxmlformats-officedocument.spreadsheetml.worksheet+xml">
        <DigestMethod Algorithm="http://www.w3.org/2000/09/xmldsig#sha1"/>
        <DigestValue>9EU1DkKTg+7JWFBLMJfVrsZGzbY=</DigestValue>
      </Reference>
      <Reference URI="/xl/worksheets/sheet11.xml?ContentType=application/vnd.openxmlformats-officedocument.spreadsheetml.worksheet+xml">
        <DigestMethod Algorithm="http://www.w3.org/2000/09/xmldsig#sha1"/>
        <DigestValue>IYH8gQxuWWybzffuXgVJuhdzSIE=</DigestValue>
      </Reference>
      <Reference URI="/xl/theme/theme1.xml?ContentType=application/vnd.openxmlformats-officedocument.theme+xml">
        <DigestMethod Algorithm="http://www.w3.org/2000/09/xmldsig#sha1"/>
        <DigestValue>9qmLS+LilE9mSl2hTMj5oHE8VR8=</DigestValue>
      </Reference>
      <Reference URI="/xl/sharedStrings.xml?ContentType=application/vnd.openxmlformats-officedocument.spreadsheetml.sharedStrings+xml">
        <DigestMethod Algorithm="http://www.w3.org/2000/09/xmldsig#sha1"/>
        <DigestValue>wGWDey2Qdco+nSDbi+AcE6uXJ7Y=</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1/yryWvLSHucFtxwT3UzVkJtk8U=</DigestValue>
      </Reference>
      <Reference URI="/xl/worksheets/sheet2.xml?ContentType=application/vnd.openxmlformats-officedocument.spreadsheetml.worksheet+xml">
        <DigestMethod Algorithm="http://www.w3.org/2000/09/xmldsig#sha1"/>
        <DigestValue>HVDiEZdIo6VS9sPdxT5YiVgFyqI=</DigestValue>
      </Reference>
      <Reference URI="/xl/worksheets/sheet4.xml?ContentType=application/vnd.openxmlformats-officedocument.spreadsheetml.worksheet+xml">
        <DigestMethod Algorithm="http://www.w3.org/2000/09/xmldsig#sha1"/>
        <DigestValue>9nTIdhpI2BLWwp2Hop34+keqWjE=</DigestValue>
      </Reference>
      <Reference URI="/xl/workbook.xml?ContentType=application/vnd.openxmlformats-officedocument.spreadsheetml.sheet.main+xml">
        <DigestMethod Algorithm="http://www.w3.org/2000/09/xmldsig#sha1"/>
        <DigestValue>ifF1p5GKNT/oMlChKZMVAopB8iw=</DigestValue>
      </Reference>
      <Reference URI="/xl/worksheets/sheet12.xml?ContentType=application/vnd.openxmlformats-officedocument.spreadsheetml.worksheet+xml">
        <DigestMethod Algorithm="http://www.w3.org/2000/09/xmldsig#sha1"/>
        <DigestValue>C1NhpcEsoE3PoQu+2Ksx2rRaxzw=</DigestValue>
      </Reference>
      <Reference URI="/xl/worksheets/sheet1.xml?ContentType=application/vnd.openxmlformats-officedocument.spreadsheetml.worksheet+xml">
        <DigestMethod Algorithm="http://www.w3.org/2000/09/xmldsig#sha1"/>
        <DigestValue>RcgYtaK0xX6IKGoFnrOqNrerY20=</DigestValue>
      </Reference>
      <Reference URI="/xl/worksheets/sheet15.xml?ContentType=application/vnd.openxmlformats-officedocument.spreadsheetml.worksheet+xml">
        <DigestMethod Algorithm="http://www.w3.org/2000/09/xmldsig#sha1"/>
        <DigestValue>hpj1xyoy9BZAPwgolXuvs+nmW1s=</DigestValue>
      </Reference>
      <Reference URI="/xl/worksheets/sheet14.xml?ContentType=application/vnd.openxmlformats-officedocument.spreadsheetml.worksheet+xml">
        <DigestMethod Algorithm="http://www.w3.org/2000/09/xmldsig#sha1"/>
        <DigestValue>LRyypHZWZNQZMWY7XdOzpcQ8Ddc=</DigestValue>
      </Reference>
      <Reference URI="/xl/worksheets/sheet13.xml?ContentType=application/vnd.openxmlformats-officedocument.spreadsheetml.worksheet+xml">
        <DigestMethod Algorithm="http://www.w3.org/2000/09/xmldsig#sha1"/>
        <DigestValue>2imbMlt5roFl8w5Icuj4nwIYe4Y=</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8yOVk+3EapzRQrrNuMgNyPhNLlA=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9w9FI5gkK0sLFSA54vbW5SfEkNk=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WaZ9nRTpWVqkmSM0IlpJ+sTT+KQ=</DigestValue>
      </Reference>
    </Manifest>
    <SignatureProperties>
      <SignatureProperty Id="idSignatureTime" Target="#idPackageSignature">
        <mdssi:SignatureTime>
          <mdssi:Format>YYYY-MM-DDThh:mm:ssTZD</mdssi:Format>
          <mdssi:Value>2017-07-27T15:03:26Z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2017-07-27T15:03:26Z</xd:SigningTime>
          <xd:SigningCertificate>
            <xd:Cert>
              <xd:CertDigest>
                <DigestMethod Algorithm="http://www.w3.org/2000/09/xmldsig#sha1"/>
                <DigestValue>oRTaHoIlDgHtX/xJU9V4LH4gucI=</DigestValue>
              </xd:CertDigest>
              <xd:IssuerSerial>
                <X509IssuerName>CN=NBG Class 2 INT Sub CA, DC=nbg, DC=ge</X509IssuerName>
                <X509SerialNumber>579852268504666769202389</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CICR</vt:lpstr>
      <vt:lpstr>15. CCR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2017-07-31T15:00:46Z</dcterms:modified>
</cp:coreProperties>
</file>