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713B85FA-EA9E-48AA-8541-6AAF46609A6D}" xr6:coauthVersionLast="47" xr6:coauthVersionMax="47" xr10:uidLastSave="{00000000-0000-0000-0000-000000000000}"/>
  <bookViews>
    <workbookView xWindow="-108" yWindow="-108" windowWidth="23256" windowHeight="12576" tabRatio="778"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externalReferences>
    <externalReference r:id="rId34"/>
    <externalReference r:id="rId35"/>
    <externalReference r:id="rId36"/>
    <externalReference r:id="rId37"/>
  </externalReferences>
  <definedNames>
    <definedName name="_cur1">'[1]Appl (2)'!$F$2:$F$7200</definedName>
    <definedName name="_cur2">'[1]Appl (2)'!$H$2:$H$7200</definedName>
    <definedName name="_xlnm._FilterDatabase" localSheetId="32" hidden="1">Instruction!$A$108:$C$112</definedName>
    <definedName name="_sum1">'[1]Appl (2)'!$E$2:$E$7200</definedName>
    <definedName name="_sum2">'[1]Appl (2)'!$G$2:$G$7200</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საკრედიტო" localSheetId="11">[3]Sheet2!$B$6:$B$8</definedName>
    <definedName name="საკრედიტო" localSheetId="12">[3]Sheet2!$B$6:$B$8</definedName>
    <definedName name="ფაილი" localSheetId="11">[3]Sheet2!$B$2:$B$3</definedName>
    <definedName name="ფაილი" localSheetId="12">[3]Sheet2!$B$2:$B$3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3" i="102" l="1"/>
  <c r="K33" i="102"/>
  <c r="J33" i="102"/>
  <c r="I33" i="102"/>
  <c r="G33" i="102"/>
  <c r="F33" i="102"/>
  <c r="E33" i="102"/>
  <c r="D33" i="102"/>
  <c r="H32" i="102"/>
  <c r="C32" i="102"/>
  <c r="H31" i="102"/>
  <c r="C31" i="102"/>
  <c r="H30" i="102"/>
  <c r="C30" i="102"/>
  <c r="H29" i="102"/>
  <c r="C29" i="102"/>
  <c r="H28" i="102"/>
  <c r="C28" i="102"/>
  <c r="H27" i="102"/>
  <c r="C27" i="102"/>
  <c r="H26" i="102"/>
  <c r="C26" i="102"/>
  <c r="H25" i="102"/>
  <c r="C25" i="102"/>
  <c r="H24" i="102"/>
  <c r="C24" i="102"/>
  <c r="H23" i="102"/>
  <c r="C23" i="102"/>
  <c r="H22" i="102"/>
  <c r="C22" i="102"/>
  <c r="H21" i="102"/>
  <c r="C21" i="102"/>
  <c r="H20" i="102"/>
  <c r="C20" i="102"/>
  <c r="H19" i="102"/>
  <c r="C19" i="102"/>
  <c r="H18" i="102"/>
  <c r="C18" i="102"/>
  <c r="H17" i="102"/>
  <c r="C17" i="102"/>
  <c r="H16" i="102"/>
  <c r="C16" i="102"/>
  <c r="H15" i="102"/>
  <c r="C15" i="102"/>
  <c r="H14" i="102"/>
  <c r="C14" i="102"/>
  <c r="H13" i="102"/>
  <c r="C13" i="102"/>
  <c r="H12" i="102"/>
  <c r="C12" i="102"/>
  <c r="H11" i="102"/>
  <c r="C11" i="102"/>
  <c r="H10" i="102"/>
  <c r="C10" i="102"/>
  <c r="H9" i="102"/>
  <c r="C9" i="102"/>
  <c r="H8" i="102"/>
  <c r="C8" i="102"/>
  <c r="H7" i="102"/>
  <c r="H33" i="102" s="1"/>
  <c r="C7" i="102"/>
  <c r="AA22" i="100"/>
  <c r="Z22" i="100"/>
  <c r="Y22" i="100"/>
  <c r="X22" i="100"/>
  <c r="W22" i="100"/>
  <c r="V22" i="100"/>
  <c r="U22" i="100"/>
  <c r="T22" i="100"/>
  <c r="S22" i="100"/>
  <c r="R22" i="100"/>
  <c r="Q22" i="100"/>
  <c r="P22" i="100"/>
  <c r="O22" i="100"/>
  <c r="N22" i="100"/>
  <c r="M22" i="100"/>
  <c r="L22" i="100"/>
  <c r="K22" i="100"/>
  <c r="J22" i="100"/>
  <c r="I22" i="100"/>
  <c r="H22" i="100"/>
  <c r="G22" i="100"/>
  <c r="F22" i="100"/>
  <c r="E22" i="100"/>
  <c r="D22" i="100"/>
  <c r="C22" i="100"/>
  <c r="AA15" i="100"/>
  <c r="Z15" i="100"/>
  <c r="Y15" i="100"/>
  <c r="X15" i="100"/>
  <c r="W15" i="100"/>
  <c r="V15" i="100"/>
  <c r="U15" i="100"/>
  <c r="T15" i="100"/>
  <c r="S15" i="100"/>
  <c r="R15" i="100"/>
  <c r="Q15" i="100"/>
  <c r="P15" i="100"/>
  <c r="O15" i="100"/>
  <c r="N15" i="100"/>
  <c r="M15" i="100"/>
  <c r="L15" i="100"/>
  <c r="K15" i="100"/>
  <c r="J15" i="100"/>
  <c r="I15" i="100"/>
  <c r="H15" i="100"/>
  <c r="G15" i="100"/>
  <c r="F15" i="100"/>
  <c r="E15" i="100"/>
  <c r="D15" i="100"/>
  <c r="C15" i="100"/>
  <c r="AA8" i="100"/>
  <c r="Z8" i="100"/>
  <c r="Y8" i="100"/>
  <c r="X8" i="100"/>
  <c r="W8" i="100"/>
  <c r="V8" i="100"/>
  <c r="U8" i="100"/>
  <c r="T8" i="100"/>
  <c r="S8" i="100"/>
  <c r="R8" i="100"/>
  <c r="Q8" i="100"/>
  <c r="P8" i="100"/>
  <c r="O8" i="100"/>
  <c r="N8" i="100"/>
  <c r="M8" i="100"/>
  <c r="L8" i="100"/>
  <c r="K8" i="100"/>
  <c r="J8" i="100"/>
  <c r="I8" i="100"/>
  <c r="H8" i="100"/>
  <c r="G8" i="100"/>
  <c r="F8" i="100"/>
  <c r="E8" i="100"/>
  <c r="D8" i="100"/>
  <c r="C8" i="100"/>
  <c r="C18" i="99"/>
  <c r="G34" i="97"/>
  <c r="E34" i="97" a="1"/>
  <c r="E34" i="97" s="1"/>
  <c r="D34" i="97" a="1"/>
  <c r="D34" i="97" s="1"/>
  <c r="C34" i="97"/>
  <c r="H33" i="97"/>
  <c r="H32" i="97"/>
  <c r="H31" i="97"/>
  <c r="H30" i="97"/>
  <c r="H29" i="97"/>
  <c r="H28" i="97"/>
  <c r="H27" i="97"/>
  <c r="H26" i="97"/>
  <c r="H25" i="97"/>
  <c r="H24" i="97"/>
  <c r="H23" i="97"/>
  <c r="H22" i="97"/>
  <c r="H21" i="97"/>
  <c r="H20" i="97"/>
  <c r="H19" i="97"/>
  <c r="H18" i="97"/>
  <c r="H17" i="97"/>
  <c r="H16" i="97"/>
  <c r="H15" i="97"/>
  <c r="H14" i="97"/>
  <c r="H13" i="97"/>
  <c r="H12" i="97"/>
  <c r="H11" i="97"/>
  <c r="H10" i="97"/>
  <c r="H9" i="97"/>
  <c r="H8" i="97"/>
  <c r="H7" i="97"/>
  <c r="H23" i="96"/>
  <c r="H22" i="96"/>
  <c r="G21" i="96"/>
  <c r="E21" i="96"/>
  <c r="D21" i="96"/>
  <c r="C21" i="96"/>
  <c r="H20" i="96"/>
  <c r="H19" i="96"/>
  <c r="H18" i="96"/>
  <c r="H17" i="96"/>
  <c r="H16" i="96"/>
  <c r="H15" i="96"/>
  <c r="H14" i="96"/>
  <c r="H13" i="96"/>
  <c r="H12" i="96"/>
  <c r="H11" i="96"/>
  <c r="H10" i="96"/>
  <c r="H9" i="96"/>
  <c r="H8" i="96"/>
  <c r="H7" i="96"/>
  <c r="H21" i="96" s="1"/>
  <c r="G22" i="95"/>
  <c r="F22" i="95"/>
  <c r="E22" i="95"/>
  <c r="D22" i="95"/>
  <c r="C22" i="95"/>
  <c r="H21" i="95"/>
  <c r="H20" i="95"/>
  <c r="H19" i="95"/>
  <c r="H18" i="95"/>
  <c r="H17" i="95"/>
  <c r="H16" i="95"/>
  <c r="H15" i="95"/>
  <c r="H14" i="95"/>
  <c r="H13" i="95"/>
  <c r="H12" i="95"/>
  <c r="H11" i="95"/>
  <c r="H10" i="95"/>
  <c r="H9" i="95"/>
  <c r="H8" i="95"/>
  <c r="G37" i="80"/>
  <c r="G20" i="80"/>
  <c r="G19" i="80"/>
  <c r="G18" i="80"/>
  <c r="G16" i="80"/>
  <c r="G15" i="80"/>
  <c r="G14" i="80" s="1"/>
  <c r="G13" i="80"/>
  <c r="G12" i="80"/>
  <c r="G11" i="80" s="1"/>
  <c r="G10" i="80"/>
  <c r="G9" i="80"/>
  <c r="G8" i="80"/>
  <c r="F6" i="107"/>
  <c r="E6" i="107"/>
  <c r="D6" i="107"/>
  <c r="C6" i="107"/>
  <c r="Q33" i="37"/>
  <c r="I33" i="37"/>
  <c r="Q32" i="37"/>
  <c r="I32" i="37"/>
  <c r="Q31" i="37"/>
  <c r="I31" i="37"/>
  <c r="Q30" i="37"/>
  <c r="I30" i="37"/>
  <c r="Q29" i="37"/>
  <c r="I29" i="37"/>
  <c r="Q28" i="37"/>
  <c r="I28" i="37"/>
  <c r="Q27" i="37"/>
  <c r="I27" i="37"/>
  <c r="Q26" i="37"/>
  <c r="I26" i="37"/>
  <c r="Q25" i="37"/>
  <c r="I25" i="37"/>
  <c r="Q24" i="37"/>
  <c r="I24" i="37"/>
  <c r="Q23" i="37"/>
  <c r="I23" i="37"/>
  <c r="Q22" i="37"/>
  <c r="I22" i="37"/>
  <c r="Q21" i="37"/>
  <c r="I21" i="37"/>
  <c r="Q20" i="37"/>
  <c r="I20" i="37"/>
  <c r="Q19" i="37"/>
  <c r="I19" i="37"/>
  <c r="Q18" i="37"/>
  <c r="I18" i="37"/>
  <c r="Q17" i="37"/>
  <c r="I17" i="37"/>
  <c r="Q16" i="37"/>
  <c r="I16" i="37"/>
  <c r="Q15" i="37"/>
  <c r="I15" i="37"/>
  <c r="Q14" i="37"/>
  <c r="I14" i="37"/>
  <c r="Q13" i="37"/>
  <c r="Q9" i="37" s="1"/>
  <c r="I13" i="37"/>
  <c r="Q12" i="37"/>
  <c r="I12" i="37"/>
  <c r="Q11" i="37"/>
  <c r="I11" i="37"/>
  <c r="Q10" i="37"/>
  <c r="I10" i="37"/>
  <c r="P9" i="37"/>
  <c r="O9" i="37"/>
  <c r="N9" i="37"/>
  <c r="M9" i="37"/>
  <c r="L9" i="37"/>
  <c r="K9" i="37"/>
  <c r="J9" i="37"/>
  <c r="G9" i="37"/>
  <c r="F9" i="37"/>
  <c r="I9" i="37" s="1"/>
  <c r="E9" i="37"/>
  <c r="D9" i="37"/>
  <c r="C9" i="37"/>
  <c r="P8" i="37"/>
  <c r="O8" i="37"/>
  <c r="N8" i="37"/>
  <c r="M8" i="37"/>
  <c r="L8" i="37"/>
  <c r="K8" i="37"/>
  <c r="J8" i="37"/>
  <c r="G8" i="37"/>
  <c r="F8" i="37"/>
  <c r="I8" i="37" s="1"/>
  <c r="E8" i="37"/>
  <c r="D8" i="37"/>
  <c r="C8" i="37"/>
  <c r="P7" i="37"/>
  <c r="O7" i="37"/>
  <c r="N7" i="37"/>
  <c r="M7" i="37"/>
  <c r="L7" i="37"/>
  <c r="K7" i="37"/>
  <c r="J7" i="37"/>
  <c r="J6" i="37" s="1"/>
  <c r="J34" i="37" s="1"/>
  <c r="G7" i="37"/>
  <c r="G6" i="37" s="1"/>
  <c r="G34" i="37" s="1"/>
  <c r="F7" i="37"/>
  <c r="F6" i="37" s="1"/>
  <c r="F34" i="37" s="1"/>
  <c r="I34" i="37" s="1"/>
  <c r="E7" i="37"/>
  <c r="E6" i="37" s="1"/>
  <c r="E34" i="37" s="1"/>
  <c r="D7" i="37"/>
  <c r="D6" i="37" s="1"/>
  <c r="D34" i="37" s="1"/>
  <c r="C7" i="37"/>
  <c r="C6" i="37" s="1"/>
  <c r="C34" i="37" s="1"/>
  <c r="P6" i="37"/>
  <c r="P34" i="37" s="1"/>
  <c r="O6" i="37"/>
  <c r="O34" i="37" s="1"/>
  <c r="N6" i="37"/>
  <c r="N34" i="37" s="1"/>
  <c r="M6" i="37"/>
  <c r="M34" i="37" s="1"/>
  <c r="L6" i="37"/>
  <c r="L34" i="37" s="1"/>
  <c r="G22" i="74"/>
  <c r="F22" i="74"/>
  <c r="E22" i="74"/>
  <c r="D22" i="74"/>
  <c r="C22" i="74"/>
  <c r="H21" i="74"/>
  <c r="H20" i="74"/>
  <c r="H19" i="74"/>
  <c r="H18" i="74"/>
  <c r="H17" i="74"/>
  <c r="H16" i="74"/>
  <c r="H15" i="74"/>
  <c r="H14" i="74"/>
  <c r="H13" i="74"/>
  <c r="H12" i="74"/>
  <c r="H11" i="74"/>
  <c r="H10" i="74"/>
  <c r="H9" i="74"/>
  <c r="H8" i="74"/>
  <c r="U21" i="64"/>
  <c r="T21" i="64"/>
  <c r="S21" i="64"/>
  <c r="R21" i="64"/>
  <c r="Q21" i="64"/>
  <c r="P21" i="64"/>
  <c r="O21" i="64"/>
  <c r="N21" i="64"/>
  <c r="M21" i="64"/>
  <c r="L21" i="64"/>
  <c r="K21" i="64"/>
  <c r="J21" i="64"/>
  <c r="I21" i="64"/>
  <c r="H21" i="64"/>
  <c r="G21" i="64"/>
  <c r="F21" i="64"/>
  <c r="E21" i="64"/>
  <c r="D21" i="64"/>
  <c r="C21" i="64"/>
  <c r="V20" i="64"/>
  <c r="V19" i="64"/>
  <c r="V18" i="64"/>
  <c r="V17" i="64"/>
  <c r="V16" i="64"/>
  <c r="V15" i="64"/>
  <c r="V14" i="64"/>
  <c r="V13" i="64"/>
  <c r="V12" i="64"/>
  <c r="V11" i="64"/>
  <c r="V10" i="64"/>
  <c r="V9" i="64"/>
  <c r="V8" i="64"/>
  <c r="V7" i="64"/>
  <c r="R22" i="35"/>
  <c r="Q22" i="35"/>
  <c r="P22" i="35"/>
  <c r="O22" i="35"/>
  <c r="N22" i="35"/>
  <c r="M22" i="35"/>
  <c r="L22" i="35"/>
  <c r="K22" i="35"/>
  <c r="J22" i="35"/>
  <c r="I22" i="35"/>
  <c r="H22" i="35"/>
  <c r="G22" i="35"/>
  <c r="F22" i="35"/>
  <c r="E22" i="35"/>
  <c r="D22" i="35"/>
  <c r="C22" i="35"/>
  <c r="S21" i="35"/>
  <c r="S20" i="35"/>
  <c r="S19" i="35"/>
  <c r="S18" i="35"/>
  <c r="S17" i="35"/>
  <c r="S16" i="35"/>
  <c r="S15" i="35"/>
  <c r="S14" i="35"/>
  <c r="S13" i="35"/>
  <c r="S12" i="35"/>
  <c r="S11" i="35"/>
  <c r="S10" i="35"/>
  <c r="S9" i="35"/>
  <c r="S8" i="35"/>
  <c r="C68" i="69"/>
  <c r="C6" i="69"/>
  <c r="F20" i="106"/>
  <c r="F19" i="106"/>
  <c r="F18" i="106"/>
  <c r="F17" i="106"/>
  <c r="F16" i="106"/>
  <c r="F15" i="106"/>
  <c r="F14" i="106"/>
  <c r="F13" i="106"/>
  <c r="F12" i="106"/>
  <c r="F11" i="106"/>
  <c r="F10" i="106"/>
  <c r="F9" i="106"/>
  <c r="E9" i="106"/>
  <c r="D9" i="106"/>
  <c r="C9" i="106"/>
  <c r="B9" i="106"/>
  <c r="B7" i="105"/>
  <c r="B6" i="105" s="1"/>
  <c r="C53" i="28"/>
  <c r="C6" i="28"/>
  <c r="C5" i="73"/>
  <c r="C8" i="73" s="1"/>
  <c r="C13" i="73" s="1"/>
  <c r="E34" i="72"/>
  <c r="E33" i="72"/>
  <c r="E32" i="72"/>
  <c r="E31" i="72"/>
  <c r="E30" i="72"/>
  <c r="E29" i="72"/>
  <c r="E28" i="72"/>
  <c r="E27" i="72"/>
  <c r="E26" i="72"/>
  <c r="E25" i="72"/>
  <c r="E24" i="72"/>
  <c r="E23" i="72"/>
  <c r="E22" i="72"/>
  <c r="E21" i="72"/>
  <c r="E20" i="72"/>
  <c r="E19" i="72"/>
  <c r="E18" i="72"/>
  <c r="E17" i="72"/>
  <c r="E16" i="72"/>
  <c r="E15" i="72"/>
  <c r="E14" i="72"/>
  <c r="E13" i="72"/>
  <c r="E12" i="72"/>
  <c r="E11" i="72"/>
  <c r="E10" i="72"/>
  <c r="E9" i="72"/>
  <c r="D8" i="72"/>
  <c r="D37" i="72" s="1"/>
  <c r="C8" i="72"/>
  <c r="C37" i="72" s="1"/>
  <c r="H44" i="93"/>
  <c r="E44" i="93"/>
  <c r="H42" i="93"/>
  <c r="E42" i="93"/>
  <c r="H41" i="93"/>
  <c r="E41" i="93"/>
  <c r="H40" i="93"/>
  <c r="E40" i="93"/>
  <c r="H39" i="93"/>
  <c r="E39" i="93"/>
  <c r="H38" i="93"/>
  <c r="E38" i="93"/>
  <c r="H37" i="93"/>
  <c r="E37" i="93"/>
  <c r="H36" i="93"/>
  <c r="E36" i="93"/>
  <c r="H35" i="93"/>
  <c r="E35" i="93"/>
  <c r="H34" i="93"/>
  <c r="E34" i="93"/>
  <c r="H33" i="93"/>
  <c r="E33" i="93"/>
  <c r="H32" i="93"/>
  <c r="E32" i="93"/>
  <c r="H31" i="93"/>
  <c r="E31" i="93"/>
  <c r="H30" i="93"/>
  <c r="E30" i="93"/>
  <c r="H29" i="93"/>
  <c r="E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H13" i="93"/>
  <c r="E13" i="93"/>
  <c r="H12" i="93"/>
  <c r="E12" i="93"/>
  <c r="H11" i="93"/>
  <c r="E11" i="93"/>
  <c r="H10" i="93"/>
  <c r="E10" i="93"/>
  <c r="H9" i="93"/>
  <c r="E9" i="93"/>
  <c r="H8" i="93"/>
  <c r="E8" i="93"/>
  <c r="H7" i="93"/>
  <c r="E7" i="93"/>
  <c r="G6" i="93"/>
  <c r="G43" i="93" s="1"/>
  <c r="G45" i="93" s="1"/>
  <c r="F6" i="93"/>
  <c r="H6" i="93" s="1"/>
  <c r="D6" i="93"/>
  <c r="D43" i="93" s="1"/>
  <c r="D45" i="93" s="1"/>
  <c r="C6" i="93"/>
  <c r="Q7" i="37" l="1"/>
  <c r="Q6" i="37" s="1"/>
  <c r="Q34" i="37" s="1"/>
  <c r="H22" i="95"/>
  <c r="H34" i="97"/>
  <c r="F43" i="93"/>
  <c r="F45" i="93" s="1"/>
  <c r="H45" i="93" s="1"/>
  <c r="S22" i="35"/>
  <c r="G21" i="80"/>
  <c r="G39" i="80" s="1"/>
  <c r="H22" i="74"/>
  <c r="Q8" i="37"/>
  <c r="C33" i="102"/>
  <c r="E6" i="93"/>
  <c r="C43" i="93"/>
  <c r="C45" i="93" s="1"/>
  <c r="E45" i="93" s="1"/>
  <c r="E8" i="72"/>
  <c r="E37" i="72" s="1"/>
  <c r="V21" i="64"/>
  <c r="K6" i="37"/>
  <c r="K34" i="37" s="1"/>
  <c r="I7" i="37"/>
  <c r="I6" i="37" s="1"/>
  <c r="E43" i="93"/>
  <c r="G68" i="92"/>
  <c r="F68" i="92"/>
  <c r="H68" i="92" s="1"/>
  <c r="D68" i="92"/>
  <c r="D69" i="92" s="1"/>
  <c r="C68" i="92"/>
  <c r="H67" i="92"/>
  <c r="E67" i="92"/>
  <c r="H66" i="92"/>
  <c r="E66" i="92"/>
  <c r="H65" i="92"/>
  <c r="E65" i="92"/>
  <c r="H64" i="92"/>
  <c r="E64" i="92"/>
  <c r="H63" i="92"/>
  <c r="E63" i="92"/>
  <c r="H62" i="92"/>
  <c r="E62" i="92"/>
  <c r="H61" i="92"/>
  <c r="E61" i="92"/>
  <c r="H60" i="92"/>
  <c r="E60" i="92"/>
  <c r="H59" i="92"/>
  <c r="E59" i="92"/>
  <c r="H58" i="92"/>
  <c r="E58" i="92"/>
  <c r="H57" i="92"/>
  <c r="E57" i="92"/>
  <c r="H56" i="92"/>
  <c r="E56" i="92"/>
  <c r="H55" i="92"/>
  <c r="E55" i="92"/>
  <c r="G53" i="92"/>
  <c r="G69" i="92" s="1"/>
  <c r="F53" i="92"/>
  <c r="D53" i="92"/>
  <c r="C53" i="92"/>
  <c r="E53" i="92" s="1"/>
  <c r="H52" i="92"/>
  <c r="E52" i="92"/>
  <c r="H51" i="92"/>
  <c r="E51" i="92"/>
  <c r="H50" i="92"/>
  <c r="E50" i="92"/>
  <c r="H49" i="92"/>
  <c r="E49" i="92"/>
  <c r="H48" i="92"/>
  <c r="E48" i="92"/>
  <c r="H47" i="92"/>
  <c r="E47" i="92"/>
  <c r="H46" i="92"/>
  <c r="E46" i="92"/>
  <c r="H45" i="92"/>
  <c r="E45" i="92"/>
  <c r="H44" i="92"/>
  <c r="E44" i="92"/>
  <c r="H43" i="92"/>
  <c r="E43" i="92"/>
  <c r="H42" i="92"/>
  <c r="E42" i="92"/>
  <c r="H41" i="92"/>
  <c r="E41" i="92"/>
  <c r="H40" i="92"/>
  <c r="E40" i="92"/>
  <c r="H39" i="92"/>
  <c r="E39" i="92"/>
  <c r="H38" i="92"/>
  <c r="E38" i="92"/>
  <c r="H35" i="92"/>
  <c r="E35" i="92"/>
  <c r="H34" i="92"/>
  <c r="E34" i="92"/>
  <c r="H33" i="92"/>
  <c r="E33" i="92"/>
  <c r="H32" i="92"/>
  <c r="E32" i="92"/>
  <c r="H31" i="92"/>
  <c r="E31" i="92"/>
  <c r="H30" i="92"/>
  <c r="E30" i="92"/>
  <c r="H29" i="92"/>
  <c r="E29" i="92"/>
  <c r="H28" i="92"/>
  <c r="E28" i="92"/>
  <c r="G27" i="92"/>
  <c r="F27" i="92"/>
  <c r="H27" i="92" s="1"/>
  <c r="D27" i="92"/>
  <c r="C27" i="92"/>
  <c r="H26" i="92"/>
  <c r="E26" i="92"/>
  <c r="H25" i="92"/>
  <c r="E25" i="92"/>
  <c r="G24" i="92"/>
  <c r="F24" i="92"/>
  <c r="H24" i="92" s="1"/>
  <c r="D24" i="92"/>
  <c r="C24" i="92"/>
  <c r="H23" i="92"/>
  <c r="E23" i="92"/>
  <c r="H22" i="92"/>
  <c r="E22" i="92"/>
  <c r="H21" i="92"/>
  <c r="E21" i="92"/>
  <c r="H20" i="92"/>
  <c r="E20" i="92"/>
  <c r="G19" i="92"/>
  <c r="F19" i="92"/>
  <c r="H19" i="92" s="1"/>
  <c r="D19" i="92"/>
  <c r="E19" i="92" s="1"/>
  <c r="C19" i="92"/>
  <c r="H18" i="92"/>
  <c r="E18" i="92"/>
  <c r="H17" i="92"/>
  <c r="E17" i="92"/>
  <c r="H16" i="92"/>
  <c r="E16" i="92"/>
  <c r="H15" i="92"/>
  <c r="E15" i="92"/>
  <c r="H14" i="92"/>
  <c r="E14" i="92"/>
  <c r="H13" i="92"/>
  <c r="E13" i="92"/>
  <c r="H12" i="92"/>
  <c r="E12" i="92"/>
  <c r="H11" i="92"/>
  <c r="E11" i="92"/>
  <c r="H10" i="92"/>
  <c r="E10" i="92"/>
  <c r="H9" i="92"/>
  <c r="E9" i="92"/>
  <c r="H8" i="92"/>
  <c r="E8" i="92"/>
  <c r="G7" i="92"/>
  <c r="F7" i="92"/>
  <c r="D7" i="92"/>
  <c r="D36" i="92" s="1"/>
  <c r="C7" i="92"/>
  <c r="H7" i="92" l="1"/>
  <c r="C36" i="92"/>
  <c r="E36" i="92" s="1"/>
  <c r="E27" i="92"/>
  <c r="G36" i="92"/>
  <c r="F69" i="92"/>
  <c r="H69" i="92" s="1"/>
  <c r="C69" i="92"/>
  <c r="E69" i="92" s="1"/>
  <c r="H43" i="93"/>
  <c r="E7" i="92"/>
  <c r="E24" i="92"/>
  <c r="F36" i="92"/>
  <c r="H53" i="92"/>
  <c r="E68" i="92"/>
  <c r="H36" i="92" l="1"/>
  <c r="H43" i="94"/>
  <c r="H42" i="94"/>
  <c r="H41" i="94"/>
  <c r="H40" i="94"/>
  <c r="H39" i="94"/>
  <c r="H37" i="94"/>
  <c r="H36" i="94"/>
  <c r="H35" i="94"/>
  <c r="H34" i="94"/>
  <c r="H33" i="94"/>
  <c r="H32" i="94"/>
  <c r="H31" i="94"/>
  <c r="H29" i="94"/>
  <c r="H28" i="94"/>
  <c r="H27" i="94"/>
  <c r="H26" i="94"/>
  <c r="H25" i="94"/>
  <c r="H24" i="94"/>
  <c r="H23" i="94"/>
  <c r="H22" i="94"/>
  <c r="H21" i="94"/>
  <c r="H20" i="94"/>
  <c r="H19" i="94"/>
  <c r="H18" i="94"/>
  <c r="H16" i="94"/>
  <c r="H15" i="94"/>
  <c r="H13" i="94"/>
  <c r="H12" i="94"/>
  <c r="H10" i="94"/>
  <c r="H9" i="94"/>
  <c r="H7" i="94"/>
  <c r="H6" i="94"/>
  <c r="H30" i="94" l="1"/>
  <c r="H38" i="94"/>
  <c r="H11" i="94"/>
  <c r="H8" i="94"/>
  <c r="H14" i="94"/>
  <c r="H17" i="94"/>
  <c r="B2" i="37" l="1"/>
  <c r="B1" i="37"/>
  <c r="B2" i="107"/>
  <c r="B1" i="107"/>
  <c r="B2" i="106" l="1"/>
  <c r="B1" i="106"/>
  <c r="B1" i="105"/>
  <c r="B2" i="105"/>
  <c r="B1" i="94" l="1"/>
  <c r="B1" i="93"/>
  <c r="B1" i="92"/>
  <c r="B1" i="104" l="1"/>
  <c r="B1" i="103"/>
  <c r="B1" i="102"/>
  <c r="B1" i="101"/>
  <c r="B1" i="100"/>
  <c r="B1" i="99"/>
  <c r="B1" i="98"/>
  <c r="B1" i="97"/>
  <c r="B1" i="96"/>
  <c r="B1" i="95"/>
  <c r="E43" i="94" l="1"/>
  <c r="E42" i="94"/>
  <c r="E41" i="94"/>
  <c r="E40" i="94"/>
  <c r="E39" i="94"/>
  <c r="E38" i="94"/>
  <c r="E37" i="94"/>
  <c r="E36" i="94"/>
  <c r="E35" i="94"/>
  <c r="E34" i="94"/>
  <c r="E33" i="94"/>
  <c r="E32" i="94"/>
  <c r="E31" i="94"/>
  <c r="E29" i="94"/>
  <c r="E28" i="94"/>
  <c r="E27" i="94"/>
  <c r="E26" i="94"/>
  <c r="E25" i="94"/>
  <c r="E24" i="94"/>
  <c r="E23" i="94"/>
  <c r="E22" i="94"/>
  <c r="E21" i="94"/>
  <c r="E20" i="94"/>
  <c r="E19" i="94"/>
  <c r="E18" i="94"/>
  <c r="E16" i="94"/>
  <c r="E15" i="94"/>
  <c r="E13" i="94"/>
  <c r="E12" i="94"/>
  <c r="E10" i="94"/>
  <c r="E9" i="94"/>
  <c r="E7" i="94"/>
  <c r="E6" i="94"/>
  <c r="E8" i="94" l="1"/>
  <c r="E30" i="94"/>
  <c r="E11" i="94"/>
  <c r="E17" i="94"/>
  <c r="E14" i="94" l="1"/>
  <c r="B1" i="80" l="1"/>
  <c r="G6" i="71" l="1"/>
  <c r="G13" i="71" s="1"/>
  <c r="F6" i="71"/>
  <c r="F13" i="71" s="1"/>
  <c r="E6" i="71"/>
  <c r="E13" i="71" s="1"/>
  <c r="D6" i="71"/>
  <c r="D13" i="71" s="1"/>
  <c r="C6" i="71"/>
  <c r="C13" i="71" s="1"/>
  <c r="B1" i="79" l="1"/>
  <c r="B1" i="36"/>
  <c r="B1" i="74"/>
  <c r="B1" i="64"/>
  <c r="B1" i="35"/>
  <c r="B1" i="69"/>
  <c r="B1" i="77"/>
  <c r="B1" i="28"/>
  <c r="B1" i="73"/>
  <c r="B1" i="72"/>
  <c r="B1" i="52"/>
  <c r="B1" i="71"/>
  <c r="B1" i="6"/>
  <c r="B2" i="93" l="1"/>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B23" i="105" l="1"/>
  <c r="C5" i="71"/>
  <c r="E5" i="71"/>
  <c r="F5" i="71"/>
  <c r="D5" i="7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<sst xmlns="http://schemas.openxmlformats.org/spreadsheetml/2006/main" count="1622" uniqueCount="1018">
  <si>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</si>
  <si>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</si>
  <si>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</si>
  <si>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</si>
  <si>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</si>
  <si>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</si>
  <si>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</si>
  <si>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</si>
  <si>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</si>
  <si>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</si>
  <si>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</si>
  <si>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</si>
  <si>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</si>
  <si>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</si>
  <si>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</si>
  <si>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</si>
  <si>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</si>
  <si>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</si>
  <si>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</si>
  <si>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</si>
  <si>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</si>
  <si>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</si>
  <si>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</si>
  <si>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</si>
  <si>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</si>
  <si>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</si>
  <si>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</si>
  <si>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</si>
  <si>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</si>
  <si>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</si>
  <si>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</si>
  <si>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</si>
  <si>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</si>
  <si>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</si>
  <si>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</si>
  <si>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</si>
  <si>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</si>
  <si>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</si>
  <si>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</si>
  <si>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</si>
  <si>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</si>
  <si>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</si>
  <si>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</si>
  <si>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</si>
  <si>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</si>
  <si>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</si>
  <si>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</si>
  <si>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</si>
  <si>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</si>
  <si>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</si>
  <si>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</si>
  <si>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</si>
  <si>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</si>
  <si>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</si>
  <si>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</si>
  <si>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</si>
  <si>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</si>
  <si>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</si>
  <si>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</si>
  <si>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</si>
  <si>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</si>
  <si>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</si>
  <si>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</si>
  <si>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</si>
  <si>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</si>
  <si>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</si>
  <si>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</si>
  <si>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</si>
  <si>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</si>
  <si>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</si>
  <si>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</si>
  <si>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</si>
  <si>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</si>
  <si>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</si>
  <si>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</si>
  <si>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</si>
  <si>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</si>
  <si>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</si>
  <si>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</si>
  <si>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</si>
  <si>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</si>
  <si>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</si>
  <si>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</si>
  <si>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</si>
  <si>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</si>
  <si>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</si>
  <si>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</si>
  <si>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</si>
  <si>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</si>
  <si>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</si>
  <si>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</si>
  <si>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</si>
  <si>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</si>
  <si>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</si>
  <si>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</si>
  <si>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</si>
  <si>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</si>
  <si>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</si>
  <si>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</si>
  <si>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</si>
  <si>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</si>
  <si>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</si>
  <si>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</si>
  <si>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</si>
  <si>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</si>
  <si>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</si>
  <si>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</si>
  <si>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</si>
  <si>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</si>
  <si>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</si>
  <si>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</si>
  <si>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</si>
  <si>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</si>
  <si>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</si>
  <si>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</si>
  <si>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</si>
  <si>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</si>
  <si>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</si>
  <si>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</si>
  <si>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</si>
  <si>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</si>
  <si>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</si>
  <si>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</si>
  <si>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</si>
  <si>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</si>
  <si>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</si>
  <si>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</si>
  <si>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</si>
  <si>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</si>
  <si>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</si>
  <si>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</si>
  <si>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</si>
  <si>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</si>
  <si>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</si>
  <si>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</si>
  <si>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</si>
  <si>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</si>
  <si>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</si>
  <si>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</si>
  <si>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</si>
  <si>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</si>
  <si>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</si>
  <si>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</si>
  <si>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</si>
  <si>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</si>
  <si>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</si>
  <si>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</si>
  <si>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</si>
  <si>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</si>
  <si>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</si>
  <si>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</si>
  <si>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</si>
  <si>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</si>
  <si>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</si>
  <si>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</si>
  <si>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</si>
  <si>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</si>
  <si>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</si>
  <si>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</si>
  <si>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</si>
  <si>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</si>
  <si>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</si>
  <si>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</si>
  <si>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</si>
  <si>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</si>
  <si>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</si>
  <si>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</si>
  <si>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</si>
  <si>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</si>
  <si>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</si>
  <si>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</si>
  <si>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</si>
  <si>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</si>
  <si>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</si>
  <si>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</si>
  <si>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</si>
  <si>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</si>
  <si>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</si>
  <si>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</si>
  <si>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</si>
  <si>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</si>
  <si>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</si>
  <si>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</si>
  <si>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</si>
  <si>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</si>
  <si>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</si>
  <si>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</si>
  <si>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</si>
  <si>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</si>
  <si>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</si>
  <si>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</si>
  <si>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</si>
  <si>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</si>
  <si>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</si>
  <si>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</si>
  <si>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</si>
  <si>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</si>
  <si>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</si>
  <si>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</si>
  <si>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</si>
  <si>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</si>
  <si>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</si>
  <si>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</si>
  <si>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</si>
  <si>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</si>
  <si>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</si>
  <si>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</si>
  <si>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</si>
  <si>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</si>
  <si>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</si>
  <si>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</si>
  <si>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</si>
  <si>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</si>
  <si>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</si>
  <si>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</si>
  <si>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</si>
  <si>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</si>
  <si>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</si>
  <si>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</si>
  <si>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</si>
  <si>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</si>
  <si>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</si>
  <si>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</si>
  <si>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</si>
  <si>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</si>
  <si>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</si>
  <si>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</si>
  <si>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</si>
  <si>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</si>
  <si>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</si>
  <si>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</si>
  <si>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</si>
  <si>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</si>
  <si>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</si>
  <si>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</si>
  <si>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</si>
  <si>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</si>
  <si>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</si>
  <si>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</si>
  <si>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</si>
  <si>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</si>
  <si>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</si>
  <si>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</si>
  <si>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</si>
  <si>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</si>
  <si>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</si>
  <si>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</si>
  <si>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</si>
  <si>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</si>
  <si>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</si>
  <si>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</si>
  <si>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</si>
  <si>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</si>
  <si>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</si>
  <si>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</si>
  <si>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</si>
  <si>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</si>
  <si>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</si>
  <si>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</si>
  <si>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</si>
  <si>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</si>
  <si>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</si>
  <si>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</si>
  <si>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</si>
  <si>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</si>
  <si>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</si>
  <si>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</si>
  <si>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</si>
  <si>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</si>
  <si>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</si>
  <si>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</si>
  <si>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</si>
  <si>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</si>
  <si>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</si>
  <si>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</si>
  <si>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</si>
  <si>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</si>
  <si>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</si>
  <si>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</si>
  <si>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</si>
  <si>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</si>
  <si>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</si>
  <si>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</si>
  <si>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</si>
  <si>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</si>
  <si>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</si>
  <si>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</si>
  <si>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</si>
  <si>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</si>
  <si>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</si>
  <si>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</si>
  <si>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</si>
  <si>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</si>
  <si>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</si>
  <si>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</si>
  <si>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</si>
  <si>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</si>
  <si>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</si>
  <si>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</si>
  <si>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</si>
  <si>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</si>
  <si>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</si>
  <si>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</si>
  <si>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</si>
  <si>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</si>
  <si>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</si>
  <si>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</si>
  <si>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</si>
  <si>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</si>
  <si>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</si>
  <si>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</si>
  <si>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</si>
  <si>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</si>
  <si>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</si>
  <si>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</si>
  <si>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</si>
  <si>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</si>
  <si>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</si>
  <si>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</si>
  <si>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</si>
  <si>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</si>
  <si>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</si>
  <si>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</si>
  <si>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</si>
  <si>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</si>
  <si>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</si>
  <si>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</si>
  <si>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</si>
  <si>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</si>
  <si>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</si>
  <si>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</si>
  <si>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</si>
  <si>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</si>
  <si>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</si>
  <si>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</si>
  <si>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</si>
  <si>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</si>
  <si>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</si>
  <si>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</si>
  <si>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</si>
  <si>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</si>
  <si>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</si>
  <si>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</si>
  <si>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</si>
  <si>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</si>
  <si>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</si>
  <si>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</si>
  <si>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</si>
  <si>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</si>
  <si>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</si>
  <si>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</si>
  <si>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</si>
  <si>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</si>
  <si>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</si>
  <si>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</si>
  <si>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</si>
  <si>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</si>
  <si>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</si>
  <si>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</si>
  <si>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</si>
  <si>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</si>
  <si>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</si>
  <si>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</si>
  <si>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</si>
  <si>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</si>
  <si>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</si>
  <si>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</si>
  <si>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</si>
  <si>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</si>
  <si>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</si>
  <si>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</si>
  <si>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</si>
  <si>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</si>
  <si>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</si>
  <si>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</si>
  <si>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</si>
  <si>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</si>
  <si>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</si>
  <si>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</si>
  <si>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</si>
  <si>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</si>
  <si>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</si>
  <si>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</si>
  <si>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</si>
  <si>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</si>
  <si>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</si>
  <si>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</si>
  <si>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</si>
  <si>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</si>
  <si>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</si>
  <si>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</si>
  <si>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</si>
  <si>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</si>
  <si>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</si>
  <si>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</si>
  <si>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</si>
  <si>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</si>
  <si>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</si>
  <si>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</si>
  <si>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</si>
  <si>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</si>
  <si>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</si>
  <si>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</si>
  <si>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</si>
  <si>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</si>
  <si>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</si>
  <si>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</si>
  <si>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</si>
  <si>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</si>
  <si>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</si>
  <si>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</si>
  <si>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</si>
  <si>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</si>
  <si>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</si>
  <si>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</si>
  <si>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</si>
  <si>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</si>
  <si>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</si>
  <si>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</si>
  <si>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</si>
  <si>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</si>
  <si>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</si>
  <si>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</si>
  <si>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</si>
  <si>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</si>
  <si>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</si>
  <si>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</si>
  <si>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</si>
  <si>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</si>
  <si>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</si>
  <si>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</si>
  <si>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</si>
  <si>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</si>
  <si>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</si>
  <si>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</si>
  <si>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</si>
  <si>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</si>
  <si>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</si>
  <si>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</si>
  <si>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</si>
  <si>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</si>
  <si>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</si>
  <si>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</si>
  <si>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</si>
  <si>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</si>
  <si>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</si>
  <si>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</si>
  <si>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</si>
  <si>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</si>
  <si>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</si>
  <si>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</si>
  <si>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</si>
  <si>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</si>
  <si>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</si>
  <si>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</si>
  <si>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</si>
  <si>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</si>
  <si>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</si>
  <si>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</si>
  <si>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</si>
  <si>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</si>
  <si>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</si>
  <si>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</si>
  <si>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</si>
  <si>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</si>
  <si>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</si>
  <si>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</si>
  <si>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</si>
  <si>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</si>
  <si>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</si>
  <si>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</si>
  <si>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</si>
  <si>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</si>
  <si>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</si>
  <si>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</si>
  <si>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</si>
  <si>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</si>
  <si>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</si>
  <si>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</si>
  <si>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</si>
  <si>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</si>
  <si>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</si>
  <si>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</si>
  <si>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</si>
  <si>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</si>
  <si>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</si>
  <si>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</si>
  <si>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</si>
  <si>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</si>
  <si>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</si>
  <si>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</si>
  <si>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</si>
  <si>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</si>
  <si>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</si>
  <si>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</si>
  <si>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</si>
  <si>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</si>
  <si>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</si>
  <si>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</si>
  <si>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</si>
  <si>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</si>
  <si>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</si>
  <si>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</si>
  <si>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</si>
  <si>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</si>
  <si>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</si>
  <si>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</si>
  <si>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</si>
  <si>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</si>
  <si>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</si>
  <si>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</si>
  <si>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</si>
  <si>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</si>
  <si>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</si>
  <si>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</si>
  <si>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</si>
  <si>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</si>
  <si>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</si>
  <si>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</si>
  <si>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</si>
  <si>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</si>
  <si>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</si>
  <si>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</si>
  <si>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</si>
  <si>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</si>
  <si>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</si>
  <si>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</si>
  <si>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</si>
  <si>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</si>
  <si>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</si>
  <si>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</si>
  <si>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</si>
  <si>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</si>
  <si>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</si>
  <si>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</si>
  <si>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</si>
  <si>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</si>
  <si>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</si>
  <si>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</si>
  <si>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</si>
  <si>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</si>
  <si>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</si>
  <si>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</si>
  <si>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</si>
  <si>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</si>
  <si>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</si>
  <si>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</si>
  <si>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</si>
  <si>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</si>
  <si>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</si>
  <si>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</si>
  <si>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</si>
  <si>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</si>
  <si>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</si>
  <si>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</si>
  <si>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</si>
  <si>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</si>
  <si>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</si>
  <si>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</si>
  <si>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</si>
  <si>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</si>
  <si>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</si>
  <si>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</si>
  <si>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</si>
  <si>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</si>
  <si>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</si>
  <si>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</si>
  <si>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</si>
  <si>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</si>
  <si>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</si>
  <si>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</si>
  <si>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</si>
  <si>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</si>
  <si>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</si>
  <si>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</si>
  <si>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</si>
  <si>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</si>
  <si>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</si>
  <si>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</si>
  <si>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</si>
  <si>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</si>
  <si>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</si>
  <si>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</si>
  <si>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</si>
  <si>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</si>
  <si>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</si>
  <si>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</si>
  <si>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</si>
  <si>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</si>
  <si>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</si>
  <si>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</si>
  <si>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</si>
  <si>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</si>
  <si>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</si>
  <si>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</si>
  <si>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</si>
  <si>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</si>
  <si>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</si>
  <si>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</si>
  <si>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</si>
  <si>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</si>
  <si>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</si>
  <si>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</si>
  <si>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</si>
  <si>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</si>
  <si>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</si>
  <si>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</si>
  <si>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</si>
  <si>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</si>
  <si>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</si>
  <si>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</si>
  <si>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</si>
  <si>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</si>
  <si>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</si>
  <si>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</si>
  <si>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</si>
  <si>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</si>
  <si>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</si>
  <si>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</si>
  <si>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</si>
  <si>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</si>
  <si>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</si>
  <si>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</si>
  <si>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</si>
  <si>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</si>
  <si>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</si>
  <si>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</si>
  <si>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</si>
  <si>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</si>
  <si>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</si>
  <si>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</si>
  <si>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</si>
  <si>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</si>
  <si>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</si>
  <si>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</si>
  <si>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</si>
  <si>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</si>
  <si>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</si>
  <si>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</si>
  <si>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</si>
  <si>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</si>
  <si>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</si>
  <si>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</si>
  <si>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</si>
  <si>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</si>
  <si>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</si>
  <si>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</si>
  <si>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</si>
  <si>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</si>
  <si>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</si>
  <si>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</si>
  <si>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</si>
  <si>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</si>
  <si>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</si>
  <si>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</si>
  <si>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</si>
  <si>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</si>
  <si>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</si>
  <si>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</si>
  <si>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</si>
  <si>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</si>
  <si>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</si>
  <si>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</si>
  <si>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</si>
  <si>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</si>
  <si>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</si>
  <si>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</si>
  <si>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</si>
  <si>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</si>
  <si>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</si>
  <si>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</si>
  <si>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</si>
  <si>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</si>
  <si>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</si>
  <si>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</si>
  <si>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</si>
  <si>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</si>
  <si>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</si>
  <si>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</si>
  <si>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</si>
  <si>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</si>
  <si>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</si>
  <si>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</si>
  <si>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</si>
  <si>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</si>
  <si>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</si>
  <si>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</si>
  <si>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</si>
  <si>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</si>
  <si>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</si>
  <si>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</si>
  <si>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</si>
  <si>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</si>
  <si>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</si>
  <si>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</si>
  <si>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</si>
  <si>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</si>
  <si>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</si>
  <si>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</si>
  <si>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</si>
  <si>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</si>
  <si>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</si>
  <si>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</si>
  <si>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</si>
  <si>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</si>
  <si>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</si>
  <si>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</si>
  <si>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</si>
  <si>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</si>
  <si>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</si>
  <si>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</si>
  <si>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</si>
  <si>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</si>
  <si>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</si>
  <si>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</si>
  <si>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</si>
  <si>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</si>
  <si>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</si>
  <si>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</si>
  <si>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</si>
  <si>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</si>
  <si>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</si>
  <si>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</si>
  <si>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</si>
  <si>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</si>
  <si>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</si>
  <si>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</si>
  <si>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</si>
  <si>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</si>
  <si>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</si>
  <si>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</si>
  <si>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</si>
  <si>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</si>
  <si>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</si>
  <si>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</si>
  <si>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</si>
  <si>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</si>
  <si>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</si>
  <si>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</si>
  <si>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</si>
  <si>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</si>
  <si>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</si>
  <si>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</si>
  <si>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</si>
  <si>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</si>
  <si>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</si>
  <si>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</si>
  <si>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</si>
  <si>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</si>
  <si>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</si>
  <si>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</si>
  <si>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</si>
  <si>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</si>
  <si>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</si>
  <si>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</si>
  <si>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</si>
  <si>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</si>
  <si>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</si>
  <si>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</si>
  <si>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</si>
  <si>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</si>
  <si>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</si>
  <si>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</si>
  <si>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</si>
  <si>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</si>
  <si>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</si>
  <si>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</si>
  <si>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</si>
  <si>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</si>
  <si>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</si>
  <si>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</si>
  <si>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</si>
  <si>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</si>
  <si>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</si>
  <si>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</si>
  <si>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</si>
  <si>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</si>
  <si>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</si>
  <si>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</si>
  <si>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</si>
  <si>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</si>
  <si>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</si>
  <si>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</si>
  <si>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</si>
  <si>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</si>
  <si>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</si>
  <si>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</si>
  <si>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</si>
  <si>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</si>
  <si>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</si>
  <si>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</si>
  <si>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</si>
  <si>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</si>
  <si>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</si>
  <si>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</si>
  <si>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</si>
  <si>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</si>
  <si>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</si>
  <si>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</si>
  <si>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</si>
  <si>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</si>
  <si>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</si>
  <si>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</si>
  <si>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</si>
  <si>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</si>
  <si>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</si>
  <si>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</si>
  <si>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</si>
  <si>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</si>
  <si>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</si>
  <si>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</si>
  <si>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</si>
  <si>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</si>
  <si>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</si>
  <si>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</si>
  <si>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</si>
  <si>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</si>
  <si>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</si>
  <si>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</si>
  <si>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</si>
  <si>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</si>
  <si>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</si>
  <si>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</si>
  <si>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</si>
  <si>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</si>
  <si>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</si>
  <si>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</si>
  <si>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</si>
  <si>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</si>
  <si>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</si>
  <si>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</si>
  <si>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</si>
  <si>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</si>
  <si>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</si>
  <si>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</si>
  <si>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</si>
  <si>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</si>
  <si>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</si>
  <si>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</si>
  <si>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</si>
  <si>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</si>
  <si>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</si>
  <si>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</si>
  <si>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</si>
  <si>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</si>
  <si>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</si>
  <si>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</si>
  <si>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</si>
  <si>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</si>
  <si>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</si>
  <si>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</si>
  <si>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</si>
  <si>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</si>
  <si>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</si>
  <si>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</si>
  <si>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</si>
  <si>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</si>
  <si>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</si>
  <si>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</si>
  <si>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</si>
  <si>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</si>
  <si>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</si>
  <si>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</si>
  <si>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</si>
  <si>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</si>
  <si>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</si>
  <si>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</si>
  <si>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</si>
  <si>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</si>
  <si>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</si>
  <si>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</si>
  <si>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</si>
  <si>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</si>
  <si>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</si>
  <si>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</si>
  <si>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</si>
  <si>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</si>
  <si>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</si>
  <si>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</si>
  <si>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</si>
  <si>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</si>
  <si>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</si>
  <si>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</si>
  <si>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</si>
  <si>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</si>
  <si>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</si>
  <si>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</si>
  <si>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</si>
  <si>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</si>
  <si>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</si>
  <si>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</si>
  <si>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</si>
  <si>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</si>
  <si>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</si>
  <si>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</si>
  <si>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</si>
  <si>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</si>
  <si>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</si>
  <si>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</si>
  <si>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</si>
  <si>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</si>
  <si>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</si>
  <si>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</si>
  <si>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</si>
  <si>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</si>
  <si>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</si>
  <si>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</si>
  <si>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</si>
  <si>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</si>
  <si>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</si>
  <si>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</si>
  <si>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</si>
  <si>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</si>
  <si>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</si>
  <si>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</si>
  <si>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</si>
  <si>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</si>
  <si>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</si>
  <si>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</si>
  <si>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</si>
  <si>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</si>
  <si>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</si>
  <si>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</si>
  <si>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</si>
  <si>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</si>
  <si>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</si>
  <si>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</si>
  <si>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</si>
  <si>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</si>
  <si>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</si>
  <si>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</si>
  <si>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</si>
  <si>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</si>
  <si>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</si>
  <si>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</si>
  <si>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</si>
  <si>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</si>
  <si>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</si>
  <si>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</si>
  <si>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</si>
  <si>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</si>
  <si>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</si>
  <si>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</si>
  <si>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</si>
  <si>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</si>
  <si>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</si>
  <si>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</si>
  <si>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</si>
  <si>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</si>
  <si>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</si>
  <si>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</si>
  <si>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</si>
  <si>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</si>
  <si>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</si>
  <si>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</si>
  <si>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</si>
  <si>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</si>
  <si>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</si>
  <si>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</si>
  <si>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</si>
  <si>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</si>
  <si>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</si>
  <si>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</si>
  <si>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</si>
  <si>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</si>
  <si>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</si>
  <si>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</si>
  <si>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</si>
  <si>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</si>
  <si>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</si>
  <si>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</si>
  <si>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</si>
  <si>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</si>
  <si>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</si>
  <si>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</si>
  <si>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</si>
  <si>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</si>
  <si>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</si>
  <si>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</si>
  <si>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</si>
  <si>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</si>
  <si>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</si>
  <si>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</si>
  <si>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</si>
  <si>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</si>
  <si>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</si>
  <si>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</si>
  <si>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</si>
  <si>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</si>
  <si>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</si>
  <si>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</si>
  <si>
    <t>სს ”ლიბერთი ბანკი”</t>
  </si>
  <si>
    <t>მურთაზ კიკორია</t>
  </si>
  <si>
    <t>www.libertybank.ge</t>
  </si>
  <si>
    <t>დამოუკიდებელი თავმჯდომარე</t>
  </si>
  <si>
    <t>მამუკა წერეთელი</t>
  </si>
  <si>
    <t>დამოუკიდებელი წევრი</t>
  </si>
  <si>
    <t>მაგდა მაღრაძე</t>
  </si>
  <si>
    <t>ბრუნო ხუან ბალვანერა</t>
  </si>
  <si>
    <t>გენერალური დირექტორი</t>
  </si>
  <si>
    <t>ვახტანგ ბაბუნაშვილი</t>
  </si>
  <si>
    <t>ფინანსური დირექტორი</t>
  </si>
  <si>
    <t>გიორგი გვაზავა</t>
  </si>
  <si>
    <t>რისკების დირექტორი</t>
  </si>
  <si>
    <t>სს,,გალტ &amp; თაგარტი"(ნომინალური მფლობელი)</t>
  </si>
  <si>
    <t>დანარჩენი აქციონერები</t>
  </si>
  <si>
    <t xml:space="preserve">Table 9 (Capital), N10 </t>
  </si>
  <si>
    <t>მი ზაიქი</t>
  </si>
  <si>
    <t>წოუ ივეი</t>
  </si>
  <si>
    <t>დავით ცაავა</t>
  </si>
  <si>
    <t>Table 9 (Capital), N2</t>
  </si>
  <si>
    <t>Table 9 (Capital), N3  +Table 9 (Capital), N29</t>
  </si>
  <si>
    <t>Table 9 (Capital), N4</t>
  </si>
  <si>
    <t>Table 9 (Capital), N6</t>
  </si>
  <si>
    <r>
      <t>საზედამხედველო კაპიტალი</t>
    </r>
    <r>
      <rPr>
        <b/>
        <vertAlign val="superscript"/>
        <sz val="10"/>
        <color theme="1"/>
        <rFont val="Calibri"/>
        <family val="2"/>
        <scheme val="minor"/>
      </rPr>
      <t>1</t>
    </r>
  </si>
  <si>
    <r>
      <t>სუბორდინირებული სესხების ის ნაწილი რომელიც არ არის ჩართული კაპიტალში</t>
    </r>
    <r>
      <rPr>
        <vertAlign val="superscript"/>
        <sz val="10"/>
        <color theme="1"/>
        <rFont val="Calibri"/>
        <family val="2"/>
        <scheme val="minor"/>
      </rPr>
      <t>2</t>
    </r>
  </si>
  <si>
    <r>
      <t>დაშვებული ვალდებულებები</t>
    </r>
    <r>
      <rPr>
        <vertAlign val="superscript"/>
        <sz val="10"/>
        <color theme="1"/>
        <rFont val="Calibri"/>
        <family val="2"/>
        <scheme val="minor"/>
      </rPr>
      <t>3</t>
    </r>
  </si>
  <si>
    <r>
      <t>საზედამხედველო ალფა ფაქტორი (</t>
    </r>
    <r>
      <rPr>
        <sz val="10"/>
        <rFont val="Calibri"/>
        <family val="2"/>
      </rPr>
      <t>α)</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</si>
</sst>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
    <numFmt numFmtId="196" formatCode="0.000%"/>
    <numFmt numFmtId="197" formatCode="_(* #,##0.00000_);_(* \(#,##0.00000\);_(* &quot;-&quot;??_);_(@_)"/>
    <numFmt numFmtId="198" formatCode="_-* #,##0_-;\-* #,##0_-;_-* &quot;-&quot;??_-;_-@_-"/>
  </numFmts>
  <fonts count="145">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u/>
      <sz val="10"/>
      <color indexed="12"/>
      <name val="Arial"/>
      <family val="2"/>
    </font>
    <font>
      <sz val="8"/>
      <color theme="1"/>
      <name val="Calibri"/>
      <family val="2"/>
      <scheme val="minor"/>
    </font>
    <font>
      <i/>
      <sz val="10"/>
      <color theme="1"/>
      <name val="Calibri"/>
      <family val="2"/>
      <scheme val="minor"/>
    </font>
    <font>
      <b/>
      <sz val="10"/>
      <name val="Calibri"/>
      <family val="2"/>
      <scheme val="minor"/>
    </font>
    <font>
      <b/>
      <i/>
      <sz val="10"/>
      <name val="Calibri"/>
      <family val="2"/>
      <scheme val="minor"/>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sz val="9"/>
      <name val="Calibri"/>
      <family val="2"/>
    </font>
    <font>
      <sz val="9"/>
      <name val="Sylfaen"/>
      <family val="1"/>
    </font>
    <font>
      <sz val="9"/>
      <color theme="1"/>
      <name val="Sylfaen"/>
      <family val="1"/>
    </font>
    <font>
      <b/>
      <u/>
      <sz val="9"/>
      <name val="Sylfaen"/>
      <family val="1"/>
    </font>
    <font>
      <b/>
      <sz val="9"/>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11"/>
      <color indexed="8"/>
      <name val="Calibri"/>
      <family val="2"/>
      <scheme val="minor"/>
    </font>
    <font>
      <i/>
      <sz val="11"/>
      <name val="Calibri"/>
      <family val="2"/>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9"/>
      <color indexed="81"/>
      <name val="Tahoma"/>
      <family val="2"/>
    </font>
    <font>
      <sz val="9"/>
      <color indexed="81"/>
      <name val="Tahoma"/>
      <family val="2"/>
    </font>
    <font>
      <sz val="8"/>
      <name val="Calibri"/>
      <family val="2"/>
    </font>
    <font>
      <u/>
      <sz val="10"/>
      <color indexed="12"/>
      <name val="Sylfaen"/>
      <family val="1"/>
      <charset val="204"/>
    </font>
    <font>
      <i/>
      <sz val="10"/>
      <name val="Calibri"/>
      <family val="2"/>
      <scheme val="minor"/>
    </font>
    <font>
      <b/>
      <sz val="9"/>
      <color theme="1"/>
      <name val="Calibri"/>
      <family val="2"/>
      <scheme val="minor"/>
    </font>
    <font>
      <sz val="9"/>
      <name val="Calibri"/>
      <family val="2"/>
      <scheme val="minor"/>
    </font>
    <font>
      <b/>
      <u/>
      <sz val="9"/>
      <name val="Calibri"/>
      <family val="2"/>
      <scheme val="minor"/>
    </font>
    <font>
      <b/>
      <sz val="9"/>
      <name val="Calibri"/>
      <family val="2"/>
      <scheme val="minor"/>
    </font>
    <font>
      <b/>
      <sz val="8"/>
      <color indexed="8"/>
      <name val="Calibri"/>
      <family val="2"/>
      <scheme val="minor"/>
    </font>
    <font>
      <sz val="8"/>
      <name val="Calibri"/>
      <family val="2"/>
      <scheme val="minor"/>
    </font>
    <font>
      <b/>
      <sz val="8"/>
      <name val="Calibri"/>
      <family val="2"/>
      <scheme val="minor"/>
    </font>
    <font>
      <sz val="8"/>
      <color indexed="8"/>
      <name val="Calibri"/>
      <family val="2"/>
      <scheme val="minor"/>
    </font>
    <font>
      <b/>
      <sz val="8"/>
      <color rgb="FF000000"/>
      <name val="Calibri"/>
      <family val="2"/>
      <scheme val="minor"/>
    </font>
    <font>
      <b/>
      <vertAlign val="superscript"/>
      <sz val="10"/>
      <color theme="1"/>
      <name val="Calibri"/>
      <family val="2"/>
      <scheme val="minor"/>
    </font>
    <font>
      <vertAlign val="superscript"/>
      <sz val="10"/>
      <color theme="1"/>
      <name val="Calibri"/>
      <family val="2"/>
      <scheme val="minor"/>
    </font>
    <font>
      <sz val="8"/>
      <color rgb="FF000000"/>
      <name val="Calibri"/>
      <family val="2"/>
      <scheme val="minor"/>
    </font>
    <font>
      <u/>
      <sz val="10"/>
      <name val="Calibri"/>
      <family val="2"/>
      <scheme val="minor"/>
    </font>
    <font>
      <b/>
      <u/>
      <sz val="9"/>
      <color theme="1"/>
      <name val="Calibri"/>
      <family val="2"/>
      <scheme val="minor"/>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s>
  <borders count="163">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thin">
        <color theme="6" tint="-0.499984740745262"/>
      </left>
      <right style="medium">
        <color indexed="64"/>
      </right>
      <top style="thin">
        <color indexed="64"/>
      </top>
      <bottom style="thin">
        <color theme="6" tint="-0.499984740745262"/>
      </bottom>
      <diagonal/>
    </border>
    <border>
      <left style="medium">
        <color indexed="64"/>
      </left>
      <right style="medium">
        <color indexed="64"/>
      </right>
      <top style="thin">
        <color indexed="64"/>
      </top>
      <bottom style="thin">
        <color indexed="64"/>
      </bottom>
      <diagonal/>
    </border>
  </borders>
  <cellStyleXfs count="21417">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7" fillId="0" borderId="0"/>
    <xf numFmtId="0" fontId="7" fillId="0" borderId="0"/>
    <xf numFmtId="166" fontId="7" fillId="0" borderId="0" applyFont="0" applyFill="0" applyBorder="0" applyAlignment="0" applyProtection="0"/>
    <xf numFmtId="0" fontId="2" fillId="0" borderId="0"/>
    <xf numFmtId="0" fontId="7" fillId="0" borderId="0"/>
    <xf numFmtId="0" fontId="1" fillId="0" borderId="0"/>
    <xf numFmtId="9" fontId="1" fillId="0" borderId="0" applyFont="0" applyFill="0" applyBorder="0" applyAlignment="0" applyProtection="0"/>
    <xf numFmtId="0" fontId="2" fillId="0" borderId="0"/>
    <xf numFmtId="0" fontId="2" fillId="0" borderId="0"/>
    <xf numFmtId="0" fontId="9" fillId="0" borderId="0" applyNumberFormat="0" applyFill="0" applyBorder="0" applyAlignment="0" applyProtection="0">
      <alignment vertical="top"/>
      <protection locked="0"/>
    </xf>
    <xf numFmtId="0" fontId="16" fillId="0" borderId="0"/>
    <xf numFmtId="168" fontId="17" fillId="36" borderId="0"/>
    <xf numFmtId="169" fontId="17" fillId="36" borderId="0"/>
    <xf numFmtId="168" fontId="17" fillId="36" borderId="0"/>
    <xf numFmtId="0" fontId="18" fillId="37" borderId="0" applyNumberFormat="0" applyBorder="0" applyAlignment="0" applyProtection="0"/>
    <xf numFmtId="0" fontId="4" fillId="12" borderId="0" applyNumberFormat="0" applyBorder="0" applyAlignment="0" applyProtection="0"/>
    <xf numFmtId="168" fontId="19" fillId="37" borderId="0" applyNumberFormat="0" applyBorder="0" applyAlignment="0" applyProtection="0"/>
    <xf numFmtId="168" fontId="19" fillId="37" borderId="0" applyNumberFormat="0" applyBorder="0" applyAlignment="0" applyProtection="0"/>
    <xf numFmtId="169" fontId="19" fillId="37" borderId="0" applyNumberFormat="0" applyBorder="0" applyAlignment="0" applyProtection="0"/>
    <xf numFmtId="0" fontId="18"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19" fillId="37" borderId="0" applyNumberFormat="0" applyBorder="0" applyAlignment="0" applyProtection="0"/>
    <xf numFmtId="169" fontId="19" fillId="37" borderId="0" applyNumberFormat="0" applyBorder="0" applyAlignment="0" applyProtection="0"/>
    <xf numFmtId="168" fontId="19" fillId="37" borderId="0" applyNumberFormat="0" applyBorder="0" applyAlignment="0" applyProtection="0"/>
    <xf numFmtId="168" fontId="19" fillId="37" borderId="0" applyNumberFormat="0" applyBorder="0" applyAlignment="0" applyProtection="0"/>
    <xf numFmtId="169" fontId="19" fillId="37" borderId="0" applyNumberFormat="0" applyBorder="0" applyAlignment="0" applyProtection="0"/>
    <xf numFmtId="168" fontId="19" fillId="37" borderId="0" applyNumberFormat="0" applyBorder="0" applyAlignment="0" applyProtection="0"/>
    <xf numFmtId="168" fontId="19" fillId="37" borderId="0" applyNumberFormat="0" applyBorder="0" applyAlignment="0" applyProtection="0"/>
    <xf numFmtId="169" fontId="19" fillId="37" borderId="0" applyNumberFormat="0" applyBorder="0" applyAlignment="0" applyProtection="0"/>
    <xf numFmtId="168" fontId="19" fillId="37" borderId="0" applyNumberFormat="0" applyBorder="0" applyAlignment="0" applyProtection="0"/>
    <xf numFmtId="168" fontId="19" fillId="37" borderId="0" applyNumberFormat="0" applyBorder="0" applyAlignment="0" applyProtection="0"/>
    <xf numFmtId="169" fontId="19" fillId="37" borderId="0" applyNumberFormat="0" applyBorder="0" applyAlignment="0" applyProtection="0"/>
    <xf numFmtId="168" fontId="19" fillId="37"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4" fillId="16" borderId="0" applyNumberFormat="0" applyBorder="0" applyAlignment="0" applyProtection="0"/>
    <xf numFmtId="168" fontId="19" fillId="38" borderId="0" applyNumberFormat="0" applyBorder="0" applyAlignment="0" applyProtection="0"/>
    <xf numFmtId="168" fontId="19" fillId="38" borderId="0" applyNumberFormat="0" applyBorder="0" applyAlignment="0" applyProtection="0"/>
    <xf numFmtId="169" fontId="19" fillId="38" borderId="0" applyNumberFormat="0" applyBorder="0" applyAlignment="0" applyProtection="0"/>
    <xf numFmtId="0" fontId="18"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19" fillId="38" borderId="0" applyNumberFormat="0" applyBorder="0" applyAlignment="0" applyProtection="0"/>
    <xf numFmtId="169" fontId="19" fillId="38" borderId="0" applyNumberFormat="0" applyBorder="0" applyAlignment="0" applyProtection="0"/>
    <xf numFmtId="168" fontId="19" fillId="38" borderId="0" applyNumberFormat="0" applyBorder="0" applyAlignment="0" applyProtection="0"/>
    <xf numFmtId="168" fontId="19" fillId="38" borderId="0" applyNumberFormat="0" applyBorder="0" applyAlignment="0" applyProtection="0"/>
    <xf numFmtId="169" fontId="19" fillId="38" borderId="0" applyNumberFormat="0" applyBorder="0" applyAlignment="0" applyProtection="0"/>
    <xf numFmtId="168" fontId="19" fillId="38" borderId="0" applyNumberFormat="0" applyBorder="0" applyAlignment="0" applyProtection="0"/>
    <xf numFmtId="168" fontId="19" fillId="38" borderId="0" applyNumberFormat="0" applyBorder="0" applyAlignment="0" applyProtection="0"/>
    <xf numFmtId="169" fontId="19" fillId="38" borderId="0" applyNumberFormat="0" applyBorder="0" applyAlignment="0" applyProtection="0"/>
    <xf numFmtId="168" fontId="19" fillId="38" borderId="0" applyNumberFormat="0" applyBorder="0" applyAlignment="0" applyProtection="0"/>
    <xf numFmtId="168" fontId="19" fillId="38" borderId="0" applyNumberFormat="0" applyBorder="0" applyAlignment="0" applyProtection="0"/>
    <xf numFmtId="169" fontId="19" fillId="38" borderId="0" applyNumberFormat="0" applyBorder="0" applyAlignment="0" applyProtection="0"/>
    <xf numFmtId="168" fontId="19" fillId="38" borderId="0" applyNumberFormat="0" applyBorder="0" applyAlignment="0" applyProtection="0"/>
    <xf numFmtId="0" fontId="18" fillId="38" borderId="0" applyNumberFormat="0" applyBorder="0" applyAlignment="0" applyProtection="0"/>
    <xf numFmtId="0" fontId="18" fillId="39" borderId="0" applyNumberFormat="0" applyBorder="0" applyAlignment="0" applyProtection="0"/>
    <xf numFmtId="0" fontId="4" fillId="20" borderId="0" applyNumberFormat="0" applyBorder="0" applyAlignment="0" applyProtection="0"/>
    <xf numFmtId="168" fontId="19" fillId="39" borderId="0" applyNumberFormat="0" applyBorder="0" applyAlignment="0" applyProtection="0"/>
    <xf numFmtId="168" fontId="19" fillId="39" borderId="0" applyNumberFormat="0" applyBorder="0" applyAlignment="0" applyProtection="0"/>
    <xf numFmtId="169" fontId="19" fillId="39" borderId="0" applyNumberFormat="0" applyBorder="0" applyAlignment="0" applyProtection="0"/>
    <xf numFmtId="0" fontId="18"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19" fillId="39" borderId="0" applyNumberFormat="0" applyBorder="0" applyAlignment="0" applyProtection="0"/>
    <xf numFmtId="169" fontId="19" fillId="39" borderId="0" applyNumberFormat="0" applyBorder="0" applyAlignment="0" applyProtection="0"/>
    <xf numFmtId="168" fontId="19" fillId="39" borderId="0" applyNumberFormat="0" applyBorder="0" applyAlignment="0" applyProtection="0"/>
    <xf numFmtId="168" fontId="19" fillId="39" borderId="0" applyNumberFormat="0" applyBorder="0" applyAlignment="0" applyProtection="0"/>
    <xf numFmtId="169" fontId="19" fillId="39" borderId="0" applyNumberFormat="0" applyBorder="0" applyAlignment="0" applyProtection="0"/>
    <xf numFmtId="168" fontId="19" fillId="39" borderId="0" applyNumberFormat="0" applyBorder="0" applyAlignment="0" applyProtection="0"/>
    <xf numFmtId="168" fontId="19" fillId="39" borderId="0" applyNumberFormat="0" applyBorder="0" applyAlignment="0" applyProtection="0"/>
    <xf numFmtId="169" fontId="19" fillId="39" borderId="0" applyNumberFormat="0" applyBorder="0" applyAlignment="0" applyProtection="0"/>
    <xf numFmtId="168" fontId="19" fillId="39" borderId="0" applyNumberFormat="0" applyBorder="0" applyAlignment="0" applyProtection="0"/>
    <xf numFmtId="168" fontId="19" fillId="39" borderId="0" applyNumberFormat="0" applyBorder="0" applyAlignment="0" applyProtection="0"/>
    <xf numFmtId="169" fontId="19" fillId="39" borderId="0" applyNumberFormat="0" applyBorder="0" applyAlignment="0" applyProtection="0"/>
    <xf numFmtId="168" fontId="19" fillId="39" borderId="0" applyNumberFormat="0" applyBorder="0" applyAlignment="0" applyProtection="0"/>
    <xf numFmtId="0" fontId="18" fillId="39" borderId="0" applyNumberFormat="0" applyBorder="0" applyAlignment="0" applyProtection="0"/>
    <xf numFmtId="0" fontId="18" fillId="40" borderId="0" applyNumberFormat="0" applyBorder="0" applyAlignment="0" applyProtection="0"/>
    <xf numFmtId="0" fontId="4" fillId="24" borderId="0" applyNumberFormat="0" applyBorder="0" applyAlignment="0" applyProtection="0"/>
    <xf numFmtId="168" fontId="19" fillId="40" borderId="0" applyNumberFormat="0" applyBorder="0" applyAlignment="0" applyProtection="0"/>
    <xf numFmtId="168" fontId="19" fillId="40" borderId="0" applyNumberFormat="0" applyBorder="0" applyAlignment="0" applyProtection="0"/>
    <xf numFmtId="169" fontId="19" fillId="40" borderId="0" applyNumberFormat="0" applyBorder="0" applyAlignment="0" applyProtection="0"/>
    <xf numFmtId="0" fontId="18"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19" fillId="40" borderId="0" applyNumberFormat="0" applyBorder="0" applyAlignment="0" applyProtection="0"/>
    <xf numFmtId="169" fontId="19" fillId="40" borderId="0" applyNumberFormat="0" applyBorder="0" applyAlignment="0" applyProtection="0"/>
    <xf numFmtId="168" fontId="19" fillId="40" borderId="0" applyNumberFormat="0" applyBorder="0" applyAlignment="0" applyProtection="0"/>
    <xf numFmtId="168" fontId="19" fillId="40" borderId="0" applyNumberFormat="0" applyBorder="0" applyAlignment="0" applyProtection="0"/>
    <xf numFmtId="169" fontId="19" fillId="40" borderId="0" applyNumberFormat="0" applyBorder="0" applyAlignment="0" applyProtection="0"/>
    <xf numFmtId="168" fontId="19" fillId="40" borderId="0" applyNumberFormat="0" applyBorder="0" applyAlignment="0" applyProtection="0"/>
    <xf numFmtId="168" fontId="19" fillId="40" borderId="0" applyNumberFormat="0" applyBorder="0" applyAlignment="0" applyProtection="0"/>
    <xf numFmtId="169" fontId="19" fillId="40" borderId="0" applyNumberFormat="0" applyBorder="0" applyAlignment="0" applyProtection="0"/>
    <xf numFmtId="168" fontId="19" fillId="40" borderId="0" applyNumberFormat="0" applyBorder="0" applyAlignment="0" applyProtection="0"/>
    <xf numFmtId="168" fontId="19" fillId="40" borderId="0" applyNumberFormat="0" applyBorder="0" applyAlignment="0" applyProtection="0"/>
    <xf numFmtId="169" fontId="19" fillId="40" borderId="0" applyNumberFormat="0" applyBorder="0" applyAlignment="0" applyProtection="0"/>
    <xf numFmtId="168" fontId="19" fillId="40" borderId="0" applyNumberFormat="0" applyBorder="0" applyAlignment="0" applyProtection="0"/>
    <xf numFmtId="0" fontId="18" fillId="40" borderId="0" applyNumberFormat="0" applyBorder="0" applyAlignment="0" applyProtection="0"/>
    <xf numFmtId="0" fontId="18" fillId="41" borderId="0" applyNumberFormat="0" applyBorder="0" applyAlignment="0" applyProtection="0"/>
    <xf numFmtId="0" fontId="4" fillId="28" borderId="0" applyNumberFormat="0" applyBorder="0" applyAlignment="0" applyProtection="0"/>
    <xf numFmtId="168" fontId="19" fillId="41" borderId="0" applyNumberFormat="0" applyBorder="0" applyAlignment="0" applyProtection="0"/>
    <xf numFmtId="168" fontId="19" fillId="41" borderId="0" applyNumberFormat="0" applyBorder="0" applyAlignment="0" applyProtection="0"/>
    <xf numFmtId="169" fontId="19" fillId="41" borderId="0" applyNumberFormat="0" applyBorder="0" applyAlignment="0" applyProtection="0"/>
    <xf numFmtId="0" fontId="18"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19" fillId="41" borderId="0" applyNumberFormat="0" applyBorder="0" applyAlignment="0" applyProtection="0"/>
    <xf numFmtId="169" fontId="19" fillId="41" borderId="0" applyNumberFormat="0" applyBorder="0" applyAlignment="0" applyProtection="0"/>
    <xf numFmtId="168" fontId="19" fillId="41" borderId="0" applyNumberFormat="0" applyBorder="0" applyAlignment="0" applyProtection="0"/>
    <xf numFmtId="168" fontId="19" fillId="41" borderId="0" applyNumberFormat="0" applyBorder="0" applyAlignment="0" applyProtection="0"/>
    <xf numFmtId="169" fontId="19" fillId="41" borderId="0" applyNumberFormat="0" applyBorder="0" applyAlignment="0" applyProtection="0"/>
    <xf numFmtId="168" fontId="19" fillId="41" borderId="0" applyNumberFormat="0" applyBorder="0" applyAlignment="0" applyProtection="0"/>
    <xf numFmtId="168" fontId="19" fillId="41" borderId="0" applyNumberFormat="0" applyBorder="0" applyAlignment="0" applyProtection="0"/>
    <xf numFmtId="169" fontId="19" fillId="41" borderId="0" applyNumberFormat="0" applyBorder="0" applyAlignment="0" applyProtection="0"/>
    <xf numFmtId="168" fontId="19" fillId="41" borderId="0" applyNumberFormat="0" applyBorder="0" applyAlignment="0" applyProtection="0"/>
    <xf numFmtId="168" fontId="19" fillId="41" borderId="0" applyNumberFormat="0" applyBorder="0" applyAlignment="0" applyProtection="0"/>
    <xf numFmtId="169" fontId="19" fillId="41" borderId="0" applyNumberFormat="0" applyBorder="0" applyAlignment="0" applyProtection="0"/>
    <xf numFmtId="168" fontId="19" fillId="41" borderId="0" applyNumberFormat="0" applyBorder="0" applyAlignment="0" applyProtection="0"/>
    <xf numFmtId="0" fontId="18" fillId="41" borderId="0" applyNumberFormat="0" applyBorder="0" applyAlignment="0" applyProtection="0"/>
    <xf numFmtId="0" fontId="18" fillId="42" borderId="0" applyNumberFormat="0" applyBorder="0" applyAlignment="0" applyProtection="0"/>
    <xf numFmtId="0" fontId="4" fillId="32" borderId="0" applyNumberFormat="0" applyBorder="0" applyAlignment="0" applyProtection="0"/>
    <xf numFmtId="168" fontId="19" fillId="42" borderId="0" applyNumberFormat="0" applyBorder="0" applyAlignment="0" applyProtection="0"/>
    <xf numFmtId="168" fontId="19" fillId="42" borderId="0" applyNumberFormat="0" applyBorder="0" applyAlignment="0" applyProtection="0"/>
    <xf numFmtId="169" fontId="19" fillId="42" borderId="0" applyNumberFormat="0" applyBorder="0" applyAlignment="0" applyProtection="0"/>
    <xf numFmtId="0" fontId="18"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19" fillId="42" borderId="0" applyNumberFormat="0" applyBorder="0" applyAlignment="0" applyProtection="0"/>
    <xf numFmtId="169" fontId="19" fillId="42" borderId="0" applyNumberFormat="0" applyBorder="0" applyAlignment="0" applyProtection="0"/>
    <xf numFmtId="168" fontId="19" fillId="42" borderId="0" applyNumberFormat="0" applyBorder="0" applyAlignment="0" applyProtection="0"/>
    <xf numFmtId="168" fontId="19" fillId="42" borderId="0" applyNumberFormat="0" applyBorder="0" applyAlignment="0" applyProtection="0"/>
    <xf numFmtId="169" fontId="19" fillId="42" borderId="0" applyNumberFormat="0" applyBorder="0" applyAlignment="0" applyProtection="0"/>
    <xf numFmtId="168" fontId="19" fillId="42" borderId="0" applyNumberFormat="0" applyBorder="0" applyAlignment="0" applyProtection="0"/>
    <xf numFmtId="168" fontId="19" fillId="42" borderId="0" applyNumberFormat="0" applyBorder="0" applyAlignment="0" applyProtection="0"/>
    <xf numFmtId="169" fontId="19" fillId="42" borderId="0" applyNumberFormat="0" applyBorder="0" applyAlignment="0" applyProtection="0"/>
    <xf numFmtId="168" fontId="19" fillId="42" borderId="0" applyNumberFormat="0" applyBorder="0" applyAlignment="0" applyProtection="0"/>
    <xf numFmtId="168" fontId="19" fillId="42" borderId="0" applyNumberFormat="0" applyBorder="0" applyAlignment="0" applyProtection="0"/>
    <xf numFmtId="169" fontId="19" fillId="42" borderId="0" applyNumberFormat="0" applyBorder="0" applyAlignment="0" applyProtection="0"/>
    <xf numFmtId="168" fontId="19" fillId="42" borderId="0" applyNumberFormat="0" applyBorder="0" applyAlignment="0" applyProtection="0"/>
    <xf numFmtId="0" fontId="18" fillId="42" borderId="0" applyNumberFormat="0" applyBorder="0" applyAlignment="0" applyProtection="0"/>
    <xf numFmtId="0" fontId="18" fillId="43" borderId="0" applyNumberFormat="0" applyBorder="0" applyAlignment="0" applyProtection="0"/>
    <xf numFmtId="0" fontId="4" fillId="13" borderId="0" applyNumberFormat="0" applyBorder="0" applyAlignment="0" applyProtection="0"/>
    <xf numFmtId="168" fontId="19" fillId="43" borderId="0" applyNumberFormat="0" applyBorder="0" applyAlignment="0" applyProtection="0"/>
    <xf numFmtId="168" fontId="19" fillId="43" borderId="0" applyNumberFormat="0" applyBorder="0" applyAlignment="0" applyProtection="0"/>
    <xf numFmtId="169" fontId="19" fillId="43" borderId="0" applyNumberFormat="0" applyBorder="0" applyAlignment="0" applyProtection="0"/>
    <xf numFmtId="0" fontId="18"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19" fillId="43" borderId="0" applyNumberFormat="0" applyBorder="0" applyAlignment="0" applyProtection="0"/>
    <xf numFmtId="169" fontId="19" fillId="43" borderId="0" applyNumberFormat="0" applyBorder="0" applyAlignment="0" applyProtection="0"/>
    <xf numFmtId="168" fontId="19" fillId="43" borderId="0" applyNumberFormat="0" applyBorder="0" applyAlignment="0" applyProtection="0"/>
    <xf numFmtId="168" fontId="19" fillId="43" borderId="0" applyNumberFormat="0" applyBorder="0" applyAlignment="0" applyProtection="0"/>
    <xf numFmtId="169" fontId="19" fillId="43" borderId="0" applyNumberFormat="0" applyBorder="0" applyAlignment="0" applyProtection="0"/>
    <xf numFmtId="168" fontId="19" fillId="43" borderId="0" applyNumberFormat="0" applyBorder="0" applyAlignment="0" applyProtection="0"/>
    <xf numFmtId="168" fontId="19" fillId="43" borderId="0" applyNumberFormat="0" applyBorder="0" applyAlignment="0" applyProtection="0"/>
    <xf numFmtId="169" fontId="19" fillId="43" borderId="0" applyNumberFormat="0" applyBorder="0" applyAlignment="0" applyProtection="0"/>
    <xf numFmtId="168" fontId="19" fillId="43" borderId="0" applyNumberFormat="0" applyBorder="0" applyAlignment="0" applyProtection="0"/>
    <xf numFmtId="168" fontId="19" fillId="43" borderId="0" applyNumberFormat="0" applyBorder="0" applyAlignment="0" applyProtection="0"/>
    <xf numFmtId="169" fontId="19" fillId="43" borderId="0" applyNumberFormat="0" applyBorder="0" applyAlignment="0" applyProtection="0"/>
    <xf numFmtId="168" fontId="19" fillId="43" borderId="0" applyNumberFormat="0" applyBorder="0" applyAlignment="0" applyProtection="0"/>
    <xf numFmtId="0" fontId="18" fillId="43" borderId="0" applyNumberFormat="0" applyBorder="0" applyAlignment="0" applyProtection="0"/>
    <xf numFmtId="0" fontId="18" fillId="44" borderId="0" applyNumberFormat="0" applyBorder="0" applyAlignment="0" applyProtection="0"/>
    <xf numFmtId="0" fontId="4" fillId="17" borderId="0" applyNumberFormat="0" applyBorder="0" applyAlignment="0" applyProtection="0"/>
    <xf numFmtId="168" fontId="19" fillId="44" borderId="0" applyNumberFormat="0" applyBorder="0" applyAlignment="0" applyProtection="0"/>
    <xf numFmtId="168" fontId="19" fillId="44" borderId="0" applyNumberFormat="0" applyBorder="0" applyAlignment="0" applyProtection="0"/>
    <xf numFmtId="169" fontId="19" fillId="44" borderId="0" applyNumberFormat="0" applyBorder="0" applyAlignment="0" applyProtection="0"/>
    <xf numFmtId="0" fontId="18"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19" fillId="44" borderId="0" applyNumberFormat="0" applyBorder="0" applyAlignment="0" applyProtection="0"/>
    <xf numFmtId="169" fontId="19" fillId="44" borderId="0" applyNumberFormat="0" applyBorder="0" applyAlignment="0" applyProtection="0"/>
    <xf numFmtId="168" fontId="19" fillId="44" borderId="0" applyNumberFormat="0" applyBorder="0" applyAlignment="0" applyProtection="0"/>
    <xf numFmtId="168" fontId="19" fillId="44" borderId="0" applyNumberFormat="0" applyBorder="0" applyAlignment="0" applyProtection="0"/>
    <xf numFmtId="169" fontId="19" fillId="44" borderId="0" applyNumberFormat="0" applyBorder="0" applyAlignment="0" applyProtection="0"/>
    <xf numFmtId="168" fontId="19" fillId="44" borderId="0" applyNumberFormat="0" applyBorder="0" applyAlignment="0" applyProtection="0"/>
    <xf numFmtId="168" fontId="19" fillId="44" borderId="0" applyNumberFormat="0" applyBorder="0" applyAlignment="0" applyProtection="0"/>
    <xf numFmtId="169" fontId="19" fillId="44" borderId="0" applyNumberFormat="0" applyBorder="0" applyAlignment="0" applyProtection="0"/>
    <xf numFmtId="168" fontId="19" fillId="44" borderId="0" applyNumberFormat="0" applyBorder="0" applyAlignment="0" applyProtection="0"/>
    <xf numFmtId="168" fontId="19" fillId="44" borderId="0" applyNumberFormat="0" applyBorder="0" applyAlignment="0" applyProtection="0"/>
    <xf numFmtId="169" fontId="19" fillId="44" borderId="0" applyNumberFormat="0" applyBorder="0" applyAlignment="0" applyProtection="0"/>
    <xf numFmtId="168" fontId="19" fillId="44" borderId="0" applyNumberFormat="0" applyBorder="0" applyAlignment="0" applyProtection="0"/>
    <xf numFmtId="0" fontId="18" fillId="44" borderId="0" applyNumberFormat="0" applyBorder="0" applyAlignment="0" applyProtection="0"/>
    <xf numFmtId="0" fontId="18" fillId="45" borderId="0" applyNumberFormat="0" applyBorder="0" applyAlignment="0" applyProtection="0"/>
    <xf numFmtId="0" fontId="4" fillId="21" borderId="0" applyNumberFormat="0" applyBorder="0" applyAlignment="0" applyProtection="0"/>
    <xf numFmtId="168" fontId="19" fillId="45" borderId="0" applyNumberFormat="0" applyBorder="0" applyAlignment="0" applyProtection="0"/>
    <xf numFmtId="168" fontId="19" fillId="45" borderId="0" applyNumberFormat="0" applyBorder="0" applyAlignment="0" applyProtection="0"/>
    <xf numFmtId="169" fontId="19" fillId="45" borderId="0" applyNumberFormat="0" applyBorder="0" applyAlignment="0" applyProtection="0"/>
    <xf numFmtId="0" fontId="18"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19" fillId="45" borderId="0" applyNumberFormat="0" applyBorder="0" applyAlignment="0" applyProtection="0"/>
    <xf numFmtId="169" fontId="19" fillId="45" borderId="0" applyNumberFormat="0" applyBorder="0" applyAlignment="0" applyProtection="0"/>
    <xf numFmtId="168" fontId="19" fillId="45" borderId="0" applyNumberFormat="0" applyBorder="0" applyAlignment="0" applyProtection="0"/>
    <xf numFmtId="168" fontId="19" fillId="45" borderId="0" applyNumberFormat="0" applyBorder="0" applyAlignment="0" applyProtection="0"/>
    <xf numFmtId="169" fontId="19" fillId="45" borderId="0" applyNumberFormat="0" applyBorder="0" applyAlignment="0" applyProtection="0"/>
    <xf numFmtId="168" fontId="19" fillId="45" borderId="0" applyNumberFormat="0" applyBorder="0" applyAlignment="0" applyProtection="0"/>
    <xf numFmtId="168" fontId="19" fillId="45" borderId="0" applyNumberFormat="0" applyBorder="0" applyAlignment="0" applyProtection="0"/>
    <xf numFmtId="169" fontId="19" fillId="45" borderId="0" applyNumberFormat="0" applyBorder="0" applyAlignment="0" applyProtection="0"/>
    <xf numFmtId="168" fontId="19" fillId="45" borderId="0" applyNumberFormat="0" applyBorder="0" applyAlignment="0" applyProtection="0"/>
    <xf numFmtId="168" fontId="19" fillId="45" borderId="0" applyNumberFormat="0" applyBorder="0" applyAlignment="0" applyProtection="0"/>
    <xf numFmtId="169" fontId="19" fillId="45" borderId="0" applyNumberFormat="0" applyBorder="0" applyAlignment="0" applyProtection="0"/>
    <xf numFmtId="168" fontId="19" fillId="45" borderId="0" applyNumberFormat="0" applyBorder="0" applyAlignment="0" applyProtection="0"/>
    <xf numFmtId="0" fontId="18" fillId="45" borderId="0" applyNumberFormat="0" applyBorder="0" applyAlignment="0" applyProtection="0"/>
    <xf numFmtId="0" fontId="18" fillId="40" borderId="0" applyNumberFormat="0" applyBorder="0" applyAlignment="0" applyProtection="0"/>
    <xf numFmtId="0" fontId="4" fillId="25" borderId="0" applyNumberFormat="0" applyBorder="0" applyAlignment="0" applyProtection="0"/>
    <xf numFmtId="168" fontId="19" fillId="40" borderId="0" applyNumberFormat="0" applyBorder="0" applyAlignment="0" applyProtection="0"/>
    <xf numFmtId="168" fontId="19" fillId="40" borderId="0" applyNumberFormat="0" applyBorder="0" applyAlignment="0" applyProtection="0"/>
    <xf numFmtId="169" fontId="19" fillId="40" borderId="0" applyNumberFormat="0" applyBorder="0" applyAlignment="0" applyProtection="0"/>
    <xf numFmtId="0" fontId="18"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19" fillId="40" borderId="0" applyNumberFormat="0" applyBorder="0" applyAlignment="0" applyProtection="0"/>
    <xf numFmtId="169" fontId="19" fillId="40" borderId="0" applyNumberFormat="0" applyBorder="0" applyAlignment="0" applyProtection="0"/>
    <xf numFmtId="168" fontId="19" fillId="40" borderId="0" applyNumberFormat="0" applyBorder="0" applyAlignment="0" applyProtection="0"/>
    <xf numFmtId="168" fontId="19" fillId="40" borderId="0" applyNumberFormat="0" applyBorder="0" applyAlignment="0" applyProtection="0"/>
    <xf numFmtId="169" fontId="19" fillId="40" borderId="0" applyNumberFormat="0" applyBorder="0" applyAlignment="0" applyProtection="0"/>
    <xf numFmtId="168" fontId="19" fillId="40" borderId="0" applyNumberFormat="0" applyBorder="0" applyAlignment="0" applyProtection="0"/>
    <xf numFmtId="168" fontId="19" fillId="40" borderId="0" applyNumberFormat="0" applyBorder="0" applyAlignment="0" applyProtection="0"/>
    <xf numFmtId="169" fontId="19" fillId="40" borderId="0" applyNumberFormat="0" applyBorder="0" applyAlignment="0" applyProtection="0"/>
    <xf numFmtId="168" fontId="19" fillId="40" borderId="0" applyNumberFormat="0" applyBorder="0" applyAlignment="0" applyProtection="0"/>
    <xf numFmtId="168" fontId="19" fillId="40" borderId="0" applyNumberFormat="0" applyBorder="0" applyAlignment="0" applyProtection="0"/>
    <xf numFmtId="169" fontId="19" fillId="40" borderId="0" applyNumberFormat="0" applyBorder="0" applyAlignment="0" applyProtection="0"/>
    <xf numFmtId="168" fontId="19" fillId="40" borderId="0" applyNumberFormat="0" applyBorder="0" applyAlignment="0" applyProtection="0"/>
    <xf numFmtId="0" fontId="18" fillId="40" borderId="0" applyNumberFormat="0" applyBorder="0" applyAlignment="0" applyProtection="0"/>
    <xf numFmtId="0" fontId="18" fillId="43" borderId="0" applyNumberFormat="0" applyBorder="0" applyAlignment="0" applyProtection="0"/>
    <xf numFmtId="0" fontId="4" fillId="29" borderId="0" applyNumberFormat="0" applyBorder="0" applyAlignment="0" applyProtection="0"/>
    <xf numFmtId="168" fontId="19" fillId="43" borderId="0" applyNumberFormat="0" applyBorder="0" applyAlignment="0" applyProtection="0"/>
    <xf numFmtId="168" fontId="19" fillId="43" borderId="0" applyNumberFormat="0" applyBorder="0" applyAlignment="0" applyProtection="0"/>
    <xf numFmtId="169" fontId="19" fillId="43" borderId="0" applyNumberFormat="0" applyBorder="0" applyAlignment="0" applyProtection="0"/>
    <xf numFmtId="0" fontId="18"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19" fillId="43" borderId="0" applyNumberFormat="0" applyBorder="0" applyAlignment="0" applyProtection="0"/>
    <xf numFmtId="169" fontId="19" fillId="43" borderId="0" applyNumberFormat="0" applyBorder="0" applyAlignment="0" applyProtection="0"/>
    <xf numFmtId="168" fontId="19" fillId="43" borderId="0" applyNumberFormat="0" applyBorder="0" applyAlignment="0" applyProtection="0"/>
    <xf numFmtId="168" fontId="19" fillId="43" borderId="0" applyNumberFormat="0" applyBorder="0" applyAlignment="0" applyProtection="0"/>
    <xf numFmtId="169" fontId="19" fillId="43" borderId="0" applyNumberFormat="0" applyBorder="0" applyAlignment="0" applyProtection="0"/>
    <xf numFmtId="168" fontId="19" fillId="43" borderId="0" applyNumberFormat="0" applyBorder="0" applyAlignment="0" applyProtection="0"/>
    <xf numFmtId="168" fontId="19" fillId="43" borderId="0" applyNumberFormat="0" applyBorder="0" applyAlignment="0" applyProtection="0"/>
    <xf numFmtId="169" fontId="19" fillId="43" borderId="0" applyNumberFormat="0" applyBorder="0" applyAlignment="0" applyProtection="0"/>
    <xf numFmtId="168" fontId="19" fillId="43" borderId="0" applyNumberFormat="0" applyBorder="0" applyAlignment="0" applyProtection="0"/>
    <xf numFmtId="168" fontId="19" fillId="43" borderId="0" applyNumberFormat="0" applyBorder="0" applyAlignment="0" applyProtection="0"/>
    <xf numFmtId="169" fontId="19" fillId="43" borderId="0" applyNumberFormat="0" applyBorder="0" applyAlignment="0" applyProtection="0"/>
    <xf numFmtId="168" fontId="19" fillId="43" borderId="0" applyNumberFormat="0" applyBorder="0" applyAlignment="0" applyProtection="0"/>
    <xf numFmtId="0" fontId="18" fillId="43" borderId="0" applyNumberFormat="0" applyBorder="0" applyAlignment="0" applyProtection="0"/>
    <xf numFmtId="0" fontId="18" fillId="46" borderId="0" applyNumberFormat="0" applyBorder="0" applyAlignment="0" applyProtection="0"/>
    <xf numFmtId="0" fontId="4" fillId="33" borderId="0" applyNumberFormat="0" applyBorder="0" applyAlignment="0" applyProtection="0"/>
    <xf numFmtId="168" fontId="19" fillId="46" borderId="0" applyNumberFormat="0" applyBorder="0" applyAlignment="0" applyProtection="0"/>
    <xf numFmtId="168" fontId="19" fillId="46" borderId="0" applyNumberFormat="0" applyBorder="0" applyAlignment="0" applyProtection="0"/>
    <xf numFmtId="169" fontId="19" fillId="46" borderId="0" applyNumberFormat="0" applyBorder="0" applyAlignment="0" applyProtection="0"/>
    <xf numFmtId="0" fontId="18"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19" fillId="46" borderId="0" applyNumberFormat="0" applyBorder="0" applyAlignment="0" applyProtection="0"/>
    <xf numFmtId="169" fontId="19" fillId="46" borderId="0" applyNumberFormat="0" applyBorder="0" applyAlignment="0" applyProtection="0"/>
    <xf numFmtId="168" fontId="19" fillId="46" borderId="0" applyNumberFormat="0" applyBorder="0" applyAlignment="0" applyProtection="0"/>
    <xf numFmtId="168" fontId="19" fillId="46" borderId="0" applyNumberFormat="0" applyBorder="0" applyAlignment="0" applyProtection="0"/>
    <xf numFmtId="169" fontId="19" fillId="46" borderId="0" applyNumberFormat="0" applyBorder="0" applyAlignment="0" applyProtection="0"/>
    <xf numFmtId="168" fontId="19" fillId="46" borderId="0" applyNumberFormat="0" applyBorder="0" applyAlignment="0" applyProtection="0"/>
    <xf numFmtId="168" fontId="19" fillId="46" borderId="0" applyNumberFormat="0" applyBorder="0" applyAlignment="0" applyProtection="0"/>
    <xf numFmtId="169" fontId="19" fillId="46" borderId="0" applyNumberFormat="0" applyBorder="0" applyAlignment="0" applyProtection="0"/>
    <xf numFmtId="168" fontId="19" fillId="46" borderId="0" applyNumberFormat="0" applyBorder="0" applyAlignment="0" applyProtection="0"/>
    <xf numFmtId="168" fontId="19" fillId="46" borderId="0" applyNumberFormat="0" applyBorder="0" applyAlignment="0" applyProtection="0"/>
    <xf numFmtId="169" fontId="19" fillId="46" borderId="0" applyNumberFormat="0" applyBorder="0" applyAlignment="0" applyProtection="0"/>
    <xf numFmtId="168" fontId="19" fillId="46" borderId="0" applyNumberFormat="0" applyBorder="0" applyAlignment="0" applyProtection="0"/>
    <xf numFmtId="0" fontId="18" fillId="46" borderId="0" applyNumberFormat="0" applyBorder="0" applyAlignment="0" applyProtection="0"/>
    <xf numFmtId="0" fontId="20" fillId="47" borderId="0" applyNumberFormat="0" applyBorder="0" applyAlignment="0" applyProtection="0"/>
    <xf numFmtId="0" fontId="21" fillId="14" borderId="0" applyNumberFormat="0" applyBorder="0" applyAlignment="0" applyProtection="0"/>
    <xf numFmtId="168" fontId="22" fillId="47" borderId="0" applyNumberFormat="0" applyBorder="0" applyAlignment="0" applyProtection="0"/>
    <xf numFmtId="168" fontId="22" fillId="47" borderId="0" applyNumberFormat="0" applyBorder="0" applyAlignment="0" applyProtection="0"/>
    <xf numFmtId="169" fontId="22" fillId="47" borderId="0" applyNumberFormat="0" applyBorder="0" applyAlignment="0" applyProtection="0"/>
    <xf numFmtId="0" fontId="20" fillId="47"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68" fontId="22" fillId="47" borderId="0" applyNumberFormat="0" applyBorder="0" applyAlignment="0" applyProtection="0"/>
    <xf numFmtId="169" fontId="22" fillId="47" borderId="0" applyNumberFormat="0" applyBorder="0" applyAlignment="0" applyProtection="0"/>
    <xf numFmtId="168" fontId="22" fillId="47" borderId="0" applyNumberFormat="0" applyBorder="0" applyAlignment="0" applyProtection="0"/>
    <xf numFmtId="168" fontId="22" fillId="47" borderId="0" applyNumberFormat="0" applyBorder="0" applyAlignment="0" applyProtection="0"/>
    <xf numFmtId="169" fontId="22" fillId="47" borderId="0" applyNumberFormat="0" applyBorder="0" applyAlignment="0" applyProtection="0"/>
    <xf numFmtId="168" fontId="22" fillId="47" borderId="0" applyNumberFormat="0" applyBorder="0" applyAlignment="0" applyProtection="0"/>
    <xf numFmtId="168" fontId="22" fillId="47" borderId="0" applyNumberFormat="0" applyBorder="0" applyAlignment="0" applyProtection="0"/>
    <xf numFmtId="169" fontId="22" fillId="47" borderId="0" applyNumberFormat="0" applyBorder="0" applyAlignment="0" applyProtection="0"/>
    <xf numFmtId="168" fontId="22" fillId="47" borderId="0" applyNumberFormat="0" applyBorder="0" applyAlignment="0" applyProtection="0"/>
    <xf numFmtId="168" fontId="22" fillId="47" borderId="0" applyNumberFormat="0" applyBorder="0" applyAlignment="0" applyProtection="0"/>
    <xf numFmtId="169" fontId="22" fillId="47" borderId="0" applyNumberFormat="0" applyBorder="0" applyAlignment="0" applyProtection="0"/>
    <xf numFmtId="168" fontId="22" fillId="47" borderId="0" applyNumberFormat="0" applyBorder="0" applyAlignment="0" applyProtection="0"/>
    <xf numFmtId="0" fontId="20" fillId="47" borderId="0" applyNumberFormat="0" applyBorder="0" applyAlignment="0" applyProtection="0"/>
    <xf numFmtId="0" fontId="20" fillId="44" borderId="0" applyNumberFormat="0" applyBorder="0" applyAlignment="0" applyProtection="0"/>
    <xf numFmtId="0" fontId="21" fillId="18" borderId="0" applyNumberFormat="0" applyBorder="0" applyAlignment="0" applyProtection="0"/>
    <xf numFmtId="168" fontId="22" fillId="44" borderId="0" applyNumberFormat="0" applyBorder="0" applyAlignment="0" applyProtection="0"/>
    <xf numFmtId="168" fontId="22" fillId="44" borderId="0" applyNumberFormat="0" applyBorder="0" applyAlignment="0" applyProtection="0"/>
    <xf numFmtId="169" fontId="22" fillId="44" borderId="0" applyNumberFormat="0" applyBorder="0" applyAlignment="0" applyProtection="0"/>
    <xf numFmtId="0" fontId="20" fillId="44"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168" fontId="22" fillId="44" borderId="0" applyNumberFormat="0" applyBorder="0" applyAlignment="0" applyProtection="0"/>
    <xf numFmtId="169" fontId="22" fillId="44" borderId="0" applyNumberFormat="0" applyBorder="0" applyAlignment="0" applyProtection="0"/>
    <xf numFmtId="168" fontId="22" fillId="44" borderId="0" applyNumberFormat="0" applyBorder="0" applyAlignment="0" applyProtection="0"/>
    <xf numFmtId="168" fontId="22" fillId="44" borderId="0" applyNumberFormat="0" applyBorder="0" applyAlignment="0" applyProtection="0"/>
    <xf numFmtId="169" fontId="22" fillId="44" borderId="0" applyNumberFormat="0" applyBorder="0" applyAlignment="0" applyProtection="0"/>
    <xf numFmtId="168" fontId="22" fillId="44" borderId="0" applyNumberFormat="0" applyBorder="0" applyAlignment="0" applyProtection="0"/>
    <xf numFmtId="168" fontId="22" fillId="44" borderId="0" applyNumberFormat="0" applyBorder="0" applyAlignment="0" applyProtection="0"/>
    <xf numFmtId="169" fontId="22" fillId="44" borderId="0" applyNumberFormat="0" applyBorder="0" applyAlignment="0" applyProtection="0"/>
    <xf numFmtId="168" fontId="22" fillId="44" borderId="0" applyNumberFormat="0" applyBorder="0" applyAlignment="0" applyProtection="0"/>
    <xf numFmtId="168" fontId="22" fillId="44" borderId="0" applyNumberFormat="0" applyBorder="0" applyAlignment="0" applyProtection="0"/>
    <xf numFmtId="169" fontId="22" fillId="44" borderId="0" applyNumberFormat="0" applyBorder="0" applyAlignment="0" applyProtection="0"/>
    <xf numFmtId="168" fontId="22" fillId="44"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21" fillId="22" borderId="0" applyNumberFormat="0" applyBorder="0" applyAlignment="0" applyProtection="0"/>
    <xf numFmtId="168" fontId="22" fillId="45" borderId="0" applyNumberFormat="0" applyBorder="0" applyAlignment="0" applyProtection="0"/>
    <xf numFmtId="168" fontId="22" fillId="45" borderId="0" applyNumberFormat="0" applyBorder="0" applyAlignment="0" applyProtection="0"/>
    <xf numFmtId="169" fontId="22" fillId="45" borderId="0" applyNumberFormat="0" applyBorder="0" applyAlignment="0" applyProtection="0"/>
    <xf numFmtId="0" fontId="20" fillId="45"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168" fontId="22" fillId="45" borderId="0" applyNumberFormat="0" applyBorder="0" applyAlignment="0" applyProtection="0"/>
    <xf numFmtId="169" fontId="22" fillId="45" borderId="0" applyNumberFormat="0" applyBorder="0" applyAlignment="0" applyProtection="0"/>
    <xf numFmtId="168" fontId="22" fillId="45" borderId="0" applyNumberFormat="0" applyBorder="0" applyAlignment="0" applyProtection="0"/>
    <xf numFmtId="168" fontId="22" fillId="45" borderId="0" applyNumberFormat="0" applyBorder="0" applyAlignment="0" applyProtection="0"/>
    <xf numFmtId="169" fontId="22" fillId="45" borderId="0" applyNumberFormat="0" applyBorder="0" applyAlignment="0" applyProtection="0"/>
    <xf numFmtId="168" fontId="22" fillId="45" borderId="0" applyNumberFormat="0" applyBorder="0" applyAlignment="0" applyProtection="0"/>
    <xf numFmtId="168" fontId="22" fillId="45" borderId="0" applyNumberFormat="0" applyBorder="0" applyAlignment="0" applyProtection="0"/>
    <xf numFmtId="169" fontId="22" fillId="45" borderId="0" applyNumberFormat="0" applyBorder="0" applyAlignment="0" applyProtection="0"/>
    <xf numFmtId="168" fontId="22" fillId="45" borderId="0" applyNumberFormat="0" applyBorder="0" applyAlignment="0" applyProtection="0"/>
    <xf numFmtId="168" fontId="22" fillId="45" borderId="0" applyNumberFormat="0" applyBorder="0" applyAlignment="0" applyProtection="0"/>
    <xf numFmtId="169" fontId="22" fillId="45" borderId="0" applyNumberFormat="0" applyBorder="0" applyAlignment="0" applyProtection="0"/>
    <xf numFmtId="168" fontId="22" fillId="45" borderId="0" applyNumberFormat="0" applyBorder="0" applyAlignment="0" applyProtection="0"/>
    <xf numFmtId="0" fontId="20" fillId="45" borderId="0" applyNumberFormat="0" applyBorder="0" applyAlignment="0" applyProtection="0"/>
    <xf numFmtId="0" fontId="20" fillId="48" borderId="0" applyNumberFormat="0" applyBorder="0" applyAlignment="0" applyProtection="0"/>
    <xf numFmtId="0" fontId="21" fillId="26" borderId="0" applyNumberFormat="0" applyBorder="0" applyAlignment="0" applyProtection="0"/>
    <xf numFmtId="168" fontId="22" fillId="48" borderId="0" applyNumberFormat="0" applyBorder="0" applyAlignment="0" applyProtection="0"/>
    <xf numFmtId="168" fontId="22" fillId="48" borderId="0" applyNumberFormat="0" applyBorder="0" applyAlignment="0" applyProtection="0"/>
    <xf numFmtId="169" fontId="22" fillId="48" borderId="0" applyNumberFormat="0" applyBorder="0" applyAlignment="0" applyProtection="0"/>
    <xf numFmtId="0" fontId="20" fillId="48"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168" fontId="22" fillId="48" borderId="0" applyNumberFormat="0" applyBorder="0" applyAlignment="0" applyProtection="0"/>
    <xf numFmtId="169" fontId="22" fillId="48" borderId="0" applyNumberFormat="0" applyBorder="0" applyAlignment="0" applyProtection="0"/>
    <xf numFmtId="168" fontId="22" fillId="48" borderId="0" applyNumberFormat="0" applyBorder="0" applyAlignment="0" applyProtection="0"/>
    <xf numFmtId="168" fontId="22" fillId="48" borderId="0" applyNumberFormat="0" applyBorder="0" applyAlignment="0" applyProtection="0"/>
    <xf numFmtId="169" fontId="22" fillId="48" borderId="0" applyNumberFormat="0" applyBorder="0" applyAlignment="0" applyProtection="0"/>
    <xf numFmtId="168" fontId="22" fillId="48" borderId="0" applyNumberFormat="0" applyBorder="0" applyAlignment="0" applyProtection="0"/>
    <xf numFmtId="168" fontId="22" fillId="48" borderId="0" applyNumberFormat="0" applyBorder="0" applyAlignment="0" applyProtection="0"/>
    <xf numFmtId="169" fontId="22" fillId="48" borderId="0" applyNumberFormat="0" applyBorder="0" applyAlignment="0" applyProtection="0"/>
    <xf numFmtId="168" fontId="22" fillId="48" borderId="0" applyNumberFormat="0" applyBorder="0" applyAlignment="0" applyProtection="0"/>
    <xf numFmtId="168" fontId="22" fillId="48" borderId="0" applyNumberFormat="0" applyBorder="0" applyAlignment="0" applyProtection="0"/>
    <xf numFmtId="169" fontId="22" fillId="48" borderId="0" applyNumberFormat="0" applyBorder="0" applyAlignment="0" applyProtection="0"/>
    <xf numFmtId="168" fontId="22" fillId="48" borderId="0" applyNumberFormat="0" applyBorder="0" applyAlignment="0" applyProtection="0"/>
    <xf numFmtId="0" fontId="20" fillId="48" borderId="0" applyNumberFormat="0" applyBorder="0" applyAlignment="0" applyProtection="0"/>
    <xf numFmtId="0" fontId="20" fillId="49" borderId="0" applyNumberFormat="0" applyBorder="0" applyAlignment="0" applyProtection="0"/>
    <xf numFmtId="0" fontId="21" fillId="30" borderId="0" applyNumberFormat="0" applyBorder="0" applyAlignment="0" applyProtection="0"/>
    <xf numFmtId="168" fontId="22" fillId="49" borderId="0" applyNumberFormat="0" applyBorder="0" applyAlignment="0" applyProtection="0"/>
    <xf numFmtId="168" fontId="22" fillId="49" borderId="0" applyNumberFormat="0" applyBorder="0" applyAlignment="0" applyProtection="0"/>
    <xf numFmtId="169" fontId="22" fillId="49" borderId="0" applyNumberFormat="0" applyBorder="0" applyAlignment="0" applyProtection="0"/>
    <xf numFmtId="0" fontId="20" fillId="49"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168" fontId="22" fillId="49" borderId="0" applyNumberFormat="0" applyBorder="0" applyAlignment="0" applyProtection="0"/>
    <xf numFmtId="169" fontId="22" fillId="49" borderId="0" applyNumberFormat="0" applyBorder="0" applyAlignment="0" applyProtection="0"/>
    <xf numFmtId="168" fontId="22" fillId="49" borderId="0" applyNumberFormat="0" applyBorder="0" applyAlignment="0" applyProtection="0"/>
    <xf numFmtId="168" fontId="22" fillId="49" borderId="0" applyNumberFormat="0" applyBorder="0" applyAlignment="0" applyProtection="0"/>
    <xf numFmtId="169" fontId="22" fillId="49" borderId="0" applyNumberFormat="0" applyBorder="0" applyAlignment="0" applyProtection="0"/>
    <xf numFmtId="168" fontId="22" fillId="49" borderId="0" applyNumberFormat="0" applyBorder="0" applyAlignment="0" applyProtection="0"/>
    <xf numFmtId="168" fontId="22" fillId="49" borderId="0" applyNumberFormat="0" applyBorder="0" applyAlignment="0" applyProtection="0"/>
    <xf numFmtId="169" fontId="22" fillId="49" borderId="0" applyNumberFormat="0" applyBorder="0" applyAlignment="0" applyProtection="0"/>
    <xf numFmtId="168" fontId="22" fillId="49" borderId="0" applyNumberFormat="0" applyBorder="0" applyAlignment="0" applyProtection="0"/>
    <xf numFmtId="168" fontId="22" fillId="49" borderId="0" applyNumberFormat="0" applyBorder="0" applyAlignment="0" applyProtection="0"/>
    <xf numFmtId="169" fontId="22" fillId="49" borderId="0" applyNumberFormat="0" applyBorder="0" applyAlignment="0" applyProtection="0"/>
    <xf numFmtId="168" fontId="22" fillId="49" borderId="0" applyNumberFormat="0" applyBorder="0" applyAlignment="0" applyProtection="0"/>
    <xf numFmtId="0" fontId="20" fillId="49" borderId="0" applyNumberFormat="0" applyBorder="0" applyAlignment="0" applyProtection="0"/>
    <xf numFmtId="0" fontId="20" fillId="50" borderId="0" applyNumberFormat="0" applyBorder="0" applyAlignment="0" applyProtection="0"/>
    <xf numFmtId="0" fontId="21" fillId="34" borderId="0" applyNumberFormat="0" applyBorder="0" applyAlignment="0" applyProtection="0"/>
    <xf numFmtId="168" fontId="22" fillId="50" borderId="0" applyNumberFormat="0" applyBorder="0" applyAlignment="0" applyProtection="0"/>
    <xf numFmtId="168" fontId="22" fillId="50" borderId="0" applyNumberFormat="0" applyBorder="0" applyAlignment="0" applyProtection="0"/>
    <xf numFmtId="169" fontId="22" fillId="50" borderId="0" applyNumberFormat="0" applyBorder="0" applyAlignment="0" applyProtection="0"/>
    <xf numFmtId="0" fontId="20" fillId="50"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168" fontId="22" fillId="50" borderId="0" applyNumberFormat="0" applyBorder="0" applyAlignment="0" applyProtection="0"/>
    <xf numFmtId="169" fontId="22" fillId="50" borderId="0" applyNumberFormat="0" applyBorder="0" applyAlignment="0" applyProtection="0"/>
    <xf numFmtId="168" fontId="22" fillId="50" borderId="0" applyNumberFormat="0" applyBorder="0" applyAlignment="0" applyProtection="0"/>
    <xf numFmtId="168" fontId="22" fillId="50" borderId="0" applyNumberFormat="0" applyBorder="0" applyAlignment="0" applyProtection="0"/>
    <xf numFmtId="169" fontId="22" fillId="50" borderId="0" applyNumberFormat="0" applyBorder="0" applyAlignment="0" applyProtection="0"/>
    <xf numFmtId="168" fontId="22" fillId="50" borderId="0" applyNumberFormat="0" applyBorder="0" applyAlignment="0" applyProtection="0"/>
    <xf numFmtId="168" fontId="22" fillId="50" borderId="0" applyNumberFormat="0" applyBorder="0" applyAlignment="0" applyProtection="0"/>
    <xf numFmtId="169" fontId="22" fillId="50" borderId="0" applyNumberFormat="0" applyBorder="0" applyAlignment="0" applyProtection="0"/>
    <xf numFmtId="168" fontId="22" fillId="50" borderId="0" applyNumberFormat="0" applyBorder="0" applyAlignment="0" applyProtection="0"/>
    <xf numFmtId="168" fontId="22" fillId="50" borderId="0" applyNumberFormat="0" applyBorder="0" applyAlignment="0" applyProtection="0"/>
    <xf numFmtId="169" fontId="22" fillId="50" borderId="0" applyNumberFormat="0" applyBorder="0" applyAlignment="0" applyProtection="0"/>
    <xf numFmtId="168" fontId="22" fillId="50" borderId="0" applyNumberFormat="0" applyBorder="0" applyAlignment="0" applyProtection="0"/>
    <xf numFmtId="0" fontId="20" fillId="50" borderId="0" applyNumberFormat="0" applyBorder="0" applyAlignment="0" applyProtection="0"/>
    <xf numFmtId="0" fontId="18" fillId="51" borderId="0" applyNumberFormat="0" applyBorder="0" applyAlignment="0" applyProtection="0"/>
    <xf numFmtId="0" fontId="18" fillId="51"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1" fillId="11" borderId="0" applyNumberFormat="0" applyBorder="0" applyAlignment="0" applyProtection="0"/>
    <xf numFmtId="168" fontId="22" fillId="53" borderId="0" applyNumberFormat="0" applyBorder="0" applyAlignment="0" applyProtection="0"/>
    <xf numFmtId="168" fontId="22" fillId="53" borderId="0" applyNumberFormat="0" applyBorder="0" applyAlignment="0" applyProtection="0"/>
    <xf numFmtId="169" fontId="22" fillId="53" borderId="0" applyNumberFormat="0" applyBorder="0" applyAlignment="0" applyProtection="0"/>
    <xf numFmtId="0" fontId="20" fillId="53"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168" fontId="22" fillId="53" borderId="0" applyNumberFormat="0" applyBorder="0" applyAlignment="0" applyProtection="0"/>
    <xf numFmtId="169" fontId="22" fillId="53" borderId="0" applyNumberFormat="0" applyBorder="0" applyAlignment="0" applyProtection="0"/>
    <xf numFmtId="168" fontId="22" fillId="53" borderId="0" applyNumberFormat="0" applyBorder="0" applyAlignment="0" applyProtection="0"/>
    <xf numFmtId="168" fontId="22" fillId="53" borderId="0" applyNumberFormat="0" applyBorder="0" applyAlignment="0" applyProtection="0"/>
    <xf numFmtId="169" fontId="22" fillId="53" borderId="0" applyNumberFormat="0" applyBorder="0" applyAlignment="0" applyProtection="0"/>
    <xf numFmtId="168" fontId="22" fillId="53" borderId="0" applyNumberFormat="0" applyBorder="0" applyAlignment="0" applyProtection="0"/>
    <xf numFmtId="168" fontId="22" fillId="53" borderId="0" applyNumberFormat="0" applyBorder="0" applyAlignment="0" applyProtection="0"/>
    <xf numFmtId="169" fontId="22" fillId="53" borderId="0" applyNumberFormat="0" applyBorder="0" applyAlignment="0" applyProtection="0"/>
    <xf numFmtId="168" fontId="22" fillId="53" borderId="0" applyNumberFormat="0" applyBorder="0" applyAlignment="0" applyProtection="0"/>
    <xf numFmtId="168" fontId="22" fillId="53" borderId="0" applyNumberFormat="0" applyBorder="0" applyAlignment="0" applyProtection="0"/>
    <xf numFmtId="169" fontId="22" fillId="53" borderId="0" applyNumberFormat="0" applyBorder="0" applyAlignment="0" applyProtection="0"/>
    <xf numFmtId="168" fontId="22"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18" fillId="54" borderId="0" applyNumberFormat="0" applyBorder="0" applyAlignment="0" applyProtection="0"/>
    <xf numFmtId="0" fontId="18" fillId="55" borderId="0" applyNumberFormat="0" applyBorder="0" applyAlignment="0" applyProtection="0"/>
    <xf numFmtId="0" fontId="20" fillId="56" borderId="0" applyNumberFormat="0" applyBorder="0" applyAlignment="0" applyProtection="0"/>
    <xf numFmtId="0" fontId="20" fillId="57" borderId="0" applyNumberFormat="0" applyBorder="0" applyAlignment="0" applyProtection="0"/>
    <xf numFmtId="0" fontId="21" fillId="15" borderId="0" applyNumberFormat="0" applyBorder="0" applyAlignment="0" applyProtection="0"/>
    <xf numFmtId="168" fontId="22" fillId="57" borderId="0" applyNumberFormat="0" applyBorder="0" applyAlignment="0" applyProtection="0"/>
    <xf numFmtId="168" fontId="22" fillId="57" borderId="0" applyNumberFormat="0" applyBorder="0" applyAlignment="0" applyProtection="0"/>
    <xf numFmtId="169" fontId="22" fillId="57" borderId="0" applyNumberFormat="0" applyBorder="0" applyAlignment="0" applyProtection="0"/>
    <xf numFmtId="0" fontId="20" fillId="57"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168" fontId="22" fillId="57" borderId="0" applyNumberFormat="0" applyBorder="0" applyAlignment="0" applyProtection="0"/>
    <xf numFmtId="169" fontId="22" fillId="57" borderId="0" applyNumberFormat="0" applyBorder="0" applyAlignment="0" applyProtection="0"/>
    <xf numFmtId="168" fontId="22" fillId="57" borderId="0" applyNumberFormat="0" applyBorder="0" applyAlignment="0" applyProtection="0"/>
    <xf numFmtId="168" fontId="22" fillId="57" borderId="0" applyNumberFormat="0" applyBorder="0" applyAlignment="0" applyProtection="0"/>
    <xf numFmtId="169" fontId="22" fillId="57" borderId="0" applyNumberFormat="0" applyBorder="0" applyAlignment="0" applyProtection="0"/>
    <xf numFmtId="168" fontId="22" fillId="57" borderId="0" applyNumberFormat="0" applyBorder="0" applyAlignment="0" applyProtection="0"/>
    <xf numFmtId="168" fontId="22" fillId="57" borderId="0" applyNumberFormat="0" applyBorder="0" applyAlignment="0" applyProtection="0"/>
    <xf numFmtId="169" fontId="22" fillId="57" borderId="0" applyNumberFormat="0" applyBorder="0" applyAlignment="0" applyProtection="0"/>
    <xf numFmtId="168" fontId="22" fillId="57" borderId="0" applyNumberFormat="0" applyBorder="0" applyAlignment="0" applyProtection="0"/>
    <xf numFmtId="168" fontId="22" fillId="57" borderId="0" applyNumberFormat="0" applyBorder="0" applyAlignment="0" applyProtection="0"/>
    <xf numFmtId="169" fontId="22" fillId="57" borderId="0" applyNumberFormat="0" applyBorder="0" applyAlignment="0" applyProtection="0"/>
    <xf numFmtId="168" fontId="22"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18" fillId="54" borderId="0" applyNumberFormat="0" applyBorder="0" applyAlignment="0" applyProtection="0"/>
    <xf numFmtId="0" fontId="18" fillId="58" borderId="0" applyNumberFormat="0" applyBorder="0" applyAlignment="0" applyProtection="0"/>
    <xf numFmtId="0" fontId="20" fillId="55" borderId="0" applyNumberFormat="0" applyBorder="0" applyAlignment="0" applyProtection="0"/>
    <xf numFmtId="0" fontId="20" fillId="59" borderId="0" applyNumberFormat="0" applyBorder="0" applyAlignment="0" applyProtection="0"/>
    <xf numFmtId="0" fontId="21" fillId="19" borderId="0" applyNumberFormat="0" applyBorder="0" applyAlignment="0" applyProtection="0"/>
    <xf numFmtId="168" fontId="22" fillId="59" borderId="0" applyNumberFormat="0" applyBorder="0" applyAlignment="0" applyProtection="0"/>
    <xf numFmtId="168" fontId="22" fillId="59" borderId="0" applyNumberFormat="0" applyBorder="0" applyAlignment="0" applyProtection="0"/>
    <xf numFmtId="169" fontId="22" fillId="59" borderId="0" applyNumberFormat="0" applyBorder="0" applyAlignment="0" applyProtection="0"/>
    <xf numFmtId="0" fontId="20" fillId="5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168" fontId="22" fillId="59" borderId="0" applyNumberFormat="0" applyBorder="0" applyAlignment="0" applyProtection="0"/>
    <xf numFmtId="169" fontId="22" fillId="59" borderId="0" applyNumberFormat="0" applyBorder="0" applyAlignment="0" applyProtection="0"/>
    <xf numFmtId="168" fontId="22" fillId="59" borderId="0" applyNumberFormat="0" applyBorder="0" applyAlignment="0" applyProtection="0"/>
    <xf numFmtId="168" fontId="22" fillId="59" borderId="0" applyNumberFormat="0" applyBorder="0" applyAlignment="0" applyProtection="0"/>
    <xf numFmtId="169" fontId="22" fillId="59" borderId="0" applyNumberFormat="0" applyBorder="0" applyAlignment="0" applyProtection="0"/>
    <xf numFmtId="168" fontId="22" fillId="59" borderId="0" applyNumberFormat="0" applyBorder="0" applyAlignment="0" applyProtection="0"/>
    <xf numFmtId="168" fontId="22" fillId="59" borderId="0" applyNumberFormat="0" applyBorder="0" applyAlignment="0" applyProtection="0"/>
    <xf numFmtId="169" fontId="22" fillId="59" borderId="0" applyNumberFormat="0" applyBorder="0" applyAlignment="0" applyProtection="0"/>
    <xf numFmtId="168" fontId="22" fillId="59" borderId="0" applyNumberFormat="0" applyBorder="0" applyAlignment="0" applyProtection="0"/>
    <xf numFmtId="168" fontId="22" fillId="59" borderId="0" applyNumberFormat="0" applyBorder="0" applyAlignment="0" applyProtection="0"/>
    <xf numFmtId="169" fontId="22" fillId="59" borderId="0" applyNumberFormat="0" applyBorder="0" applyAlignment="0" applyProtection="0"/>
    <xf numFmtId="168" fontId="22"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18" fillId="51" borderId="0" applyNumberFormat="0" applyBorder="0" applyAlignment="0" applyProtection="0"/>
    <xf numFmtId="0" fontId="18" fillId="55" borderId="0" applyNumberFormat="0" applyBorder="0" applyAlignment="0" applyProtection="0"/>
    <xf numFmtId="0" fontId="20" fillId="55" borderId="0" applyNumberFormat="0" applyBorder="0" applyAlignment="0" applyProtection="0"/>
    <xf numFmtId="0" fontId="20" fillId="48" borderId="0" applyNumberFormat="0" applyBorder="0" applyAlignment="0" applyProtection="0"/>
    <xf numFmtId="0" fontId="21" fillId="23" borderId="0" applyNumberFormat="0" applyBorder="0" applyAlignment="0" applyProtection="0"/>
    <xf numFmtId="168" fontId="22" fillId="48" borderId="0" applyNumberFormat="0" applyBorder="0" applyAlignment="0" applyProtection="0"/>
    <xf numFmtId="168" fontId="22" fillId="48" borderId="0" applyNumberFormat="0" applyBorder="0" applyAlignment="0" applyProtection="0"/>
    <xf numFmtId="169" fontId="22" fillId="48" borderId="0" applyNumberFormat="0" applyBorder="0" applyAlignment="0" applyProtection="0"/>
    <xf numFmtId="0" fontId="20" fillId="48"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168" fontId="22" fillId="48" borderId="0" applyNumberFormat="0" applyBorder="0" applyAlignment="0" applyProtection="0"/>
    <xf numFmtId="169" fontId="22" fillId="48" borderId="0" applyNumberFormat="0" applyBorder="0" applyAlignment="0" applyProtection="0"/>
    <xf numFmtId="168" fontId="22" fillId="48" borderId="0" applyNumberFormat="0" applyBorder="0" applyAlignment="0" applyProtection="0"/>
    <xf numFmtId="168" fontId="22" fillId="48" borderId="0" applyNumberFormat="0" applyBorder="0" applyAlignment="0" applyProtection="0"/>
    <xf numFmtId="169" fontId="22" fillId="48" borderId="0" applyNumberFormat="0" applyBorder="0" applyAlignment="0" applyProtection="0"/>
    <xf numFmtId="168" fontId="22" fillId="48" borderId="0" applyNumberFormat="0" applyBorder="0" applyAlignment="0" applyProtection="0"/>
    <xf numFmtId="168" fontId="22" fillId="48" borderId="0" applyNumberFormat="0" applyBorder="0" applyAlignment="0" applyProtection="0"/>
    <xf numFmtId="169" fontId="22" fillId="48" borderId="0" applyNumberFormat="0" applyBorder="0" applyAlignment="0" applyProtection="0"/>
    <xf numFmtId="168" fontId="22" fillId="48" borderId="0" applyNumberFormat="0" applyBorder="0" applyAlignment="0" applyProtection="0"/>
    <xf numFmtId="168" fontId="22" fillId="48" borderId="0" applyNumberFormat="0" applyBorder="0" applyAlignment="0" applyProtection="0"/>
    <xf numFmtId="169" fontId="22" fillId="48" borderId="0" applyNumberFormat="0" applyBorder="0" applyAlignment="0" applyProtection="0"/>
    <xf numFmtId="168" fontId="22"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20" fillId="48" borderId="0" applyNumberFormat="0" applyBorder="0" applyAlignment="0" applyProtection="0"/>
    <xf numFmtId="0" fontId="18" fillId="60" borderId="0" applyNumberFormat="0" applyBorder="0" applyAlignment="0" applyProtection="0"/>
    <xf numFmtId="0" fontId="18" fillId="51" borderId="0" applyNumberFormat="0" applyBorder="0" applyAlignment="0" applyProtection="0"/>
    <xf numFmtId="0" fontId="20" fillId="52" borderId="0" applyNumberFormat="0" applyBorder="0" applyAlignment="0" applyProtection="0"/>
    <xf numFmtId="0" fontId="20" fillId="49" borderId="0" applyNumberFormat="0" applyBorder="0" applyAlignment="0" applyProtection="0"/>
    <xf numFmtId="0" fontId="21" fillId="27" borderId="0" applyNumberFormat="0" applyBorder="0" applyAlignment="0" applyProtection="0"/>
    <xf numFmtId="168" fontId="22" fillId="49" borderId="0" applyNumberFormat="0" applyBorder="0" applyAlignment="0" applyProtection="0"/>
    <xf numFmtId="168" fontId="22" fillId="49" borderId="0" applyNumberFormat="0" applyBorder="0" applyAlignment="0" applyProtection="0"/>
    <xf numFmtId="169" fontId="22" fillId="49" borderId="0" applyNumberFormat="0" applyBorder="0" applyAlignment="0" applyProtection="0"/>
    <xf numFmtId="0" fontId="20" fillId="49"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168" fontId="22" fillId="49" borderId="0" applyNumberFormat="0" applyBorder="0" applyAlignment="0" applyProtection="0"/>
    <xf numFmtId="169" fontId="22" fillId="49" borderId="0" applyNumberFormat="0" applyBorder="0" applyAlignment="0" applyProtection="0"/>
    <xf numFmtId="168" fontId="22" fillId="49" borderId="0" applyNumberFormat="0" applyBorder="0" applyAlignment="0" applyProtection="0"/>
    <xf numFmtId="168" fontId="22" fillId="49" borderId="0" applyNumberFormat="0" applyBorder="0" applyAlignment="0" applyProtection="0"/>
    <xf numFmtId="169" fontId="22" fillId="49" borderId="0" applyNumberFormat="0" applyBorder="0" applyAlignment="0" applyProtection="0"/>
    <xf numFmtId="168" fontId="22" fillId="49" borderId="0" applyNumberFormat="0" applyBorder="0" applyAlignment="0" applyProtection="0"/>
    <xf numFmtId="168" fontId="22" fillId="49" borderId="0" applyNumberFormat="0" applyBorder="0" applyAlignment="0" applyProtection="0"/>
    <xf numFmtId="169" fontId="22" fillId="49" borderId="0" applyNumberFormat="0" applyBorder="0" applyAlignment="0" applyProtection="0"/>
    <xf numFmtId="168" fontId="22" fillId="49" borderId="0" applyNumberFormat="0" applyBorder="0" applyAlignment="0" applyProtection="0"/>
    <xf numFmtId="168" fontId="22" fillId="49" borderId="0" applyNumberFormat="0" applyBorder="0" applyAlignment="0" applyProtection="0"/>
    <xf numFmtId="169" fontId="22" fillId="49" borderId="0" applyNumberFormat="0" applyBorder="0" applyAlignment="0" applyProtection="0"/>
    <xf numFmtId="168" fontId="22"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18" fillId="54" borderId="0" applyNumberFormat="0" applyBorder="0" applyAlignment="0" applyProtection="0"/>
    <xf numFmtId="0" fontId="18" fillId="61" borderId="0" applyNumberFormat="0" applyBorder="0" applyAlignment="0" applyProtection="0"/>
    <xf numFmtId="0" fontId="20" fillId="61" borderId="0" applyNumberFormat="0" applyBorder="0" applyAlignment="0" applyProtection="0"/>
    <xf numFmtId="0" fontId="20" fillId="62" borderId="0" applyNumberFormat="0" applyBorder="0" applyAlignment="0" applyProtection="0"/>
    <xf numFmtId="0" fontId="21" fillId="31" borderId="0" applyNumberFormat="0" applyBorder="0" applyAlignment="0" applyProtection="0"/>
    <xf numFmtId="168" fontId="22" fillId="62" borderId="0" applyNumberFormat="0" applyBorder="0" applyAlignment="0" applyProtection="0"/>
    <xf numFmtId="168" fontId="22" fillId="62" borderId="0" applyNumberFormat="0" applyBorder="0" applyAlignment="0" applyProtection="0"/>
    <xf numFmtId="169" fontId="22" fillId="62" borderId="0" applyNumberFormat="0" applyBorder="0" applyAlignment="0" applyProtection="0"/>
    <xf numFmtId="0" fontId="20" fillId="62"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168" fontId="22" fillId="62" borderId="0" applyNumberFormat="0" applyBorder="0" applyAlignment="0" applyProtection="0"/>
    <xf numFmtId="169" fontId="22" fillId="62" borderId="0" applyNumberFormat="0" applyBorder="0" applyAlignment="0" applyProtection="0"/>
    <xf numFmtId="168" fontId="22" fillId="62" borderId="0" applyNumberFormat="0" applyBorder="0" applyAlignment="0" applyProtection="0"/>
    <xf numFmtId="168" fontId="22" fillId="62" borderId="0" applyNumberFormat="0" applyBorder="0" applyAlignment="0" applyProtection="0"/>
    <xf numFmtId="169" fontId="22" fillId="62" borderId="0" applyNumberFormat="0" applyBorder="0" applyAlignment="0" applyProtection="0"/>
    <xf numFmtId="168" fontId="22" fillId="62" borderId="0" applyNumberFormat="0" applyBorder="0" applyAlignment="0" applyProtection="0"/>
    <xf numFmtId="168" fontId="22" fillId="62" borderId="0" applyNumberFormat="0" applyBorder="0" applyAlignment="0" applyProtection="0"/>
    <xf numFmtId="169" fontId="22" fillId="62" borderId="0" applyNumberFormat="0" applyBorder="0" applyAlignment="0" applyProtection="0"/>
    <xf numFmtId="168" fontId="22" fillId="62" borderId="0" applyNumberFormat="0" applyBorder="0" applyAlignment="0" applyProtection="0"/>
    <xf numFmtId="168" fontId="22" fillId="62" borderId="0" applyNumberFormat="0" applyBorder="0" applyAlignment="0" applyProtection="0"/>
    <xf numFmtId="169" fontId="22" fillId="62" borderId="0" applyNumberFormat="0" applyBorder="0" applyAlignment="0" applyProtection="0"/>
    <xf numFmtId="168" fontId="22" fillId="62" borderId="0" applyNumberFormat="0" applyBorder="0" applyAlignment="0" applyProtection="0"/>
    <xf numFmtId="0" fontId="20" fillId="62" borderId="0" applyNumberFormat="0" applyBorder="0" applyAlignment="0" applyProtection="0"/>
    <xf numFmtId="0" fontId="20" fillId="62" borderId="0" applyNumberFormat="0" applyBorder="0" applyAlignment="0" applyProtection="0"/>
    <xf numFmtId="0" fontId="20" fillId="62" borderId="0" applyNumberFormat="0" applyBorder="0" applyAlignment="0" applyProtection="0"/>
    <xf numFmtId="0" fontId="23" fillId="38" borderId="0" applyNumberFormat="0" applyBorder="0" applyAlignment="0" applyProtection="0"/>
    <xf numFmtId="0" fontId="24" fillId="5" borderId="0" applyNumberFormat="0" applyBorder="0" applyAlignment="0" applyProtection="0"/>
    <xf numFmtId="168" fontId="25" fillId="38" borderId="0" applyNumberFormat="0" applyBorder="0" applyAlignment="0" applyProtection="0"/>
    <xf numFmtId="168" fontId="25" fillId="38" borderId="0" applyNumberFormat="0" applyBorder="0" applyAlignment="0" applyProtection="0"/>
    <xf numFmtId="169" fontId="25" fillId="38" borderId="0" applyNumberFormat="0" applyBorder="0" applyAlignment="0" applyProtection="0"/>
    <xf numFmtId="0" fontId="23" fillId="38"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168" fontId="25" fillId="38" borderId="0" applyNumberFormat="0" applyBorder="0" applyAlignment="0" applyProtection="0"/>
    <xf numFmtId="169" fontId="25" fillId="38" borderId="0" applyNumberFormat="0" applyBorder="0" applyAlignment="0" applyProtection="0"/>
    <xf numFmtId="168" fontId="25" fillId="38" borderId="0" applyNumberFormat="0" applyBorder="0" applyAlignment="0" applyProtection="0"/>
    <xf numFmtId="168" fontId="25" fillId="38" borderId="0" applyNumberFormat="0" applyBorder="0" applyAlignment="0" applyProtection="0"/>
    <xf numFmtId="169" fontId="25" fillId="38" borderId="0" applyNumberFormat="0" applyBorder="0" applyAlignment="0" applyProtection="0"/>
    <xf numFmtId="168" fontId="25" fillId="38" borderId="0" applyNumberFormat="0" applyBorder="0" applyAlignment="0" applyProtection="0"/>
    <xf numFmtId="168" fontId="25" fillId="38" borderId="0" applyNumberFormat="0" applyBorder="0" applyAlignment="0" applyProtection="0"/>
    <xf numFmtId="169" fontId="25" fillId="38" borderId="0" applyNumberFormat="0" applyBorder="0" applyAlignment="0" applyProtection="0"/>
    <xf numFmtId="168" fontId="25" fillId="38" borderId="0" applyNumberFormat="0" applyBorder="0" applyAlignment="0" applyProtection="0"/>
    <xf numFmtId="168" fontId="25" fillId="38" borderId="0" applyNumberFormat="0" applyBorder="0" applyAlignment="0" applyProtection="0"/>
    <xf numFmtId="169" fontId="25" fillId="38" borderId="0" applyNumberFormat="0" applyBorder="0" applyAlignment="0" applyProtection="0"/>
    <xf numFmtId="168" fontId="25" fillId="38" borderId="0" applyNumberFormat="0" applyBorder="0" applyAlignment="0" applyProtection="0"/>
    <xf numFmtId="0" fontId="23" fillId="38" borderId="0" applyNumberFormat="0" applyBorder="0" applyAlignment="0" applyProtection="0"/>
    <xf numFmtId="170" fontId="26" fillId="0" borderId="0" applyFill="0" applyBorder="0" applyAlignment="0"/>
    <xf numFmtId="170" fontId="27" fillId="0" borderId="0" applyFill="0" applyBorder="0" applyAlignment="0"/>
    <xf numFmtId="170" fontId="27" fillId="0" borderId="0" applyFill="0" applyBorder="0" applyAlignment="0"/>
    <xf numFmtId="170" fontId="27" fillId="0" borderId="0" applyFill="0" applyBorder="0" applyAlignment="0"/>
    <xf numFmtId="171" fontId="28" fillId="0" borderId="0" applyFill="0" applyBorder="0" applyAlignment="0"/>
    <xf numFmtId="171" fontId="28" fillId="0" borderId="0" applyFill="0" applyBorder="0" applyAlignment="0"/>
    <xf numFmtId="170" fontId="27" fillId="0" borderId="0" applyFill="0" applyBorder="0" applyAlignment="0"/>
    <xf numFmtId="170" fontId="27" fillId="0" borderId="0" applyFill="0" applyBorder="0" applyAlignment="0"/>
    <xf numFmtId="170" fontId="27" fillId="0" borderId="0" applyFill="0" applyBorder="0" applyAlignment="0"/>
    <xf numFmtId="170" fontId="27" fillId="0" borderId="0" applyFill="0" applyBorder="0" applyAlignment="0"/>
    <xf numFmtId="170" fontId="27" fillId="0" borderId="0" applyFill="0" applyBorder="0" applyAlignment="0"/>
    <xf numFmtId="170" fontId="27" fillId="0" borderId="0" applyFill="0" applyBorder="0" applyAlignment="0"/>
    <xf numFmtId="172" fontId="28" fillId="0" borderId="0" applyFill="0" applyBorder="0" applyAlignment="0"/>
    <xf numFmtId="173" fontId="28" fillId="0" borderId="0" applyFill="0" applyBorder="0" applyAlignment="0"/>
    <xf numFmtId="174" fontId="28" fillId="0" borderId="0" applyFill="0" applyBorder="0" applyAlignment="0"/>
    <xf numFmtId="175" fontId="28" fillId="0" borderId="0" applyFill="0" applyBorder="0" applyAlignment="0"/>
    <xf numFmtId="171" fontId="28" fillId="0" borderId="0" applyFill="0" applyBorder="0" applyAlignment="0"/>
    <xf numFmtId="176" fontId="28" fillId="0" borderId="0" applyFill="0" applyBorder="0" applyAlignment="0"/>
    <xf numFmtId="172" fontId="28" fillId="0" borderId="0" applyFill="0" applyBorder="0" applyAlignment="0"/>
    <xf numFmtId="0" fontId="29" fillId="63" borderId="37" applyNumberFormat="0" applyAlignment="0" applyProtection="0"/>
    <xf numFmtId="0" fontId="30" fillId="8" borderId="30"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168" fontId="31"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168" fontId="31"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169" fontId="31"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30" fillId="8" borderId="30"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30" fillId="8" borderId="30"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30" fillId="8" borderId="30"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30" fillId="8" borderId="30"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30" fillId="8" borderId="30"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30" fillId="8" borderId="30"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30" fillId="8" borderId="30"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0" fontId="29" fillId="63" borderId="37" applyNumberFormat="0" applyAlignment="0" applyProtection="0"/>
    <xf numFmtId="168" fontId="31" fillId="63" borderId="37" applyNumberFormat="0" applyAlignment="0" applyProtection="0"/>
    <xf numFmtId="169" fontId="31" fillId="63" borderId="37" applyNumberFormat="0" applyAlignment="0" applyProtection="0"/>
    <xf numFmtId="168" fontId="31" fillId="63" borderId="37" applyNumberFormat="0" applyAlignment="0" applyProtection="0"/>
    <xf numFmtId="168" fontId="31" fillId="63" borderId="37" applyNumberFormat="0" applyAlignment="0" applyProtection="0"/>
    <xf numFmtId="169" fontId="31" fillId="63" borderId="37" applyNumberFormat="0" applyAlignment="0" applyProtection="0"/>
    <xf numFmtId="168" fontId="31" fillId="63" borderId="37" applyNumberFormat="0" applyAlignment="0" applyProtection="0"/>
    <xf numFmtId="168" fontId="31" fillId="63" borderId="37" applyNumberFormat="0" applyAlignment="0" applyProtection="0"/>
    <xf numFmtId="169" fontId="31" fillId="63" borderId="37" applyNumberFormat="0" applyAlignment="0" applyProtection="0"/>
    <xf numFmtId="168" fontId="31" fillId="63" borderId="37" applyNumberFormat="0" applyAlignment="0" applyProtection="0"/>
    <xf numFmtId="168" fontId="31" fillId="63" borderId="37" applyNumberFormat="0" applyAlignment="0" applyProtection="0"/>
    <xf numFmtId="169" fontId="31" fillId="63" borderId="37" applyNumberFormat="0" applyAlignment="0" applyProtection="0"/>
    <xf numFmtId="168" fontId="31" fillId="63" borderId="37" applyNumberFormat="0" applyAlignment="0" applyProtection="0"/>
    <xf numFmtId="0" fontId="29" fillId="63" borderId="37" applyNumberFormat="0" applyAlignment="0" applyProtection="0"/>
    <xf numFmtId="0" fontId="32" fillId="64" borderId="38" applyNumberFormat="0" applyAlignment="0" applyProtection="0"/>
    <xf numFmtId="0" fontId="33" fillId="9" borderId="33" applyNumberFormat="0" applyAlignment="0" applyProtection="0"/>
    <xf numFmtId="168"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0" fontId="32"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0" fontId="33" fillId="9" borderId="33"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169" fontId="34" fillId="64" borderId="38" applyNumberFormat="0" applyAlignment="0" applyProtection="0"/>
    <xf numFmtId="168" fontId="34" fillId="64" borderId="38" applyNumberFormat="0" applyAlignment="0" applyProtection="0"/>
    <xf numFmtId="0" fontId="32" fillId="64" borderId="38"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quotePrefix="1">
      <protection locked="0"/>
    </xf>
    <xf numFmtId="43" fontId="18" fillId="0" borderId="0" applyFont="0" applyFill="0" applyBorder="0" applyAlignment="0" applyProtection="0"/>
    <xf numFmtId="43" fontId="2" fillId="0" borderId="0" quotePrefix="1">
      <protection locked="0"/>
    </xf>
    <xf numFmtId="43" fontId="18"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8" fontId="18" fillId="0" borderId="0" applyFont="0" applyFill="0" applyBorder="0" applyAlignment="0" applyProtection="0"/>
    <xf numFmtId="44" fontId="7" fillId="0" borderId="0" applyFont="0" applyFill="0" applyBorder="0" applyAlignment="0" applyProtection="0"/>
    <xf numFmtId="43" fontId="18" fillId="0" borderId="0" applyFont="0" applyFill="0" applyBorder="0" applyAlignment="0" applyProtection="0"/>
    <xf numFmtId="44" fontId="7" fillId="0" borderId="0" applyFont="0" applyFill="0" applyBorder="0" applyAlignment="0" applyProtection="0"/>
    <xf numFmtId="178" fontId="18"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8" fontId="18" fillId="0" borderId="0" applyFont="0" applyFill="0" applyBorder="0" applyAlignment="0" applyProtection="0"/>
    <xf numFmtId="44" fontId="7" fillId="0" borderId="0" applyFont="0" applyFill="0" applyBorder="0" applyAlignment="0" applyProtection="0"/>
    <xf numFmtId="178" fontId="18"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5"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6" fillId="0" borderId="0"/>
    <xf numFmtId="172" fontId="28" fillId="0" borderId="0" applyFont="0" applyFill="0" applyBorder="0" applyAlignment="0" applyProtection="0"/>
    <xf numFmtId="44" fontId="2" fillId="0" borderId="0" applyFont="0" applyFill="0" applyBorder="0" applyAlignment="0" applyProtection="0"/>
    <xf numFmtId="44" fontId="7"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6" fillId="0" borderId="0"/>
    <xf numFmtId="14" fontId="37" fillId="0" borderId="0" applyFill="0" applyBorder="0" applyAlignment="0"/>
    <xf numFmtId="38" fontId="17" fillId="0" borderId="39">
      <alignment vertical="center"/>
    </xf>
    <xf numFmtId="38" fontId="17" fillId="0" borderId="39">
      <alignment vertical="center"/>
    </xf>
    <xf numFmtId="38" fontId="17" fillId="0" borderId="39">
      <alignment vertical="center"/>
    </xf>
    <xf numFmtId="38" fontId="17" fillId="0" borderId="39">
      <alignment vertical="center"/>
    </xf>
    <xf numFmtId="38" fontId="17" fillId="0" borderId="39">
      <alignment vertical="center"/>
    </xf>
    <xf numFmtId="38" fontId="17" fillId="0" borderId="39">
      <alignment vertical="center"/>
    </xf>
    <xf numFmtId="38" fontId="17" fillId="0" borderId="39">
      <alignment vertical="center"/>
    </xf>
    <xf numFmtId="38" fontId="17" fillId="0" borderId="0" applyFont="0" applyFill="0" applyBorder="0" applyAlignment="0" applyProtection="0"/>
    <xf numFmtId="180" fontId="2" fillId="0" borderId="0" applyFont="0" applyFill="0" applyBorder="0" applyAlignment="0" applyProtection="0"/>
    <xf numFmtId="0" fontId="38" fillId="65" borderId="0" applyNumberFormat="0" applyBorder="0" applyAlignment="0" applyProtection="0"/>
    <xf numFmtId="0" fontId="38" fillId="66" borderId="0" applyNumberFormat="0" applyBorder="0" applyAlignment="0" applyProtection="0"/>
    <xf numFmtId="0" fontId="38" fillId="67" borderId="0" applyNumberFormat="0" applyBorder="0" applyAlignment="0" applyProtection="0"/>
    <xf numFmtId="171" fontId="28" fillId="0" borderId="0" applyFill="0" applyBorder="0" applyAlignment="0"/>
    <xf numFmtId="172" fontId="28" fillId="0" borderId="0" applyFill="0" applyBorder="0" applyAlignment="0"/>
    <xf numFmtId="171" fontId="28" fillId="0" borderId="0" applyFill="0" applyBorder="0" applyAlignment="0"/>
    <xf numFmtId="176" fontId="28" fillId="0" borderId="0" applyFill="0" applyBorder="0" applyAlignment="0"/>
    <xf numFmtId="172" fontId="28"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168" fontId="41" fillId="0" borderId="0" applyNumberFormat="0" applyFill="0" applyBorder="0" applyAlignment="0" applyProtection="0"/>
    <xf numFmtId="168" fontId="41" fillId="0" borderId="0" applyNumberFormat="0" applyFill="0" applyBorder="0" applyAlignment="0" applyProtection="0"/>
    <xf numFmtId="169" fontId="41"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168" fontId="41" fillId="0" borderId="0" applyNumberFormat="0" applyFill="0" applyBorder="0" applyAlignment="0" applyProtection="0"/>
    <xf numFmtId="169" fontId="41" fillId="0" borderId="0" applyNumberFormat="0" applyFill="0" applyBorder="0" applyAlignment="0" applyProtection="0"/>
    <xf numFmtId="168" fontId="41" fillId="0" borderId="0" applyNumberFormat="0" applyFill="0" applyBorder="0" applyAlignment="0" applyProtection="0"/>
    <xf numFmtId="168" fontId="41" fillId="0" borderId="0" applyNumberFormat="0" applyFill="0" applyBorder="0" applyAlignment="0" applyProtection="0"/>
    <xf numFmtId="169" fontId="41" fillId="0" borderId="0" applyNumberFormat="0" applyFill="0" applyBorder="0" applyAlignment="0" applyProtection="0"/>
    <xf numFmtId="168" fontId="41" fillId="0" borderId="0" applyNumberFormat="0" applyFill="0" applyBorder="0" applyAlignment="0" applyProtection="0"/>
    <xf numFmtId="168" fontId="41" fillId="0" borderId="0" applyNumberFormat="0" applyFill="0" applyBorder="0" applyAlignment="0" applyProtection="0"/>
    <xf numFmtId="169" fontId="41" fillId="0" borderId="0" applyNumberFormat="0" applyFill="0" applyBorder="0" applyAlignment="0" applyProtection="0"/>
    <xf numFmtId="168" fontId="41" fillId="0" borderId="0" applyNumberFormat="0" applyFill="0" applyBorder="0" applyAlignment="0" applyProtection="0"/>
    <xf numFmtId="168" fontId="41" fillId="0" borderId="0" applyNumberFormat="0" applyFill="0" applyBorder="0" applyAlignment="0" applyProtection="0"/>
    <xf numFmtId="169" fontId="41" fillId="0" borderId="0" applyNumberFormat="0" applyFill="0" applyBorder="0" applyAlignment="0" applyProtection="0"/>
    <xf numFmtId="168" fontId="41" fillId="0" borderId="0" applyNumberFormat="0" applyFill="0" applyBorder="0" applyAlignment="0" applyProtection="0"/>
    <xf numFmtId="0" fontId="39" fillId="0" borderId="0" applyNumberFormat="0" applyFill="0" applyBorder="0" applyAlignment="0" applyProtection="0"/>
    <xf numFmtId="168" fontId="2" fillId="0" borderId="0"/>
    <xf numFmtId="0" fontId="2" fillId="0" borderId="0"/>
    <xf numFmtId="168" fontId="2" fillId="0" borderId="0"/>
    <xf numFmtId="0" fontId="27" fillId="0" borderId="3" applyNumberFormat="0" applyAlignment="0">
      <alignment horizontal="right"/>
      <protection locked="0"/>
    </xf>
    <xf numFmtId="0" fontId="27" fillId="0" borderId="3" applyNumberFormat="0" applyAlignment="0">
      <alignment horizontal="right"/>
      <protection locked="0"/>
    </xf>
    <xf numFmtId="0" fontId="27" fillId="0" borderId="3" applyNumberFormat="0" applyAlignment="0">
      <alignment horizontal="right"/>
      <protection locked="0"/>
    </xf>
    <xf numFmtId="0" fontId="27" fillId="0" borderId="3" applyNumberFormat="0" applyAlignment="0">
      <alignment horizontal="right"/>
      <protection locked="0"/>
    </xf>
    <xf numFmtId="0" fontId="27" fillId="0" borderId="3" applyNumberFormat="0" applyAlignment="0">
      <alignment horizontal="right"/>
      <protection locked="0"/>
    </xf>
    <xf numFmtId="0" fontId="27" fillId="0" borderId="3" applyNumberFormat="0" applyAlignment="0">
      <alignment horizontal="right"/>
      <protection locked="0"/>
    </xf>
    <xf numFmtId="0" fontId="27" fillId="0" borderId="3" applyNumberFormat="0" applyAlignment="0">
      <alignment horizontal="right"/>
      <protection locked="0"/>
    </xf>
    <xf numFmtId="0" fontId="27" fillId="0" borderId="3" applyNumberFormat="0" applyAlignment="0">
      <alignment horizontal="right"/>
      <protection locked="0"/>
    </xf>
    <xf numFmtId="0" fontId="27" fillId="0" borderId="3" applyNumberFormat="0" applyAlignment="0">
      <alignment horizontal="right"/>
      <protection locked="0"/>
    </xf>
    <xf numFmtId="0" fontId="27" fillId="0" borderId="3" applyNumberFormat="0" applyAlignment="0">
      <alignment horizontal="right"/>
      <protection locked="0"/>
    </xf>
    <xf numFmtId="0" fontId="42" fillId="39" borderId="0" applyNumberFormat="0" applyBorder="0" applyAlignment="0" applyProtection="0"/>
    <xf numFmtId="0" fontId="43" fillId="4" borderId="0" applyNumberFormat="0" applyBorder="0" applyAlignment="0" applyProtection="0"/>
    <xf numFmtId="168" fontId="44" fillId="39" borderId="0" applyNumberFormat="0" applyBorder="0" applyAlignment="0" applyProtection="0"/>
    <xf numFmtId="168" fontId="44" fillId="39" borderId="0" applyNumberFormat="0" applyBorder="0" applyAlignment="0" applyProtection="0"/>
    <xf numFmtId="169" fontId="44" fillId="39" borderId="0" applyNumberFormat="0" applyBorder="0" applyAlignment="0" applyProtection="0"/>
    <xf numFmtId="0" fontId="42" fillId="39" borderId="0" applyNumberFormat="0" applyBorder="0" applyAlignment="0" applyProtection="0"/>
    <xf numFmtId="0" fontId="43" fillId="4" borderId="0" applyNumberFormat="0" applyBorder="0" applyAlignment="0" applyProtection="0"/>
    <xf numFmtId="0" fontId="43" fillId="4" borderId="0" applyNumberFormat="0" applyBorder="0" applyAlignment="0" applyProtection="0"/>
    <xf numFmtId="0" fontId="43" fillId="4" borderId="0" applyNumberFormat="0" applyBorder="0" applyAlignment="0" applyProtection="0"/>
    <xf numFmtId="0" fontId="43" fillId="4" borderId="0" applyNumberFormat="0" applyBorder="0" applyAlignment="0" applyProtection="0"/>
    <xf numFmtId="0" fontId="43" fillId="4" borderId="0" applyNumberFormat="0" applyBorder="0" applyAlignment="0" applyProtection="0"/>
    <xf numFmtId="0" fontId="43" fillId="4" borderId="0" applyNumberFormat="0" applyBorder="0" applyAlignment="0" applyProtection="0"/>
    <xf numFmtId="0" fontId="43" fillId="4" borderId="0" applyNumberFormat="0" applyBorder="0" applyAlignment="0" applyProtection="0"/>
    <xf numFmtId="168" fontId="44" fillId="39" borderId="0" applyNumberFormat="0" applyBorder="0" applyAlignment="0" applyProtection="0"/>
    <xf numFmtId="169" fontId="44" fillId="39" borderId="0" applyNumberFormat="0" applyBorder="0" applyAlignment="0" applyProtection="0"/>
    <xf numFmtId="168" fontId="44" fillId="39" borderId="0" applyNumberFormat="0" applyBorder="0" applyAlignment="0" applyProtection="0"/>
    <xf numFmtId="168" fontId="44" fillId="39" borderId="0" applyNumberFormat="0" applyBorder="0" applyAlignment="0" applyProtection="0"/>
    <xf numFmtId="169" fontId="44" fillId="39" borderId="0" applyNumberFormat="0" applyBorder="0" applyAlignment="0" applyProtection="0"/>
    <xf numFmtId="168" fontId="44" fillId="39" borderId="0" applyNumberFormat="0" applyBorder="0" applyAlignment="0" applyProtection="0"/>
    <xf numFmtId="168" fontId="44" fillId="39" borderId="0" applyNumberFormat="0" applyBorder="0" applyAlignment="0" applyProtection="0"/>
    <xf numFmtId="169" fontId="44" fillId="39" borderId="0" applyNumberFormat="0" applyBorder="0" applyAlignment="0" applyProtection="0"/>
    <xf numFmtId="168" fontId="44" fillId="39" borderId="0" applyNumberFormat="0" applyBorder="0" applyAlignment="0" applyProtection="0"/>
    <xf numFmtId="168" fontId="44" fillId="39" borderId="0" applyNumberFormat="0" applyBorder="0" applyAlignment="0" applyProtection="0"/>
    <xf numFmtId="169" fontId="44" fillId="39" borderId="0" applyNumberFormat="0" applyBorder="0" applyAlignment="0" applyProtection="0"/>
    <xf numFmtId="168" fontId="44" fillId="39" borderId="0" applyNumberFormat="0" applyBorder="0" applyAlignment="0" applyProtection="0"/>
    <xf numFmtId="0" fontId="42" fillId="39" borderId="0" applyNumberFormat="0" applyBorder="0" applyAlignment="0" applyProtection="0"/>
    <xf numFmtId="0" fontId="2" fillId="68" borderId="3" applyNumberFormat="0" applyFont="0" applyBorder="0" applyProtection="0">
      <alignment horizontal="center" vertical="center"/>
    </xf>
    <xf numFmtId="0" fontId="45" fillId="0" borderId="29" applyNumberFormat="0" applyAlignment="0" applyProtection="0">
      <alignment horizontal="left" vertical="center"/>
    </xf>
    <xf numFmtId="0" fontId="45" fillId="0" borderId="29" applyNumberFormat="0" applyAlignment="0" applyProtection="0">
      <alignment horizontal="left" vertical="center"/>
    </xf>
    <xf numFmtId="168" fontId="45" fillId="0" borderId="29" applyNumberFormat="0" applyAlignment="0" applyProtection="0">
      <alignment horizontal="left" vertical="center"/>
    </xf>
    <xf numFmtId="0" fontId="45" fillId="0" borderId="9">
      <alignment horizontal="left" vertical="center"/>
    </xf>
    <xf numFmtId="0" fontId="45" fillId="0" borderId="9">
      <alignment horizontal="left" vertical="center"/>
    </xf>
    <xf numFmtId="168" fontId="45" fillId="0" borderId="9">
      <alignment horizontal="left" vertical="center"/>
    </xf>
    <xf numFmtId="0" fontId="46" fillId="0" borderId="40" applyNumberFormat="0" applyFill="0" applyAlignment="0" applyProtection="0"/>
    <xf numFmtId="169" fontId="46" fillId="0" borderId="40" applyNumberFormat="0" applyFill="0" applyAlignment="0" applyProtection="0"/>
    <xf numFmtId="0" fontId="46" fillId="0" borderId="40" applyNumberFormat="0" applyFill="0" applyAlignment="0" applyProtection="0"/>
    <xf numFmtId="168" fontId="46" fillId="0" borderId="40" applyNumberFormat="0" applyFill="0" applyAlignment="0" applyProtection="0"/>
    <xf numFmtId="168" fontId="46" fillId="0" borderId="40" applyNumberFormat="0" applyFill="0" applyAlignment="0" applyProtection="0"/>
    <xf numFmtId="168" fontId="46" fillId="0" borderId="40" applyNumberFormat="0" applyFill="0" applyAlignment="0" applyProtection="0"/>
    <xf numFmtId="169" fontId="46" fillId="0" borderId="40" applyNumberFormat="0" applyFill="0" applyAlignment="0" applyProtection="0"/>
    <xf numFmtId="168" fontId="46" fillId="0" borderId="40" applyNumberFormat="0" applyFill="0" applyAlignment="0" applyProtection="0"/>
    <xf numFmtId="168" fontId="46" fillId="0" borderId="40" applyNumberFormat="0" applyFill="0" applyAlignment="0" applyProtection="0"/>
    <xf numFmtId="169" fontId="46" fillId="0" borderId="40" applyNumberFormat="0" applyFill="0" applyAlignment="0" applyProtection="0"/>
    <xf numFmtId="168" fontId="46" fillId="0" borderId="40" applyNumberFormat="0" applyFill="0" applyAlignment="0" applyProtection="0"/>
    <xf numFmtId="168" fontId="46" fillId="0" borderId="40" applyNumberFormat="0" applyFill="0" applyAlignment="0" applyProtection="0"/>
    <xf numFmtId="169" fontId="46" fillId="0" borderId="40" applyNumberFormat="0" applyFill="0" applyAlignment="0" applyProtection="0"/>
    <xf numFmtId="168" fontId="46" fillId="0" borderId="40" applyNumberFormat="0" applyFill="0" applyAlignment="0" applyProtection="0"/>
    <xf numFmtId="168" fontId="46" fillId="0" borderId="40" applyNumberFormat="0" applyFill="0" applyAlignment="0" applyProtection="0"/>
    <xf numFmtId="169" fontId="46" fillId="0" borderId="40" applyNumberFormat="0" applyFill="0" applyAlignment="0" applyProtection="0"/>
    <xf numFmtId="168" fontId="46" fillId="0" borderId="40" applyNumberFormat="0" applyFill="0" applyAlignment="0" applyProtection="0"/>
    <xf numFmtId="0" fontId="46" fillId="0" borderId="40" applyNumberFormat="0" applyFill="0" applyAlignment="0" applyProtection="0"/>
    <xf numFmtId="0" fontId="47" fillId="0" borderId="41" applyNumberFormat="0" applyFill="0" applyAlignment="0" applyProtection="0"/>
    <xf numFmtId="169" fontId="47" fillId="0" borderId="41" applyNumberFormat="0" applyFill="0" applyAlignment="0" applyProtection="0"/>
    <xf numFmtId="0" fontId="47" fillId="0" borderId="41" applyNumberFormat="0" applyFill="0" applyAlignment="0" applyProtection="0"/>
    <xf numFmtId="168" fontId="47" fillId="0" borderId="41" applyNumberFormat="0" applyFill="0" applyAlignment="0" applyProtection="0"/>
    <xf numFmtId="168" fontId="47" fillId="0" borderId="41" applyNumberFormat="0" applyFill="0" applyAlignment="0" applyProtection="0"/>
    <xf numFmtId="168" fontId="47" fillId="0" borderId="41" applyNumberFormat="0" applyFill="0" applyAlignment="0" applyProtection="0"/>
    <xf numFmtId="169" fontId="47" fillId="0" borderId="41" applyNumberFormat="0" applyFill="0" applyAlignment="0" applyProtection="0"/>
    <xf numFmtId="168" fontId="47" fillId="0" borderId="41" applyNumberFormat="0" applyFill="0" applyAlignment="0" applyProtection="0"/>
    <xf numFmtId="168" fontId="47" fillId="0" borderId="41" applyNumberFormat="0" applyFill="0" applyAlignment="0" applyProtection="0"/>
    <xf numFmtId="169" fontId="47" fillId="0" borderId="41" applyNumberFormat="0" applyFill="0" applyAlignment="0" applyProtection="0"/>
    <xf numFmtId="168" fontId="47" fillId="0" borderId="41" applyNumberFormat="0" applyFill="0" applyAlignment="0" applyProtection="0"/>
    <xf numFmtId="168" fontId="47" fillId="0" borderId="41" applyNumberFormat="0" applyFill="0" applyAlignment="0" applyProtection="0"/>
    <xf numFmtId="169" fontId="47" fillId="0" borderId="41" applyNumberFormat="0" applyFill="0" applyAlignment="0" applyProtection="0"/>
    <xf numFmtId="168" fontId="47" fillId="0" borderId="41" applyNumberFormat="0" applyFill="0" applyAlignment="0" applyProtection="0"/>
    <xf numFmtId="168" fontId="47" fillId="0" borderId="41" applyNumberFormat="0" applyFill="0" applyAlignment="0" applyProtection="0"/>
    <xf numFmtId="169" fontId="47" fillId="0" borderId="41" applyNumberFormat="0" applyFill="0" applyAlignment="0" applyProtection="0"/>
    <xf numFmtId="168" fontId="47" fillId="0" borderId="41" applyNumberFormat="0" applyFill="0" applyAlignment="0" applyProtection="0"/>
    <xf numFmtId="0" fontId="47" fillId="0" borderId="41" applyNumberFormat="0" applyFill="0" applyAlignment="0" applyProtection="0"/>
    <xf numFmtId="0" fontId="48" fillId="0" borderId="42" applyNumberFormat="0" applyFill="0" applyAlignment="0" applyProtection="0"/>
    <xf numFmtId="169" fontId="48" fillId="0" borderId="42" applyNumberFormat="0" applyFill="0" applyAlignment="0" applyProtection="0"/>
    <xf numFmtId="0" fontId="48" fillId="0" borderId="42" applyNumberFormat="0" applyFill="0" applyAlignment="0" applyProtection="0"/>
    <xf numFmtId="168" fontId="48" fillId="0" borderId="42" applyNumberFormat="0" applyFill="0" applyAlignment="0" applyProtection="0"/>
    <xf numFmtId="0" fontId="48" fillId="0" borderId="42" applyNumberFormat="0" applyFill="0" applyAlignment="0" applyProtection="0"/>
    <xf numFmtId="168" fontId="48" fillId="0" borderId="42" applyNumberFormat="0" applyFill="0" applyAlignment="0" applyProtection="0"/>
    <xf numFmtId="0" fontId="48" fillId="0" borderId="42" applyNumberFormat="0" applyFill="0" applyAlignment="0" applyProtection="0"/>
    <xf numFmtId="0" fontId="48" fillId="0" borderId="42" applyNumberFormat="0" applyFill="0" applyAlignment="0" applyProtection="0"/>
    <xf numFmtId="168" fontId="48" fillId="0" borderId="42" applyNumberFormat="0" applyFill="0" applyAlignment="0" applyProtection="0"/>
    <xf numFmtId="169" fontId="48" fillId="0" borderId="42" applyNumberFormat="0" applyFill="0" applyAlignment="0" applyProtection="0"/>
    <xf numFmtId="168" fontId="48" fillId="0" borderId="42" applyNumberFormat="0" applyFill="0" applyAlignment="0" applyProtection="0"/>
    <xf numFmtId="168" fontId="48" fillId="0" borderId="42" applyNumberFormat="0" applyFill="0" applyAlignment="0" applyProtection="0"/>
    <xf numFmtId="169" fontId="48" fillId="0" borderId="42" applyNumberFormat="0" applyFill="0" applyAlignment="0" applyProtection="0"/>
    <xf numFmtId="168" fontId="48" fillId="0" borderId="42" applyNumberFormat="0" applyFill="0" applyAlignment="0" applyProtection="0"/>
    <xf numFmtId="168" fontId="48" fillId="0" borderId="42" applyNumberFormat="0" applyFill="0" applyAlignment="0" applyProtection="0"/>
    <xf numFmtId="169" fontId="48" fillId="0" borderId="42" applyNumberFormat="0" applyFill="0" applyAlignment="0" applyProtection="0"/>
    <xf numFmtId="168" fontId="48" fillId="0" borderId="42" applyNumberFormat="0" applyFill="0" applyAlignment="0" applyProtection="0"/>
    <xf numFmtId="168" fontId="48" fillId="0" borderId="42" applyNumberFormat="0" applyFill="0" applyAlignment="0" applyProtection="0"/>
    <xf numFmtId="169" fontId="48" fillId="0" borderId="42" applyNumberFormat="0" applyFill="0" applyAlignment="0" applyProtection="0"/>
    <xf numFmtId="168" fontId="48" fillId="0" borderId="42" applyNumberFormat="0" applyFill="0" applyAlignment="0" applyProtection="0"/>
    <xf numFmtId="0" fontId="48" fillId="0" borderId="42" applyNumberFormat="0" applyFill="0" applyAlignment="0" applyProtection="0"/>
    <xf numFmtId="0" fontId="48" fillId="0" borderId="0" applyNumberFormat="0" applyFill="0" applyBorder="0" applyAlignment="0" applyProtection="0"/>
    <xf numFmtId="169" fontId="48" fillId="0" borderId="0" applyNumberFormat="0" applyFill="0" applyBorder="0" applyAlignment="0" applyProtection="0"/>
    <xf numFmtId="0"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9"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9"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9" fontId="48" fillId="0" borderId="0" applyNumberFormat="0" applyFill="0" applyBorder="0" applyAlignment="0" applyProtection="0"/>
    <xf numFmtId="168" fontId="48" fillId="0" borderId="0" applyNumberFormat="0" applyFill="0" applyBorder="0" applyAlignment="0" applyProtection="0"/>
    <xf numFmtId="168" fontId="48" fillId="0" borderId="0" applyNumberFormat="0" applyFill="0" applyBorder="0" applyAlignment="0" applyProtection="0"/>
    <xf numFmtId="169" fontId="48" fillId="0" borderId="0" applyNumberFormat="0" applyFill="0" applyBorder="0" applyAlignment="0" applyProtection="0"/>
    <xf numFmtId="168" fontId="48" fillId="0" borderId="0" applyNumberFormat="0" applyFill="0" applyBorder="0" applyAlignment="0" applyProtection="0"/>
    <xf numFmtId="0" fontId="48" fillId="0" borderId="0" applyNumberFormat="0" applyFill="0" applyBorder="0" applyAlignment="0" applyProtection="0"/>
    <xf numFmtId="37" fontId="49" fillId="0" borderId="0"/>
    <xf numFmtId="168" fontId="50" fillId="0" borderId="0"/>
    <xf numFmtId="0" fontId="50" fillId="0" borderId="0"/>
    <xf numFmtId="168" fontId="50" fillId="0" borderId="0"/>
    <xf numFmtId="168" fontId="45" fillId="0" borderId="0"/>
    <xf numFmtId="0" fontId="45" fillId="0" borderId="0"/>
    <xf numFmtId="168" fontId="45" fillId="0" borderId="0"/>
    <xf numFmtId="168" fontId="51" fillId="0" borderId="0"/>
    <xf numFmtId="0" fontId="51" fillId="0" borderId="0"/>
    <xf numFmtId="168" fontId="51" fillId="0" borderId="0"/>
    <xf numFmtId="168" fontId="52" fillId="0" borderId="0"/>
    <xf numFmtId="0" fontId="52" fillId="0" borderId="0"/>
    <xf numFmtId="168" fontId="52" fillId="0" borderId="0"/>
    <xf numFmtId="168" fontId="53" fillId="0" borderId="0"/>
    <xf numFmtId="0" fontId="53" fillId="0" borderId="0"/>
    <xf numFmtId="168" fontId="53" fillId="0" borderId="0"/>
    <xf numFmtId="168" fontId="54" fillId="0" borderId="0"/>
    <xf numFmtId="0" fontId="54" fillId="0" borderId="0"/>
    <xf numFmtId="168" fontId="54" fillId="0" borderId="0"/>
    <xf numFmtId="0" fontId="53"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55" fillId="0" borderId="0" applyNumberFormat="0" applyFill="0" applyBorder="0" applyAlignment="0" applyProtection="0">
      <alignment vertical="top"/>
      <protection locked="0"/>
    </xf>
    <xf numFmtId="169" fontId="55" fillId="0" borderId="0" applyNumberFormat="0" applyFill="0" applyBorder="0" applyAlignment="0" applyProtection="0">
      <alignment vertical="top"/>
      <protection locked="0"/>
    </xf>
    <xf numFmtId="168" fontId="55" fillId="0" borderId="0" applyNumberFormat="0" applyFill="0" applyBorder="0" applyAlignment="0" applyProtection="0">
      <alignment vertical="top"/>
      <protection locked="0"/>
    </xf>
    <xf numFmtId="168" fontId="56" fillId="0" borderId="0"/>
    <xf numFmtId="0" fontId="57" fillId="42" borderId="37" applyNumberFormat="0" applyAlignment="0" applyProtection="0"/>
    <xf numFmtId="0" fontId="58" fillId="7" borderId="30"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168" fontId="59"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168" fontId="59"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169" fontId="59"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8" fillId="7" borderId="30"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8" fillId="7" borderId="30"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8" fillId="7" borderId="30"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8" fillId="7" borderId="30"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8" fillId="7" borderId="30"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8" fillId="7" borderId="30"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8" fillId="7" borderId="30"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0" fontId="57" fillId="42" borderId="37" applyNumberFormat="0" applyAlignment="0" applyProtection="0"/>
    <xf numFmtId="168" fontId="59" fillId="42" borderId="37" applyNumberFormat="0" applyAlignment="0" applyProtection="0"/>
    <xf numFmtId="169" fontId="59" fillId="42" borderId="37" applyNumberFormat="0" applyAlignment="0" applyProtection="0"/>
    <xf numFmtId="168" fontId="59" fillId="42" borderId="37" applyNumberFormat="0" applyAlignment="0" applyProtection="0"/>
    <xf numFmtId="168" fontId="59" fillId="42" borderId="37" applyNumberFormat="0" applyAlignment="0" applyProtection="0"/>
    <xf numFmtId="169" fontId="59" fillId="42" borderId="37" applyNumberFormat="0" applyAlignment="0" applyProtection="0"/>
    <xf numFmtId="168" fontId="59" fillId="42" borderId="37" applyNumberFormat="0" applyAlignment="0" applyProtection="0"/>
    <xf numFmtId="168" fontId="59" fillId="42" borderId="37" applyNumberFormat="0" applyAlignment="0" applyProtection="0"/>
    <xf numFmtId="169" fontId="59" fillId="42" borderId="37" applyNumberFormat="0" applyAlignment="0" applyProtection="0"/>
    <xf numFmtId="168" fontId="59" fillId="42" borderId="37" applyNumberFormat="0" applyAlignment="0" applyProtection="0"/>
    <xf numFmtId="168" fontId="59" fillId="42" borderId="37" applyNumberFormat="0" applyAlignment="0" applyProtection="0"/>
    <xf numFmtId="169" fontId="59" fillId="42" borderId="37" applyNumberFormat="0" applyAlignment="0" applyProtection="0"/>
    <xf numFmtId="168" fontId="59" fillId="42" borderId="37" applyNumberFormat="0" applyAlignment="0" applyProtection="0"/>
    <xf numFmtId="0" fontId="57" fillId="42" borderId="37" applyNumberFormat="0" applyAlignment="0" applyProtection="0"/>
    <xf numFmtId="3" fontId="2" fillId="71" borderId="3" applyFont="0">
      <alignment horizontal="right" vertical="center"/>
      <protection locked="0"/>
    </xf>
    <xf numFmtId="171" fontId="28" fillId="0" borderId="0" applyFill="0" applyBorder="0" applyAlignment="0"/>
    <xf numFmtId="172" fontId="28" fillId="0" borderId="0" applyFill="0" applyBorder="0" applyAlignment="0"/>
    <xf numFmtId="171" fontId="28" fillId="0" borderId="0" applyFill="0" applyBorder="0" applyAlignment="0"/>
    <xf numFmtId="176" fontId="28" fillId="0" borderId="0" applyFill="0" applyBorder="0" applyAlignment="0"/>
    <xf numFmtId="172" fontId="28" fillId="0" borderId="0" applyFill="0" applyBorder="0" applyAlignment="0"/>
    <xf numFmtId="0" fontId="60" fillId="0" borderId="43" applyNumberFormat="0" applyFill="0" applyAlignment="0" applyProtection="0"/>
    <xf numFmtId="0" fontId="61" fillId="0" borderId="32" applyNumberFormat="0" applyFill="0" applyAlignment="0" applyProtection="0"/>
    <xf numFmtId="168" fontId="62" fillId="0" borderId="43" applyNumberFormat="0" applyFill="0" applyAlignment="0" applyProtection="0"/>
    <xf numFmtId="168" fontId="62" fillId="0" borderId="43" applyNumberFormat="0" applyFill="0" applyAlignment="0" applyProtection="0"/>
    <xf numFmtId="169" fontId="62" fillId="0" borderId="43" applyNumberFormat="0" applyFill="0" applyAlignment="0" applyProtection="0"/>
    <xf numFmtId="0" fontId="60" fillId="0" borderId="43"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0" fontId="61" fillId="0" borderId="32" applyNumberFormat="0" applyFill="0" applyAlignment="0" applyProtection="0"/>
    <xf numFmtId="168" fontId="62" fillId="0" borderId="43" applyNumberFormat="0" applyFill="0" applyAlignment="0" applyProtection="0"/>
    <xf numFmtId="169" fontId="62" fillId="0" borderId="43" applyNumberFormat="0" applyFill="0" applyAlignment="0" applyProtection="0"/>
    <xf numFmtId="168" fontId="62" fillId="0" borderId="43" applyNumberFormat="0" applyFill="0" applyAlignment="0" applyProtection="0"/>
    <xf numFmtId="168" fontId="62" fillId="0" borderId="43" applyNumberFormat="0" applyFill="0" applyAlignment="0" applyProtection="0"/>
    <xf numFmtId="169" fontId="62" fillId="0" borderId="43" applyNumberFormat="0" applyFill="0" applyAlignment="0" applyProtection="0"/>
    <xf numFmtId="168" fontId="62" fillId="0" borderId="43" applyNumberFormat="0" applyFill="0" applyAlignment="0" applyProtection="0"/>
    <xf numFmtId="168" fontId="62" fillId="0" borderId="43" applyNumberFormat="0" applyFill="0" applyAlignment="0" applyProtection="0"/>
    <xf numFmtId="169" fontId="62" fillId="0" borderId="43" applyNumberFormat="0" applyFill="0" applyAlignment="0" applyProtection="0"/>
    <xf numFmtId="168" fontId="62" fillId="0" borderId="43" applyNumberFormat="0" applyFill="0" applyAlignment="0" applyProtection="0"/>
    <xf numFmtId="168" fontId="62" fillId="0" borderId="43" applyNumberFormat="0" applyFill="0" applyAlignment="0" applyProtection="0"/>
    <xf numFmtId="169" fontId="62" fillId="0" borderId="43" applyNumberFormat="0" applyFill="0" applyAlignment="0" applyProtection="0"/>
    <xf numFmtId="168" fontId="62" fillId="0" borderId="43" applyNumberFormat="0" applyFill="0" applyAlignment="0" applyProtection="0"/>
    <xf numFmtId="0" fontId="60" fillId="0" borderId="43"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63" fillId="72" borderId="0" applyNumberFormat="0" applyBorder="0" applyAlignment="0" applyProtection="0"/>
    <xf numFmtId="0" fontId="64" fillId="6" borderId="0" applyNumberFormat="0" applyBorder="0" applyAlignment="0" applyProtection="0"/>
    <xf numFmtId="168" fontId="65" fillId="72" borderId="0" applyNumberFormat="0" applyBorder="0" applyAlignment="0" applyProtection="0"/>
    <xf numFmtId="168" fontId="65" fillId="72" borderId="0" applyNumberFormat="0" applyBorder="0" applyAlignment="0" applyProtection="0"/>
    <xf numFmtId="169" fontId="65" fillId="72" borderId="0" applyNumberFormat="0" applyBorder="0" applyAlignment="0" applyProtection="0"/>
    <xf numFmtId="0" fontId="63" fillId="72"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0" fontId="64" fillId="6" borderId="0" applyNumberFormat="0" applyBorder="0" applyAlignment="0" applyProtection="0"/>
    <xf numFmtId="168" fontId="65" fillId="72" borderId="0" applyNumberFormat="0" applyBorder="0" applyAlignment="0" applyProtection="0"/>
    <xf numFmtId="169" fontId="65" fillId="72" borderId="0" applyNumberFormat="0" applyBorder="0" applyAlignment="0" applyProtection="0"/>
    <xf numFmtId="168" fontId="65" fillId="72" borderId="0" applyNumberFormat="0" applyBorder="0" applyAlignment="0" applyProtection="0"/>
    <xf numFmtId="168" fontId="65" fillId="72" borderId="0" applyNumberFormat="0" applyBorder="0" applyAlignment="0" applyProtection="0"/>
    <xf numFmtId="169" fontId="65" fillId="72" borderId="0" applyNumberFormat="0" applyBorder="0" applyAlignment="0" applyProtection="0"/>
    <xf numFmtId="168" fontId="65" fillId="72" borderId="0" applyNumberFormat="0" applyBorder="0" applyAlignment="0" applyProtection="0"/>
    <xf numFmtId="168" fontId="65" fillId="72" borderId="0" applyNumberFormat="0" applyBorder="0" applyAlignment="0" applyProtection="0"/>
    <xf numFmtId="169" fontId="65" fillId="72" borderId="0" applyNumberFormat="0" applyBorder="0" applyAlignment="0" applyProtection="0"/>
    <xf numFmtId="168" fontId="65" fillId="72" borderId="0" applyNumberFormat="0" applyBorder="0" applyAlignment="0" applyProtection="0"/>
    <xf numFmtId="168" fontId="65" fillId="72" borderId="0" applyNumberFormat="0" applyBorder="0" applyAlignment="0" applyProtection="0"/>
    <xf numFmtId="169" fontId="65" fillId="72" borderId="0" applyNumberFormat="0" applyBorder="0" applyAlignment="0" applyProtection="0"/>
    <xf numFmtId="168" fontId="65" fillId="72" borderId="0" applyNumberFormat="0" applyBorder="0" applyAlignment="0" applyProtection="0"/>
    <xf numFmtId="0" fontId="63" fillId="72" borderId="0" applyNumberFormat="0" applyBorder="0" applyAlignment="0" applyProtection="0"/>
    <xf numFmtId="1" fontId="66" fillId="0" borderId="0" applyProtection="0"/>
    <xf numFmtId="168" fontId="17" fillId="0" borderId="44"/>
    <xf numFmtId="169" fontId="17" fillId="0" borderId="44"/>
    <xf numFmtId="168" fontId="17" fillId="0" borderId="44"/>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67" fillId="0" borderId="0"/>
    <xf numFmtId="181" fontId="2" fillId="0" borderId="0"/>
    <xf numFmtId="179" fontId="19" fillId="0" borderId="0"/>
    <xf numFmtId="0" fontId="6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8" fillId="0" borderId="0"/>
    <xf numFmtId="0" fontId="68" fillId="0" borderId="0"/>
    <xf numFmtId="0" fontId="67" fillId="0" borderId="0"/>
    <xf numFmtId="179" fontId="19" fillId="0" borderId="0"/>
    <xf numFmtId="179" fontId="2" fillId="0" borderId="0"/>
    <xf numFmtId="179" fontId="2" fillId="0" borderId="0"/>
    <xf numFmtId="0" fontId="2" fillId="0" borderId="0"/>
    <xf numFmtId="0" fontId="2" fillId="0" borderId="0"/>
    <xf numFmtId="179"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2" fillId="0" borderId="0"/>
    <xf numFmtId="0" fontId="19" fillId="0" borderId="0"/>
    <xf numFmtId="0" fontId="2" fillId="0" borderId="0"/>
    <xf numFmtId="0" fontId="19" fillId="0" borderId="0"/>
    <xf numFmtId="0" fontId="2" fillId="0" borderId="0"/>
    <xf numFmtId="0" fontId="19" fillId="0" borderId="0"/>
    <xf numFmtId="0" fontId="2" fillId="0" borderId="0"/>
    <xf numFmtId="0" fontId="19" fillId="0" borderId="0"/>
    <xf numFmtId="0" fontId="2" fillId="0" borderId="0"/>
    <xf numFmtId="0" fontId="19"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9"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9"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9"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8"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9"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9" fillId="0" borderId="0"/>
    <xf numFmtId="0" fontId="19" fillId="0" borderId="0"/>
    <xf numFmtId="168" fontId="19" fillId="0" borderId="0"/>
    <xf numFmtId="0" fontId="1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179"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9" fillId="0" borderId="0"/>
    <xf numFmtId="168" fontId="19" fillId="0" borderId="0"/>
    <xf numFmtId="0" fontId="19" fillId="0" borderId="0"/>
    <xf numFmtId="0" fontId="19" fillId="0" borderId="0"/>
    <xf numFmtId="0" fontId="2" fillId="0" borderId="0"/>
    <xf numFmtId="179"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9"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8" fillId="0" borderId="0"/>
    <xf numFmtId="179" fontId="19" fillId="0" borderId="0"/>
    <xf numFmtId="179" fontId="1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9" fillId="0" borderId="0"/>
    <xf numFmtId="179" fontId="19" fillId="0" borderId="0"/>
    <xf numFmtId="179" fontId="19" fillId="0" borderId="0"/>
    <xf numFmtId="179" fontId="19" fillId="0" borderId="0"/>
    <xf numFmtId="179"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9" fillId="0" borderId="0"/>
    <xf numFmtId="179" fontId="2"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9"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6" fillId="0" borderId="0"/>
    <xf numFmtId="0" fontId="19" fillId="0" borderId="0"/>
    <xf numFmtId="0" fontId="2" fillId="0" borderId="0"/>
    <xf numFmtId="0" fontId="18" fillId="0" borderId="0"/>
    <xf numFmtId="168" fontId="16" fillId="0" borderId="0"/>
    <xf numFmtId="0" fontId="2" fillId="0" borderId="0"/>
    <xf numFmtId="0" fontId="1" fillId="0" borderId="0"/>
    <xf numFmtId="0" fontId="1" fillId="0" borderId="0"/>
    <xf numFmtId="179"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9" fillId="0" borderId="0"/>
    <xf numFmtId="0" fontId="19" fillId="0" borderId="0"/>
    <xf numFmtId="0" fontId="19" fillId="0" borderId="0"/>
    <xf numFmtId="0" fontId="19" fillId="0" borderId="0"/>
    <xf numFmtId="179"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179" fontId="2" fillId="0" borderId="0"/>
    <xf numFmtId="0" fontId="19" fillId="0" borderId="0"/>
    <xf numFmtId="0" fontId="19" fillId="0" borderId="0"/>
    <xf numFmtId="168" fontId="16" fillId="0" borderId="0"/>
    <xf numFmtId="0" fontId="56" fillId="0" borderId="0"/>
    <xf numFmtId="0" fontId="2" fillId="0" borderId="0"/>
    <xf numFmtId="168" fontId="16" fillId="0" borderId="0"/>
    <xf numFmtId="0" fontId="1" fillId="0" borderId="0"/>
    <xf numFmtId="179"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9"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168" fontId="16" fillId="0" borderId="0"/>
    <xf numFmtId="168" fontId="16" fillId="0" borderId="0"/>
    <xf numFmtId="0" fontId="1" fillId="0" borderId="0"/>
    <xf numFmtId="179" fontId="19" fillId="0" borderId="0"/>
    <xf numFmtId="179" fontId="19" fillId="0" borderId="0"/>
    <xf numFmtId="179" fontId="2" fillId="0" borderId="0"/>
    <xf numFmtId="0" fontId="2" fillId="0" borderId="0"/>
    <xf numFmtId="179" fontId="2" fillId="0" borderId="0"/>
    <xf numFmtId="0" fontId="2" fillId="0" borderId="0"/>
    <xf numFmtId="179" fontId="2" fillId="0" borderId="0"/>
    <xf numFmtId="0" fontId="2" fillId="0" borderId="0"/>
    <xf numFmtId="0" fontId="5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19" fillId="0" borderId="0"/>
    <xf numFmtId="168" fontId="16" fillId="0" borderId="0"/>
    <xf numFmtId="168" fontId="16" fillId="0" borderId="0"/>
    <xf numFmtId="0" fontId="1" fillId="0" borderId="0"/>
    <xf numFmtId="179" fontId="19" fillId="0" borderId="0"/>
    <xf numFmtId="179" fontId="19" fillId="0" borderId="0"/>
    <xf numFmtId="0" fontId="5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9" fillId="0" borderId="0"/>
    <xf numFmtId="179" fontId="19"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7" fillId="0" borderId="0"/>
    <xf numFmtId="179" fontId="19" fillId="0" borderId="0"/>
    <xf numFmtId="0" fontId="6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7" fillId="0" borderId="0"/>
    <xf numFmtId="179" fontId="2" fillId="0" borderId="0"/>
    <xf numFmtId="179" fontId="19" fillId="0" borderId="0"/>
    <xf numFmtId="179" fontId="19" fillId="0" borderId="0"/>
    <xf numFmtId="179" fontId="19" fillId="0" borderId="0"/>
    <xf numFmtId="179" fontId="19" fillId="0" borderId="0"/>
    <xf numFmtId="179" fontId="19" fillId="0" borderId="0"/>
    <xf numFmtId="179" fontId="19" fillId="0" borderId="0"/>
    <xf numFmtId="179" fontId="19" fillId="0" borderId="0"/>
    <xf numFmtId="179" fontId="19"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67"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7"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7"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xf numFmtId="0" fontId="7" fillId="0" borderId="0"/>
    <xf numFmtId="0" fontId="2" fillId="0" borderId="0"/>
    <xf numFmtId="179" fontId="17" fillId="0" borderId="0"/>
    <xf numFmtId="0" fontId="7"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179" fontId="7" fillId="0" borderId="0"/>
    <xf numFmtId="0" fontId="17" fillId="0" borderId="0"/>
    <xf numFmtId="179" fontId="17" fillId="0" borderId="0"/>
    <xf numFmtId="0" fontId="17" fillId="0" borderId="0"/>
    <xf numFmtId="0" fontId="2" fillId="0" borderId="0"/>
    <xf numFmtId="0" fontId="17"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17" fillId="0" borderId="0"/>
    <xf numFmtId="179" fontId="7" fillId="0" borderId="0"/>
    <xf numFmtId="179" fontId="17" fillId="0" borderId="0"/>
    <xf numFmtId="179" fontId="17" fillId="0" borderId="0"/>
    <xf numFmtId="179" fontId="17" fillId="0" borderId="0"/>
    <xf numFmtId="179" fontId="17" fillId="0" borderId="0"/>
    <xf numFmtId="179" fontId="17" fillId="0" borderId="0"/>
    <xf numFmtId="179" fontId="17" fillId="0" borderId="0"/>
    <xf numFmtId="179" fontId="17" fillId="0" borderId="0"/>
    <xf numFmtId="179" fontId="17" fillId="0" borderId="0"/>
    <xf numFmtId="179" fontId="7" fillId="0" borderId="0"/>
    <xf numFmtId="179" fontId="7" fillId="0" borderId="0"/>
    <xf numFmtId="179" fontId="7" fillId="0" borderId="0"/>
    <xf numFmtId="179" fontId="7" fillId="0" borderId="0"/>
    <xf numFmtId="179" fontId="7" fillId="0" borderId="0"/>
    <xf numFmtId="179" fontId="7"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7" fillId="0" borderId="0"/>
    <xf numFmtId="0" fontId="17" fillId="0" borderId="0"/>
    <xf numFmtId="168" fontId="17" fillId="0" borderId="0"/>
    <xf numFmtId="0" fontId="67" fillId="0" borderId="0"/>
    <xf numFmtId="168"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67" fillId="0" borderId="0"/>
    <xf numFmtId="0" fontId="7" fillId="0" borderId="0"/>
    <xf numFmtId="0" fontId="67" fillId="0" borderId="0"/>
    <xf numFmtId="168" fontId="7" fillId="0" borderId="0"/>
    <xf numFmtId="0" fontId="67" fillId="0" borderId="0"/>
    <xf numFmtId="168" fontId="7"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179" fontId="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2"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179" fontId="1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179" fontId="7" fillId="0" borderId="0"/>
    <xf numFmtId="179" fontId="7" fillId="0" borderId="0"/>
    <xf numFmtId="179" fontId="7" fillId="0" borderId="0"/>
    <xf numFmtId="179" fontId="7" fillId="0" borderId="0"/>
    <xf numFmtId="179" fontId="7" fillId="0" borderId="0"/>
    <xf numFmtId="0" fontId="1" fillId="0" borderId="0"/>
    <xf numFmtId="179" fontId="17"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7" fillId="0" borderId="0"/>
    <xf numFmtId="179" fontId="17" fillId="0" borderId="0"/>
    <xf numFmtId="179" fontId="17" fillId="0" borderId="0"/>
    <xf numFmtId="179"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2"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35" fillId="0" borderId="0"/>
    <xf numFmtId="0" fontId="2" fillId="0" borderId="0"/>
    <xf numFmtId="0" fontId="67" fillId="0" borderId="0"/>
    <xf numFmtId="168" fontId="35"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6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67" fillId="0" borderId="0"/>
    <xf numFmtId="0" fontId="2" fillId="0" borderId="0"/>
    <xf numFmtId="0" fontId="67"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79" fontId="2" fillId="0" borderId="0"/>
    <xf numFmtId="0" fontId="67"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2" fillId="0" borderId="0"/>
    <xf numFmtId="169" fontId="2"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8" fontId="2" fillId="0" borderId="0"/>
    <xf numFmtId="0" fontId="67" fillId="0" borderId="0"/>
    <xf numFmtId="0" fontId="67" fillId="0" borderId="0"/>
    <xf numFmtId="0" fontId="67" fillId="0" borderId="0"/>
    <xf numFmtId="0" fontId="67" fillId="0" borderId="0"/>
    <xf numFmtId="0" fontId="6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0" fillId="0" borderId="0"/>
    <xf numFmtId="168" fontId="2" fillId="0" borderId="0"/>
    <xf numFmtId="0" fontId="67"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168" fontId="2" fillId="0" borderId="0"/>
    <xf numFmtId="0" fontId="67" fillId="0" borderId="0"/>
    <xf numFmtId="0" fontId="67" fillId="0" borderId="0"/>
    <xf numFmtId="0" fontId="67" fillId="0" borderId="0"/>
    <xf numFmtId="0" fontId="67" fillId="0" borderId="0"/>
    <xf numFmtId="0" fontId="67"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71" fillId="0" borderId="0"/>
    <xf numFmtId="0" fontId="18" fillId="73" borderId="45"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168" fontId="2" fillId="0" borderId="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2" fillId="73" borderId="45" applyNumberFormat="0" applyFont="0" applyAlignment="0" applyProtection="0"/>
    <xf numFmtId="0" fontId="18" fillId="73" borderId="45" applyNumberFormat="0" applyFont="0" applyAlignment="0" applyProtection="0"/>
    <xf numFmtId="168" fontId="2" fillId="0" borderId="0"/>
    <xf numFmtId="0" fontId="18" fillId="73" borderId="45" applyNumberFormat="0" applyFont="0" applyAlignment="0" applyProtection="0"/>
    <xf numFmtId="0" fontId="18"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18" fillId="73" borderId="45" applyNumberFormat="0" applyFont="0" applyAlignment="0" applyProtection="0"/>
    <xf numFmtId="0" fontId="2"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169" fontId="2" fillId="0" borderId="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2" fillId="73" borderId="45" applyNumberFormat="0" applyFont="0" applyAlignment="0" applyProtection="0"/>
    <xf numFmtId="0" fontId="2" fillId="0" borderId="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9" fillId="10" borderId="34"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18"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168" fontId="2" fillId="0" borderId="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72"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73" fillId="0" borderId="0"/>
    <xf numFmtId="0" fontId="73" fillId="0" borderId="0"/>
    <xf numFmtId="168" fontId="73" fillId="0" borderId="0"/>
    <xf numFmtId="0" fontId="74" fillId="63" borderId="46" applyNumberFormat="0" applyAlignment="0" applyProtection="0"/>
    <xf numFmtId="0" fontId="75" fillId="8" borderId="31"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168" fontId="76"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168" fontId="76"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169" fontId="76"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5" fillId="8" borderId="31"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5" fillId="8" borderId="31"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5" fillId="8" borderId="31"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5" fillId="8" borderId="31"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5" fillId="8" borderId="31"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5" fillId="8" borderId="31"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5" fillId="8" borderId="31"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0" fontId="74" fillId="63" borderId="46" applyNumberFormat="0" applyAlignment="0" applyProtection="0"/>
    <xf numFmtId="168" fontId="76" fillId="63" borderId="46" applyNumberFormat="0" applyAlignment="0" applyProtection="0"/>
    <xf numFmtId="169" fontId="76" fillId="63" borderId="46" applyNumberFormat="0" applyAlignment="0" applyProtection="0"/>
    <xf numFmtId="168" fontId="76" fillId="63" borderId="46" applyNumberFormat="0" applyAlignment="0" applyProtection="0"/>
    <xf numFmtId="168" fontId="76" fillId="63" borderId="46" applyNumberFormat="0" applyAlignment="0" applyProtection="0"/>
    <xf numFmtId="169" fontId="76" fillId="63" borderId="46" applyNumberFormat="0" applyAlignment="0" applyProtection="0"/>
    <xf numFmtId="168" fontId="76" fillId="63" borderId="46" applyNumberFormat="0" applyAlignment="0" applyProtection="0"/>
    <xf numFmtId="168" fontId="76" fillId="63" borderId="46" applyNumberFormat="0" applyAlignment="0" applyProtection="0"/>
    <xf numFmtId="169" fontId="76" fillId="63" borderId="46" applyNumberFormat="0" applyAlignment="0" applyProtection="0"/>
    <xf numFmtId="168" fontId="76" fillId="63" borderId="46" applyNumberFormat="0" applyAlignment="0" applyProtection="0"/>
    <xf numFmtId="168" fontId="76" fillId="63" borderId="46" applyNumberFormat="0" applyAlignment="0" applyProtection="0"/>
    <xf numFmtId="169" fontId="76" fillId="63" borderId="46" applyNumberFormat="0" applyAlignment="0" applyProtection="0"/>
    <xf numFmtId="168" fontId="76" fillId="63" borderId="46" applyNumberFormat="0" applyAlignment="0" applyProtection="0"/>
    <xf numFmtId="0" fontId="74" fillId="63" borderId="46" applyNumberFormat="0" applyAlignment="0" applyProtection="0"/>
    <xf numFmtId="0" fontId="16" fillId="0" borderId="0"/>
    <xf numFmtId="175" fontId="28" fillId="0" borderId="0" applyFont="0" applyFill="0" applyBorder="0" applyAlignment="0" applyProtection="0"/>
    <xf numFmtId="186" fontId="2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77" fillId="0" borderId="0" applyFont="0" applyFill="0" applyBorder="0" applyAlignment="0" applyProtection="0"/>
    <xf numFmtId="9" fontId="2"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8" fillId="0" borderId="0" applyFill="0" applyBorder="0" applyAlignment="0"/>
    <xf numFmtId="172" fontId="28" fillId="0" borderId="0" applyFill="0" applyBorder="0" applyAlignment="0"/>
    <xf numFmtId="171" fontId="28" fillId="0" borderId="0" applyFill="0" applyBorder="0" applyAlignment="0"/>
    <xf numFmtId="176" fontId="28" fillId="0" borderId="0" applyFill="0" applyBorder="0" applyAlignment="0"/>
    <xf numFmtId="172" fontId="28" fillId="0" borderId="0" applyFill="0" applyBorder="0" applyAlignment="0"/>
    <xf numFmtId="168" fontId="2" fillId="0" borderId="0"/>
    <xf numFmtId="0" fontId="2" fillId="0" borderId="0"/>
    <xf numFmtId="168" fontId="2" fillId="0" borderId="0"/>
    <xf numFmtId="187" fontId="56" fillId="0" borderId="3" applyNumberFormat="0">
      <alignment horizontal="center" vertical="top" wrapText="1"/>
    </xf>
    <xf numFmtId="0" fontId="78"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79" fillId="0" borderId="0"/>
    <xf numFmtId="0" fontId="16" fillId="0" borderId="0"/>
    <xf numFmtId="0" fontId="80" fillId="0" borderId="0"/>
    <xf numFmtId="0" fontId="80" fillId="0" borderId="0"/>
    <xf numFmtId="168" fontId="16" fillId="0" borderId="0"/>
    <xf numFmtId="168" fontId="16" fillId="0" borderId="0"/>
    <xf numFmtId="0" fontId="81" fillId="0" borderId="0"/>
    <xf numFmtId="0" fontId="82" fillId="0" borderId="0"/>
    <xf numFmtId="0" fontId="81" fillId="0" borderId="0"/>
    <xf numFmtId="0" fontId="81" fillId="0" borderId="0"/>
    <xf numFmtId="0" fontId="81" fillId="0" borderId="0"/>
    <xf numFmtId="0" fontId="81" fillId="0" borderId="0"/>
    <xf numFmtId="0" fontId="81" fillId="0" borderId="0"/>
    <xf numFmtId="49" fontId="37" fillId="0" borderId="0" applyFill="0" applyBorder="0" applyAlignment="0"/>
    <xf numFmtId="189" fontId="28" fillId="0" borderId="0" applyFill="0" applyBorder="0" applyAlignment="0"/>
    <xf numFmtId="190" fontId="28" fillId="0" borderId="0" applyFill="0" applyBorder="0" applyAlignment="0"/>
    <xf numFmtId="0" fontId="83" fillId="0" borderId="0">
      <alignment horizontal="center" vertical="top"/>
    </xf>
    <xf numFmtId="0" fontId="84" fillId="0" borderId="0" applyNumberFormat="0" applyFill="0" applyBorder="0" applyAlignment="0" applyProtection="0"/>
    <xf numFmtId="169" fontId="84" fillId="0" borderId="0" applyNumberFormat="0" applyFill="0" applyBorder="0" applyAlignment="0" applyProtection="0"/>
    <xf numFmtId="0" fontId="84" fillId="0" borderId="0" applyNumberFormat="0" applyFill="0" applyBorder="0" applyAlignment="0" applyProtection="0"/>
    <xf numFmtId="168" fontId="84" fillId="0" borderId="0" applyNumberFormat="0" applyFill="0" applyBorder="0" applyAlignment="0" applyProtection="0"/>
    <xf numFmtId="168" fontId="84" fillId="0" borderId="0" applyNumberFormat="0" applyFill="0" applyBorder="0" applyAlignment="0" applyProtection="0"/>
    <xf numFmtId="168" fontId="84" fillId="0" borderId="0" applyNumberFormat="0" applyFill="0" applyBorder="0" applyAlignment="0" applyProtection="0"/>
    <xf numFmtId="169" fontId="84" fillId="0" borderId="0" applyNumberFormat="0" applyFill="0" applyBorder="0" applyAlignment="0" applyProtection="0"/>
    <xf numFmtId="168" fontId="84" fillId="0" borderId="0" applyNumberFormat="0" applyFill="0" applyBorder="0" applyAlignment="0" applyProtection="0"/>
    <xf numFmtId="168" fontId="84" fillId="0" borderId="0" applyNumberFormat="0" applyFill="0" applyBorder="0" applyAlignment="0" applyProtection="0"/>
    <xf numFmtId="169" fontId="84" fillId="0" borderId="0" applyNumberFormat="0" applyFill="0" applyBorder="0" applyAlignment="0" applyProtection="0"/>
    <xf numFmtId="168" fontId="84" fillId="0" borderId="0" applyNumberFormat="0" applyFill="0" applyBorder="0" applyAlignment="0" applyProtection="0"/>
    <xf numFmtId="168" fontId="84" fillId="0" borderId="0" applyNumberFormat="0" applyFill="0" applyBorder="0" applyAlignment="0" applyProtection="0"/>
    <xf numFmtId="169" fontId="84" fillId="0" borderId="0" applyNumberFormat="0" applyFill="0" applyBorder="0" applyAlignment="0" applyProtection="0"/>
    <xf numFmtId="168" fontId="84" fillId="0" borderId="0" applyNumberFormat="0" applyFill="0" applyBorder="0" applyAlignment="0" applyProtection="0"/>
    <xf numFmtId="168" fontId="84" fillId="0" borderId="0" applyNumberFormat="0" applyFill="0" applyBorder="0" applyAlignment="0" applyProtection="0"/>
    <xf numFmtId="169" fontId="84" fillId="0" borderId="0" applyNumberFormat="0" applyFill="0" applyBorder="0" applyAlignment="0" applyProtection="0"/>
    <xf numFmtId="168" fontId="84" fillId="0" borderId="0" applyNumberFormat="0" applyFill="0" applyBorder="0" applyAlignment="0" applyProtection="0"/>
    <xf numFmtId="0" fontId="84" fillId="0" borderId="0" applyNumberFormat="0" applyFill="0" applyBorder="0" applyAlignment="0" applyProtection="0"/>
    <xf numFmtId="0" fontId="38" fillId="0" borderId="47" applyNumberFormat="0" applyFill="0" applyAlignment="0" applyProtection="0"/>
    <xf numFmtId="0" fontId="5" fillId="0" borderId="35"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168" fontId="85"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168" fontId="85"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169" fontId="85"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5" fillId="0" borderId="35"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5" fillId="0" borderId="35"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5" fillId="0" borderId="35"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5" fillId="0" borderId="35"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5" fillId="0" borderId="35"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5" fillId="0" borderId="35"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5" fillId="0" borderId="35"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0" fontId="38" fillId="0" borderId="47" applyNumberFormat="0" applyFill="0" applyAlignment="0" applyProtection="0"/>
    <xf numFmtId="168" fontId="85" fillId="0" borderId="47" applyNumberFormat="0" applyFill="0" applyAlignment="0" applyProtection="0"/>
    <xf numFmtId="169" fontId="85" fillId="0" borderId="47" applyNumberFormat="0" applyFill="0" applyAlignment="0" applyProtection="0"/>
    <xf numFmtId="168" fontId="85" fillId="0" borderId="47" applyNumberFormat="0" applyFill="0" applyAlignment="0" applyProtection="0"/>
    <xf numFmtId="168" fontId="85" fillId="0" borderId="47" applyNumberFormat="0" applyFill="0" applyAlignment="0" applyProtection="0"/>
    <xf numFmtId="169" fontId="85" fillId="0" borderId="47" applyNumberFormat="0" applyFill="0" applyAlignment="0" applyProtection="0"/>
    <xf numFmtId="168" fontId="85" fillId="0" borderId="47" applyNumberFormat="0" applyFill="0" applyAlignment="0" applyProtection="0"/>
    <xf numFmtId="168" fontId="85" fillId="0" borderId="47" applyNumberFormat="0" applyFill="0" applyAlignment="0" applyProtection="0"/>
    <xf numFmtId="169" fontId="85" fillId="0" borderId="47" applyNumberFormat="0" applyFill="0" applyAlignment="0" applyProtection="0"/>
    <xf numFmtId="168" fontId="85" fillId="0" borderId="47" applyNumberFormat="0" applyFill="0" applyAlignment="0" applyProtection="0"/>
    <xf numFmtId="168" fontId="85" fillId="0" borderId="47" applyNumberFormat="0" applyFill="0" applyAlignment="0" applyProtection="0"/>
    <xf numFmtId="169" fontId="85" fillId="0" borderId="47" applyNumberFormat="0" applyFill="0" applyAlignment="0" applyProtection="0"/>
    <xf numFmtId="168" fontId="85" fillId="0" borderId="47" applyNumberFormat="0" applyFill="0" applyAlignment="0" applyProtection="0"/>
    <xf numFmtId="0" fontId="38" fillId="0" borderId="47" applyNumberFormat="0" applyFill="0" applyAlignment="0" applyProtection="0"/>
    <xf numFmtId="0" fontId="16" fillId="0" borderId="48"/>
    <xf numFmtId="185" fontId="72"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17" fillId="0" borderId="0" applyFont="0" applyFill="0" applyBorder="0" applyAlignment="0" applyProtection="0"/>
    <xf numFmtId="192" fontId="2" fillId="0" borderId="0" applyFont="0" applyFill="0" applyBorder="0" applyAlignment="0" applyProtection="0"/>
    <xf numFmtId="0" fontId="86" fillId="0" borderId="0" applyNumberFormat="0" applyFill="0" applyBorder="0" applyAlignment="0" applyProtection="0"/>
    <xf numFmtId="0" fontId="15" fillId="0" borderId="0" applyNumberFormat="0" applyFill="0" applyBorder="0" applyAlignment="0" applyProtection="0"/>
    <xf numFmtId="168" fontId="87" fillId="0" borderId="0" applyNumberFormat="0" applyFill="0" applyBorder="0" applyAlignment="0" applyProtection="0"/>
    <xf numFmtId="168" fontId="87" fillId="0" borderId="0" applyNumberFormat="0" applyFill="0" applyBorder="0" applyAlignment="0" applyProtection="0"/>
    <xf numFmtId="169" fontId="87" fillId="0" borderId="0" applyNumberFormat="0" applyFill="0" applyBorder="0" applyAlignment="0" applyProtection="0"/>
    <xf numFmtId="0" fontId="86"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168" fontId="87" fillId="0" borderId="0" applyNumberFormat="0" applyFill="0" applyBorder="0" applyAlignment="0" applyProtection="0"/>
    <xf numFmtId="169" fontId="87" fillId="0" borderId="0" applyNumberFormat="0" applyFill="0" applyBorder="0" applyAlignment="0" applyProtection="0"/>
    <xf numFmtId="168" fontId="87" fillId="0" borderId="0" applyNumberFormat="0" applyFill="0" applyBorder="0" applyAlignment="0" applyProtection="0"/>
    <xf numFmtId="168" fontId="87" fillId="0" borderId="0" applyNumberFormat="0" applyFill="0" applyBorder="0" applyAlignment="0" applyProtection="0"/>
    <xf numFmtId="169" fontId="87" fillId="0" borderId="0" applyNumberFormat="0" applyFill="0" applyBorder="0" applyAlignment="0" applyProtection="0"/>
    <xf numFmtId="168" fontId="87" fillId="0" borderId="0" applyNumberFormat="0" applyFill="0" applyBorder="0" applyAlignment="0" applyProtection="0"/>
    <xf numFmtId="168" fontId="87" fillId="0" borderId="0" applyNumberFormat="0" applyFill="0" applyBorder="0" applyAlignment="0" applyProtection="0"/>
    <xf numFmtId="169" fontId="87" fillId="0" borderId="0" applyNumberFormat="0" applyFill="0" applyBorder="0" applyAlignment="0" applyProtection="0"/>
    <xf numFmtId="168" fontId="87" fillId="0" borderId="0" applyNumberFormat="0" applyFill="0" applyBorder="0" applyAlignment="0" applyProtection="0"/>
    <xf numFmtId="168" fontId="87" fillId="0" borderId="0" applyNumberFormat="0" applyFill="0" applyBorder="0" applyAlignment="0" applyProtection="0"/>
    <xf numFmtId="169" fontId="87" fillId="0" borderId="0" applyNumberFormat="0" applyFill="0" applyBorder="0" applyAlignment="0" applyProtection="0"/>
    <xf numFmtId="168" fontId="87" fillId="0" borderId="0" applyNumberFormat="0" applyFill="0" applyBorder="0" applyAlignment="0" applyProtection="0"/>
    <xf numFmtId="0" fontId="86" fillId="0" borderId="0" applyNumberFormat="0" applyFill="0" applyBorder="0" applyAlignment="0" applyProtection="0"/>
    <xf numFmtId="1" fontId="88" fillId="0" borderId="0" applyFill="0" applyProtection="0">
      <alignment horizontal="right"/>
    </xf>
    <xf numFmtId="42" fontId="89" fillId="0" borderId="0" applyFont="0" applyFill="0" applyBorder="0" applyAlignment="0" applyProtection="0"/>
    <xf numFmtId="44" fontId="89" fillId="0" borderId="0" applyFont="0" applyFill="0" applyBorder="0" applyAlignment="0" applyProtection="0"/>
    <xf numFmtId="0" fontId="90" fillId="0" borderId="0"/>
    <xf numFmtId="0" fontId="91" fillId="0" borderId="0"/>
    <xf numFmtId="38" fontId="17" fillId="0" borderId="0" applyFont="0" applyFill="0" applyBorder="0" applyAlignment="0" applyProtection="0"/>
    <xf numFmtId="40" fontId="17"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0" fontId="2" fillId="0" borderId="0"/>
    <xf numFmtId="9" fontId="1" fillId="0" borderId="0" applyFont="0" applyFill="0" applyBorder="0" applyAlignment="0" applyProtection="0"/>
    <xf numFmtId="0" fontId="38" fillId="0" borderId="103" applyNumberFormat="0" applyFill="0" applyAlignment="0" applyProtection="0"/>
    <xf numFmtId="168" fontId="85" fillId="0" borderId="103" applyNumberFormat="0" applyFill="0" applyAlignment="0" applyProtection="0"/>
    <xf numFmtId="169" fontId="85" fillId="0" borderId="103" applyNumberFormat="0" applyFill="0" applyAlignment="0" applyProtection="0"/>
    <xf numFmtId="168" fontId="85" fillId="0" borderId="103" applyNumberFormat="0" applyFill="0" applyAlignment="0" applyProtection="0"/>
    <xf numFmtId="168" fontId="85" fillId="0" borderId="103" applyNumberFormat="0" applyFill="0" applyAlignment="0" applyProtection="0"/>
    <xf numFmtId="169" fontId="85" fillId="0" borderId="103" applyNumberFormat="0" applyFill="0" applyAlignment="0" applyProtection="0"/>
    <xf numFmtId="168" fontId="85" fillId="0" borderId="103" applyNumberFormat="0" applyFill="0" applyAlignment="0" applyProtection="0"/>
    <xf numFmtId="168" fontId="85" fillId="0" borderId="103" applyNumberFormat="0" applyFill="0" applyAlignment="0" applyProtection="0"/>
    <xf numFmtId="169" fontId="85" fillId="0" borderId="103" applyNumberFormat="0" applyFill="0" applyAlignment="0" applyProtection="0"/>
    <xf numFmtId="168" fontId="85" fillId="0" borderId="103" applyNumberFormat="0" applyFill="0" applyAlignment="0" applyProtection="0"/>
    <xf numFmtId="168" fontId="85" fillId="0" borderId="103" applyNumberFormat="0" applyFill="0" applyAlignment="0" applyProtection="0"/>
    <xf numFmtId="169" fontId="85" fillId="0" borderId="103" applyNumberFormat="0" applyFill="0" applyAlignment="0" applyProtection="0"/>
    <xf numFmtId="168" fontId="85"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169" fontId="85"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168" fontId="85"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168" fontId="85"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0" fontId="38" fillId="0" borderId="103" applyNumberFormat="0" applyFill="0" applyAlignment="0" applyProtection="0"/>
    <xf numFmtId="188" fontId="2" fillId="69" borderId="97" applyFont="0">
      <alignment horizontal="right" vertical="center"/>
    </xf>
    <xf numFmtId="3" fontId="2" fillId="69" borderId="97" applyFont="0">
      <alignment horizontal="right" vertical="center"/>
    </xf>
    <xf numFmtId="0" fontId="74" fillId="63" borderId="102" applyNumberFormat="0" applyAlignment="0" applyProtection="0"/>
    <xf numFmtId="168" fontId="76" fillId="63" borderId="102" applyNumberFormat="0" applyAlignment="0" applyProtection="0"/>
    <xf numFmtId="169" fontId="76" fillId="63" borderId="102" applyNumberFormat="0" applyAlignment="0" applyProtection="0"/>
    <xf numFmtId="168" fontId="76" fillId="63" borderId="102" applyNumberFormat="0" applyAlignment="0" applyProtection="0"/>
    <xf numFmtId="168" fontId="76" fillId="63" borderId="102" applyNumberFormat="0" applyAlignment="0" applyProtection="0"/>
    <xf numFmtId="169" fontId="76" fillId="63" borderId="102" applyNumberFormat="0" applyAlignment="0" applyProtection="0"/>
    <xf numFmtId="168" fontId="76" fillId="63" borderId="102" applyNumberFormat="0" applyAlignment="0" applyProtection="0"/>
    <xf numFmtId="168" fontId="76" fillId="63" borderId="102" applyNumberFormat="0" applyAlignment="0" applyProtection="0"/>
    <xf numFmtId="169" fontId="76" fillId="63" borderId="102" applyNumberFormat="0" applyAlignment="0" applyProtection="0"/>
    <xf numFmtId="168" fontId="76" fillId="63" borderId="102" applyNumberFormat="0" applyAlignment="0" applyProtection="0"/>
    <xf numFmtId="168" fontId="76" fillId="63" borderId="102" applyNumberFormat="0" applyAlignment="0" applyProtection="0"/>
    <xf numFmtId="169" fontId="76" fillId="63" borderId="102" applyNumberFormat="0" applyAlignment="0" applyProtection="0"/>
    <xf numFmtId="168" fontId="76"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169" fontId="76"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168" fontId="76"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168" fontId="76"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0" fontId="74" fillId="63" borderId="102" applyNumberFormat="0" applyAlignment="0" applyProtection="0"/>
    <xf numFmtId="3" fontId="2" fillId="74" borderId="97" applyFont="0">
      <alignment horizontal="right" vertical="center"/>
      <protection locked="0"/>
    </xf>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2"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2" fillId="73" borderId="101" applyNumberFormat="0" applyFont="0" applyAlignment="0" applyProtection="0"/>
    <xf numFmtId="0" fontId="18"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2"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0" fontId="18" fillId="73" borderId="101" applyNumberFormat="0" applyFont="0" applyAlignment="0" applyProtection="0"/>
    <xf numFmtId="3" fontId="2" fillId="71" borderId="97" applyFont="0">
      <alignment horizontal="right" vertical="center"/>
      <protection locked="0"/>
    </xf>
    <xf numFmtId="0" fontId="57" fillId="42" borderId="100" applyNumberFormat="0" applyAlignment="0" applyProtection="0"/>
    <xf numFmtId="168" fontId="59" fillId="42" borderId="100" applyNumberFormat="0" applyAlignment="0" applyProtection="0"/>
    <xf numFmtId="169" fontId="59" fillId="42" borderId="100" applyNumberFormat="0" applyAlignment="0" applyProtection="0"/>
    <xf numFmtId="168" fontId="59" fillId="42" borderId="100" applyNumberFormat="0" applyAlignment="0" applyProtection="0"/>
    <xf numFmtId="168" fontId="59" fillId="42" borderId="100" applyNumberFormat="0" applyAlignment="0" applyProtection="0"/>
    <xf numFmtId="169" fontId="59" fillId="42" borderId="100" applyNumberFormat="0" applyAlignment="0" applyProtection="0"/>
    <xf numFmtId="168" fontId="59" fillId="42" borderId="100" applyNumberFormat="0" applyAlignment="0" applyProtection="0"/>
    <xf numFmtId="168" fontId="59" fillId="42" borderId="100" applyNumberFormat="0" applyAlignment="0" applyProtection="0"/>
    <xf numFmtId="169" fontId="59" fillId="42" borderId="100" applyNumberFormat="0" applyAlignment="0" applyProtection="0"/>
    <xf numFmtId="168" fontId="59" fillId="42" borderId="100" applyNumberFormat="0" applyAlignment="0" applyProtection="0"/>
    <xf numFmtId="168" fontId="59" fillId="42" borderId="100" applyNumberFormat="0" applyAlignment="0" applyProtection="0"/>
    <xf numFmtId="169" fontId="59" fillId="42" borderId="100" applyNumberFormat="0" applyAlignment="0" applyProtection="0"/>
    <xf numFmtId="168" fontId="59"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169" fontId="59"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168" fontId="59"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168" fontId="59"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57" fillId="42" borderId="100" applyNumberFormat="0" applyAlignment="0" applyProtection="0"/>
    <xf numFmtId="0" fontId="2" fillId="70" borderId="98" applyNumberFormat="0" applyFont="0" applyBorder="0" applyProtection="0">
      <alignment horizontal="left" vertical="center"/>
    </xf>
    <xf numFmtId="9" fontId="2" fillId="70" borderId="97" applyFont="0" applyProtection="0">
      <alignment horizontal="right" vertical="center"/>
    </xf>
    <xf numFmtId="3" fontId="2" fillId="70" borderId="97" applyFont="0" applyProtection="0">
      <alignment horizontal="right" vertical="center"/>
    </xf>
    <xf numFmtId="0" fontId="53" fillId="69" borderId="98" applyFont="0" applyBorder="0">
      <alignment horizontal="center" wrapText="1"/>
    </xf>
    <xf numFmtId="168" fontId="45" fillId="0" borderId="95">
      <alignment horizontal="left" vertical="center"/>
    </xf>
    <xf numFmtId="0" fontId="45" fillId="0" borderId="95">
      <alignment horizontal="left" vertical="center"/>
    </xf>
    <xf numFmtId="0" fontId="45" fillId="0" borderId="95">
      <alignment horizontal="left" vertical="center"/>
    </xf>
    <xf numFmtId="0" fontId="2" fillId="68" borderId="97" applyNumberFormat="0" applyFont="0" applyBorder="0" applyProtection="0">
      <alignment horizontal="center" vertical="center"/>
    </xf>
    <xf numFmtId="0" fontId="27" fillId="0" borderId="97" applyNumberFormat="0" applyAlignment="0">
      <alignment horizontal="right"/>
      <protection locked="0"/>
    </xf>
    <xf numFmtId="0" fontId="27" fillId="0" borderId="97" applyNumberFormat="0" applyAlignment="0">
      <alignment horizontal="right"/>
      <protection locked="0"/>
    </xf>
    <xf numFmtId="0" fontId="27" fillId="0" borderId="97" applyNumberFormat="0" applyAlignment="0">
      <alignment horizontal="right"/>
      <protection locked="0"/>
    </xf>
    <xf numFmtId="0" fontId="27" fillId="0" borderId="97" applyNumberFormat="0" applyAlignment="0">
      <alignment horizontal="right"/>
      <protection locked="0"/>
    </xf>
    <xf numFmtId="0" fontId="27" fillId="0" borderId="97" applyNumberFormat="0" applyAlignment="0">
      <alignment horizontal="right"/>
      <protection locked="0"/>
    </xf>
    <xf numFmtId="0" fontId="27" fillId="0" borderId="97" applyNumberFormat="0" applyAlignment="0">
      <alignment horizontal="right"/>
      <protection locked="0"/>
    </xf>
    <xf numFmtId="0" fontId="27" fillId="0" borderId="97" applyNumberFormat="0" applyAlignment="0">
      <alignment horizontal="right"/>
      <protection locked="0"/>
    </xf>
    <xf numFmtId="0" fontId="27" fillId="0" borderId="97" applyNumberFormat="0" applyAlignment="0">
      <alignment horizontal="right"/>
      <protection locked="0"/>
    </xf>
    <xf numFmtId="0" fontId="27" fillId="0" borderId="97" applyNumberFormat="0" applyAlignment="0">
      <alignment horizontal="right"/>
      <protection locked="0"/>
    </xf>
    <xf numFmtId="0" fontId="27" fillId="0" borderId="97" applyNumberFormat="0" applyAlignment="0">
      <alignment horizontal="right"/>
      <protection locked="0"/>
    </xf>
    <xf numFmtId="0" fontId="29" fillId="63" borderId="100" applyNumberFormat="0" applyAlignment="0" applyProtection="0"/>
    <xf numFmtId="168" fontId="31" fillId="63" borderId="100" applyNumberFormat="0" applyAlignment="0" applyProtection="0"/>
    <xf numFmtId="169" fontId="31" fillId="63" borderId="100" applyNumberFormat="0" applyAlignment="0" applyProtection="0"/>
    <xf numFmtId="168" fontId="31" fillId="63" borderId="100" applyNumberFormat="0" applyAlignment="0" applyProtection="0"/>
    <xf numFmtId="168" fontId="31" fillId="63" borderId="100" applyNumberFormat="0" applyAlignment="0" applyProtection="0"/>
    <xf numFmtId="169" fontId="31" fillId="63" borderId="100" applyNumberFormat="0" applyAlignment="0" applyProtection="0"/>
    <xf numFmtId="168" fontId="31" fillId="63" borderId="100" applyNumberFormat="0" applyAlignment="0" applyProtection="0"/>
    <xf numFmtId="168" fontId="31" fillId="63" borderId="100" applyNumberFormat="0" applyAlignment="0" applyProtection="0"/>
    <xf numFmtId="169" fontId="31" fillId="63" borderId="100" applyNumberFormat="0" applyAlignment="0" applyProtection="0"/>
    <xf numFmtId="168" fontId="31" fillId="63" borderId="100" applyNumberFormat="0" applyAlignment="0" applyProtection="0"/>
    <xf numFmtId="168" fontId="31" fillId="63" borderId="100" applyNumberFormat="0" applyAlignment="0" applyProtection="0"/>
    <xf numFmtId="169" fontId="31" fillId="63" borderId="100" applyNumberFormat="0" applyAlignment="0" applyProtection="0"/>
    <xf numFmtId="168" fontId="31"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169" fontId="31"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168" fontId="31"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168" fontId="31"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29" fillId="63" borderId="100" applyNumberFormat="0" applyAlignment="0" applyProtection="0"/>
    <xf numFmtId="0" fontId="1" fillId="0" borderId="0"/>
    <xf numFmtId="169" fontId="17" fillId="36" borderId="0"/>
    <xf numFmtId="0" fontId="2" fillId="0" borderId="0">
      <alignment vertical="center"/>
    </xf>
    <xf numFmtId="166" fontId="1" fillId="0" borderId="0" applyFont="0" applyFill="0" applyBorder="0" applyAlignment="0" applyProtection="0"/>
    <xf numFmtId="0" fontId="110" fillId="0" borderId="0"/>
    <xf numFmtId="0" fontId="1" fillId="0" borderId="0"/>
    <xf numFmtId="0" fontId="1" fillId="0" borderId="0"/>
  </cellStyleXfs>
  <cellXfs count="961">
    <xf numFmtId="0" fontId="0" fillId="0" borderId="0" xfId="0"/>
    <xf numFmtId="0" fontId="4" fillId="0" borderId="0" xfId="0" applyFont="1"/>
    <xf numFmtId="0" fontId="4" fillId="0" borderId="3" xfId="0" applyFont="1" applyBorder="1"/>
    <xf numFmtId="0" fontId="10" fillId="0" borderId="0" xfId="0" applyFont="1"/>
    <xf numFmtId="0" fontId="6" fillId="0" borderId="0" xfId="0" applyFont="1"/>
    <xf numFmtId="0" fontId="8" fillId="0" borderId="0" xfId="11" applyFont="1"/>
    <xf numFmtId="0" fontId="4" fillId="0" borderId="7" xfId="0" applyFont="1" applyBorder="1"/>
    <xf numFmtId="0" fontId="4" fillId="0" borderId="0" xfId="0" applyFont="1" applyAlignment="1">
      <alignment wrapText="1"/>
    </xf>
    <xf numFmtId="0" fontId="10" fillId="0" borderId="0" xfId="0" applyFont="1" applyAlignment="1">
      <alignment wrapText="1"/>
    </xf>
    <xf numFmtId="0" fontId="5" fillId="0" borderId="0" xfId="0" applyFont="1" applyAlignment="1">
      <alignment horizontal="center"/>
    </xf>
    <xf numFmtId="0" fontId="4" fillId="0" borderId="21" xfId="0" applyFont="1" applyBorder="1"/>
    <xf numFmtId="0" fontId="4" fillId="0" borderId="0" xfId="0" applyFont="1" applyAlignment="1">
      <alignment vertical="center"/>
    </xf>
    <xf numFmtId="0" fontId="4" fillId="0" borderId="0" xfId="0" applyFont="1" applyAlignment="1">
      <alignment horizontal="center" vertical="center"/>
    </xf>
    <xf numFmtId="0" fontId="14" fillId="0" borderId="0" xfId="0" applyFont="1"/>
    <xf numFmtId="0" fontId="4" fillId="0" borderId="0" xfId="0" applyFont="1" applyAlignment="1">
      <alignment horizontal="center" vertical="center" wrapText="1"/>
    </xf>
    <xf numFmtId="0" fontId="6" fillId="3" borderId="3" xfId="13" applyFont="1" applyFill="1" applyBorder="1" applyAlignment="1" applyProtection="1">
      <alignment vertical="center" wrapText="1"/>
      <protection locked="0"/>
    </xf>
    <xf numFmtId="0" fontId="6" fillId="3" borderId="3" xfId="13" applyFont="1" applyFill="1" applyBorder="1" applyAlignment="1" applyProtection="1">
      <alignment horizontal="left" vertical="center" wrapText="1"/>
      <protection locked="0"/>
    </xf>
    <xf numFmtId="0" fontId="6" fillId="3" borderId="3" xfId="9" applyFont="1" applyFill="1" applyBorder="1" applyAlignment="1" applyProtection="1">
      <alignment horizontal="left" vertical="center" wrapText="1"/>
      <protection locked="0"/>
    </xf>
    <xf numFmtId="0" fontId="6" fillId="0" borderId="3" xfId="13" applyFont="1" applyBorder="1" applyAlignment="1" applyProtection="1">
      <alignment horizontal="left" vertical="center" wrapText="1"/>
      <protection locked="0"/>
    </xf>
    <xf numFmtId="0" fontId="12" fillId="3" borderId="3" xfId="13" applyFont="1" applyFill="1" applyBorder="1" applyAlignment="1" applyProtection="1">
      <alignment vertical="center" wrapText="1"/>
      <protection locked="0"/>
    </xf>
    <xf numFmtId="0" fontId="6" fillId="3" borderId="7" xfId="13" applyFont="1" applyFill="1" applyBorder="1" applyAlignment="1" applyProtection="1">
      <alignment vertical="center" wrapText="1"/>
      <protection locked="0"/>
    </xf>
    <xf numFmtId="0" fontId="6" fillId="3" borderId="2" xfId="13" applyFont="1" applyFill="1" applyBorder="1" applyAlignment="1" applyProtection="1">
      <alignment vertical="center" wrapText="1"/>
      <protection locked="0"/>
    </xf>
    <xf numFmtId="0" fontId="6" fillId="3" borderId="7" xfId="13" applyFont="1" applyFill="1" applyBorder="1" applyAlignment="1" applyProtection="1">
      <alignment horizontal="left" vertical="center" wrapText="1"/>
      <protection locked="0"/>
    </xf>
    <xf numFmtId="0" fontId="5" fillId="35" borderId="3" xfId="0" applyFont="1" applyFill="1" applyBorder="1" applyAlignment="1">
      <alignment horizontal="left" vertical="top" wrapText="1"/>
    </xf>
    <xf numFmtId="1" fontId="12" fillId="35" borderId="3" xfId="2" applyNumberFormat="1" applyFont="1" applyFill="1" applyBorder="1" applyAlignment="1" applyProtection="1">
      <alignment horizontal="left" vertical="top" wrapText="1"/>
    </xf>
    <xf numFmtId="0" fontId="12" fillId="35" borderId="3" xfId="13" applyFont="1" applyFill="1" applyBorder="1" applyAlignment="1" applyProtection="1">
      <alignment vertical="center" wrapText="1"/>
      <protection locked="0"/>
    </xf>
    <xf numFmtId="0" fontId="4" fillId="0" borderId="19" xfId="0" applyFont="1" applyBorder="1"/>
    <xf numFmtId="0" fontId="6" fillId="0" borderId="3" xfId="13" applyFont="1" applyBorder="1" applyAlignment="1" applyProtection="1">
      <alignment horizontal="center" vertical="center" wrapText="1"/>
      <protection locked="0"/>
    </xf>
    <xf numFmtId="0" fontId="4" fillId="0" borderId="0" xfId="0" applyFont="1" applyAlignment="1">
      <alignment vertical="center" wrapText="1"/>
    </xf>
    <xf numFmtId="164" fontId="6" fillId="3" borderId="3" xfId="1" applyNumberFormat="1" applyFont="1" applyFill="1" applyBorder="1" applyAlignment="1" applyProtection="1">
      <alignment horizontal="center" vertical="center" wrapText="1"/>
      <protection locked="0"/>
    </xf>
    <xf numFmtId="164" fontId="6" fillId="3" borderId="19" xfId="1" applyNumberFormat="1" applyFont="1" applyFill="1" applyBorder="1" applyAlignment="1" applyProtection="1">
      <alignment horizontal="center" vertical="center" wrapText="1"/>
      <protection locked="0"/>
    </xf>
    <xf numFmtId="164" fontId="6" fillId="3" borderId="20" xfId="1" applyNumberFormat="1" applyFont="1" applyFill="1" applyBorder="1" applyAlignment="1" applyProtection="1">
      <alignment horizontal="center" vertical="center" wrapText="1"/>
      <protection locked="0"/>
    </xf>
    <xf numFmtId="0" fontId="4" fillId="0" borderId="16" xfId="0" applyFont="1" applyBorder="1"/>
    <xf numFmtId="0" fontId="4" fillId="0" borderId="18" xfId="0" applyFont="1" applyBorder="1"/>
    <xf numFmtId="0" fontId="6" fillId="3" borderId="22" xfId="9" applyFont="1" applyFill="1" applyBorder="1" applyAlignment="1" applyProtection="1">
      <alignment horizontal="left" vertical="center"/>
      <protection locked="0"/>
    </xf>
    <xf numFmtId="0" fontId="12" fillId="3" borderId="24" xfId="16" applyFont="1" applyFill="1" applyBorder="1" applyProtection="1">
      <protection locked="0"/>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6" fillId="0" borderId="0" xfId="11" applyFont="1" applyAlignment="1">
      <alignment vertical="center"/>
    </xf>
    <xf numFmtId="0" fontId="4" fillId="0" borderId="53" xfId="0" applyFont="1" applyBorder="1"/>
    <xf numFmtId="0" fontId="4" fillId="0" borderId="54" xfId="0" applyFont="1" applyBorder="1"/>
    <xf numFmtId="0" fontId="6" fillId="0" borderId="16" xfId="9" applyFont="1" applyBorder="1" applyAlignment="1" applyProtection="1">
      <alignment horizontal="center" vertical="center"/>
      <protection locked="0"/>
    </xf>
    <xf numFmtId="0" fontId="12" fillId="3" borderId="5" xfId="9" applyFont="1" applyFill="1" applyBorder="1" applyAlignment="1" applyProtection="1">
      <alignment horizontal="center" vertical="center" wrapText="1"/>
      <protection locked="0"/>
    </xf>
    <xf numFmtId="164" fontId="6" fillId="3" borderId="18" xfId="2" applyNumberFormat="1" applyFont="1" applyFill="1" applyBorder="1" applyAlignment="1" applyProtection="1">
      <alignment horizontal="center" vertical="center"/>
      <protection locked="0"/>
    </xf>
    <xf numFmtId="0" fontId="6" fillId="0" borderId="19" xfId="9" applyFont="1" applyBorder="1" applyAlignment="1" applyProtection="1">
      <alignment horizontal="center" vertical="center"/>
      <protection locked="0"/>
    </xf>
    <xf numFmtId="0" fontId="6" fillId="0" borderId="0" xfId="13" applyFont="1" applyAlignment="1" applyProtection="1">
      <alignment wrapText="1"/>
      <protection locked="0"/>
    </xf>
    <xf numFmtId="0" fontId="6" fillId="0" borderId="19" xfId="9" applyFont="1" applyBorder="1" applyAlignment="1" applyProtection="1">
      <alignment horizontal="center" vertical="center" wrapText="1"/>
      <protection locked="0"/>
    </xf>
    <xf numFmtId="0" fontId="12" fillId="35" borderId="23" xfId="13" applyFont="1" applyFill="1" applyBorder="1" applyAlignment="1" applyProtection="1">
      <alignment vertical="center" wrapText="1"/>
      <protection locked="0"/>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1" xfId="0" applyFont="1" applyBorder="1"/>
    <xf numFmtId="0" fontId="4" fillId="0" borderId="17" xfId="0" applyFont="1" applyBorder="1"/>
    <xf numFmtId="0" fontId="4" fillId="0" borderId="22" xfId="0" applyFont="1" applyBorder="1"/>
    <xf numFmtId="0" fontId="6" fillId="3" borderId="19" xfId="5" applyFont="1" applyFill="1" applyBorder="1" applyAlignment="1" applyProtection="1">
      <alignment horizontal="right" vertical="center"/>
      <protection locked="0"/>
    </xf>
    <xf numFmtId="0" fontId="4" fillId="0" borderId="17" xfId="0" applyFont="1" applyBorder="1" applyAlignment="1">
      <alignment wrapText="1"/>
    </xf>
    <xf numFmtId="0" fontId="4" fillId="0" borderId="18" xfId="0" applyFont="1" applyBorder="1" applyAlignment="1">
      <alignment wrapText="1"/>
    </xf>
    <xf numFmtId="0" fontId="5" fillId="0" borderId="23" xfId="0" applyFont="1" applyBorder="1"/>
    <xf numFmtId="0" fontId="6" fillId="3" borderId="3" xfId="13" applyFont="1" applyFill="1" applyBorder="1" applyAlignment="1" applyProtection="1">
      <alignment horizontal="left" vertical="center"/>
      <protection locked="0"/>
    </xf>
    <xf numFmtId="0" fontId="6" fillId="3" borderId="3" xfId="13" applyFont="1" applyFill="1" applyBorder="1" applyAlignment="1" applyProtection="1">
      <alignment horizontal="left" vertical="center" wrapText="1" indent="3"/>
      <protection locked="0"/>
    </xf>
    <xf numFmtId="0" fontId="4" fillId="0" borderId="20" xfId="0" applyFont="1" applyBorder="1" applyAlignment="1">
      <alignment horizontal="center" vertical="center"/>
    </xf>
    <xf numFmtId="0" fontId="1" fillId="0" borderId="0" xfId="0" applyFont="1"/>
    <xf numFmtId="0" fontId="8" fillId="3" borderId="3" xfId="20960" applyFont="1" applyFill="1" applyBorder="1" applyAlignment="1">
      <alignment horizontal="left" wrapText="1" indent="1"/>
    </xf>
    <xf numFmtId="0" fontId="8" fillId="0" borderId="3" xfId="20960" applyFont="1" applyBorder="1" applyAlignment="1">
      <alignment horizontal="left" wrapText="1" indent="1"/>
    </xf>
    <xf numFmtId="0" fontId="92" fillId="0" borderId="3" xfId="20960" applyFont="1" applyBorder="1" applyAlignment="1">
      <alignment horizontal="center" vertical="center"/>
    </xf>
    <xf numFmtId="0" fontId="93" fillId="0" borderId="0" xfId="0" applyFont="1" applyAlignment="1">
      <alignment wrapText="1"/>
    </xf>
    <xf numFmtId="0" fontId="8" fillId="0" borderId="2" xfId="20960" applyFont="1" applyBorder="1" applyAlignment="1">
      <alignment horizontal="left" wrapText="1" indent="1"/>
    </xf>
    <xf numFmtId="0" fontId="12" fillId="0" borderId="17" xfId="11" applyFont="1" applyBorder="1" applyAlignment="1">
      <alignment horizontal="center" vertical="center"/>
    </xf>
    <xf numFmtId="0" fontId="5" fillId="35" borderId="27" xfId="0" applyFont="1" applyFill="1" applyBorder="1" applyAlignment="1">
      <alignment wrapText="1"/>
    </xf>
    <xf numFmtId="0" fontId="4" fillId="0" borderId="9" xfId="0" applyFont="1" applyBorder="1" applyAlignment="1">
      <alignment vertical="center" wrapText="1"/>
    </xf>
    <xf numFmtId="0" fontId="5" fillId="35" borderId="9" xfId="0" applyFont="1" applyFill="1" applyBorder="1" applyAlignment="1">
      <alignment wrapText="1"/>
    </xf>
    <xf numFmtId="0" fontId="5" fillId="35" borderId="66" xfId="0" applyFont="1" applyFill="1" applyBorder="1" applyAlignment="1">
      <alignment wrapText="1"/>
    </xf>
    <xf numFmtId="0" fontId="12" fillId="0" borderId="0" xfId="11" applyFont="1" applyAlignment="1">
      <alignment horizontal="center" vertical="center" wrapText="1"/>
    </xf>
    <xf numFmtId="0" fontId="4" fillId="0" borderId="19" xfId="0" applyFont="1" applyBorder="1" applyAlignment="1">
      <alignment horizontal="center" vertical="center" wrapText="1"/>
    </xf>
    <xf numFmtId="0" fontId="4" fillId="0" borderId="9" xfId="0" applyFont="1" applyBorder="1"/>
    <xf numFmtId="0" fontId="4" fillId="0" borderId="9" xfId="0" applyFont="1" applyBorder="1" applyAlignment="1">
      <alignment wrapText="1"/>
    </xf>
    <xf numFmtId="0" fontId="4" fillId="0" borderId="22" xfId="0" applyFont="1" applyBorder="1" applyAlignment="1">
      <alignment horizontal="center" vertical="center" wrapText="1"/>
    </xf>
    <xf numFmtId="0" fontId="4" fillId="0" borderId="9" xfId="0" applyFont="1" applyBorder="1" applyAlignment="1">
      <alignment vertical="center"/>
    </xf>
    <xf numFmtId="0" fontId="12" fillId="0" borderId="1" xfId="0" applyFont="1" applyBorder="1" applyAlignment="1">
      <alignment horizontal="center" vertical="center"/>
    </xf>
    <xf numFmtId="0" fontId="4" fillId="0" borderId="1" xfId="0" applyFont="1" applyBorder="1"/>
    <xf numFmtId="0" fontId="5" fillId="0" borderId="1" xfId="0" applyFont="1" applyBorder="1" applyAlignment="1">
      <alignment horizontal="center"/>
    </xf>
    <xf numFmtId="0" fontId="4" fillId="0" borderId="22" xfId="0" applyFont="1" applyBorder="1" applyAlignment="1">
      <alignment horizontal="center" vertical="center"/>
    </xf>
    <xf numFmtId="0" fontId="95" fillId="0" borderId="0" xfId="0" applyFont="1"/>
    <xf numFmtId="49" fontId="95" fillId="0" borderId="7" xfId="0" applyNumberFormat="1" applyFont="1" applyBorder="1" applyAlignment="1">
      <alignment horizontal="right" vertical="center"/>
    </xf>
    <xf numFmtId="49" fontId="95" fillId="0" borderId="74" xfId="0" applyNumberFormat="1" applyFont="1" applyBorder="1" applyAlignment="1">
      <alignment horizontal="right" vertical="center"/>
    </xf>
    <xf numFmtId="49" fontId="95" fillId="0" borderId="77" xfId="0" applyNumberFormat="1" applyFont="1" applyBorder="1" applyAlignment="1">
      <alignment horizontal="right" vertical="center"/>
    </xf>
    <xf numFmtId="49" fontId="95" fillId="0" borderId="82" xfId="0" applyNumberFormat="1" applyFont="1" applyBorder="1" applyAlignment="1">
      <alignment horizontal="right" vertical="center"/>
    </xf>
    <xf numFmtId="0" fontId="95" fillId="0" borderId="0" xfId="0" applyFont="1" applyAlignment="1">
      <alignment horizontal="left"/>
    </xf>
    <xf numFmtId="0" fontId="95" fillId="0" borderId="82" xfId="0" applyFont="1" applyBorder="1" applyAlignment="1">
      <alignment horizontal="right" vertical="center"/>
    </xf>
    <xf numFmtId="49" fontId="95" fillId="0" borderId="0" xfId="0" applyNumberFormat="1" applyFont="1" applyAlignment="1">
      <alignment horizontal="right" vertical="center"/>
    </xf>
    <xf numFmtId="0" fontId="95" fillId="0" borderId="0" xfId="0" applyFont="1" applyAlignment="1">
      <alignment vertical="center" wrapText="1"/>
    </xf>
    <xf numFmtId="0" fontId="95" fillId="0" borderId="0" xfId="0" applyFont="1" applyAlignment="1">
      <alignment horizontal="left" vertical="center" wrapText="1"/>
    </xf>
    <xf numFmtId="0" fontId="6" fillId="3" borderId="3" xfId="20960" applyFont="1" applyFill="1" applyBorder="1" applyAlignment="1">
      <alignment horizontal="right" indent="1"/>
    </xf>
    <xf numFmtId="0" fontId="6" fillId="3" borderId="2" xfId="20960" applyFont="1" applyFill="1" applyBorder="1" applyAlignment="1">
      <alignment horizontal="right" indent="1"/>
    </xf>
    <xf numFmtId="0" fontId="4" fillId="0" borderId="26" xfId="0" applyFont="1" applyBorder="1" applyAlignment="1">
      <alignment horizontal="center" vertical="center"/>
    </xf>
    <xf numFmtId="0" fontId="4" fillId="0" borderId="26" xfId="0" applyFont="1" applyBorder="1" applyAlignment="1">
      <alignment wrapText="1"/>
    </xf>
    <xf numFmtId="0" fontId="4" fillId="0" borderId="3" xfId="0" applyFont="1" applyBorder="1" applyAlignment="1">
      <alignment horizontal="center" vertical="center" wrapText="1"/>
    </xf>
    <xf numFmtId="0" fontId="5" fillId="0" borderId="0" xfId="0" applyFont="1" applyAlignment="1">
      <alignment horizontal="center" wrapText="1"/>
    </xf>
    <xf numFmtId="0" fontId="6" fillId="0" borderId="17" xfId="0" applyFont="1" applyBorder="1" applyAlignment="1">
      <alignment vertical="center" wrapText="1"/>
    </xf>
    <xf numFmtId="0" fontId="4" fillId="0" borderId="7" xfId="0" applyFont="1" applyBorder="1" applyAlignment="1">
      <alignment vertical="center"/>
    </xf>
    <xf numFmtId="0" fontId="4" fillId="0" borderId="97" xfId="0" applyFont="1" applyBorder="1" applyAlignment="1">
      <alignment vertical="center"/>
    </xf>
    <xf numFmtId="0" fontId="5" fillId="0" borderId="97" xfId="0" applyFont="1" applyBorder="1" applyAlignment="1">
      <alignment vertical="center"/>
    </xf>
    <xf numFmtId="0" fontId="4" fillId="0" borderId="17" xfId="0" applyFont="1" applyBorder="1" applyAlignment="1">
      <alignment vertical="center"/>
    </xf>
    <xf numFmtId="0" fontId="4" fillId="0" borderId="92" xfId="0" applyFont="1" applyBorder="1" applyAlignment="1">
      <alignment vertical="center"/>
    </xf>
    <xf numFmtId="0" fontId="4" fillId="0" borderId="94" xfId="0" applyFont="1" applyBorder="1" applyAlignment="1">
      <alignment vertical="center"/>
    </xf>
    <xf numFmtId="0" fontId="4" fillId="0" borderId="16" xfId="0" applyFont="1" applyBorder="1" applyAlignment="1">
      <alignment horizontal="center" vertical="center"/>
    </xf>
    <xf numFmtId="0" fontId="4" fillId="0" borderId="105" xfId="0" applyFont="1" applyBorder="1" applyAlignment="1">
      <alignment horizontal="center" vertical="center"/>
    </xf>
    <xf numFmtId="0" fontId="4" fillId="0" borderId="107" xfId="0" applyFont="1" applyBorder="1" applyAlignment="1">
      <alignment horizontal="center" vertical="center"/>
    </xf>
    <xf numFmtId="169" fontId="17" fillId="36" borderId="29" xfId="20" applyBorder="1"/>
    <xf numFmtId="169" fontId="17" fillId="36" borderId="109" xfId="20" applyBorder="1"/>
    <xf numFmtId="169" fontId="17" fillId="36" borderId="99" xfId="20" applyBorder="1"/>
    <xf numFmtId="169" fontId="17" fillId="36" borderId="54" xfId="20" applyBorder="1"/>
    <xf numFmtId="0" fontId="4" fillId="3" borderId="61" xfId="0" applyFont="1" applyFill="1" applyBorder="1" applyAlignment="1">
      <alignment horizontal="center" vertical="center"/>
    </xf>
    <xf numFmtId="0" fontId="4" fillId="3" borderId="0" xfId="0" applyFont="1" applyFill="1" applyAlignment="1">
      <alignment vertical="center"/>
    </xf>
    <xf numFmtId="0" fontId="4" fillId="0" borderId="67" xfId="0" applyFont="1" applyBorder="1" applyAlignment="1">
      <alignment horizontal="center" vertical="center"/>
    </xf>
    <xf numFmtId="0" fontId="4" fillId="3" borderId="95" xfId="0" applyFont="1" applyFill="1" applyBorder="1" applyAlignment="1">
      <alignment vertical="center"/>
    </xf>
    <xf numFmtId="0" fontId="11" fillId="3" borderId="110" xfId="0" applyFont="1" applyFill="1" applyBorder="1" applyAlignment="1">
      <alignment horizontal="left"/>
    </xf>
    <xf numFmtId="0" fontId="11" fillId="3" borderId="111" xfId="0" applyFont="1" applyFill="1" applyBorder="1" applyAlignment="1">
      <alignment horizontal="left"/>
    </xf>
    <xf numFmtId="0" fontId="4" fillId="0" borderId="97" xfId="0" applyFont="1" applyBorder="1" applyAlignment="1">
      <alignment horizontal="center" vertical="center" wrapText="1"/>
    </xf>
    <xf numFmtId="0" fontId="95" fillId="0" borderId="84" xfId="0" applyFont="1" applyBorder="1" applyAlignment="1">
      <alignment horizontal="right" vertical="center"/>
    </xf>
    <xf numFmtId="0" fontId="4" fillId="0" borderId="112" xfId="0" applyFont="1" applyBorder="1" applyAlignment="1">
      <alignment horizontal="center" vertical="center" wrapText="1"/>
    </xf>
    <xf numFmtId="0" fontId="5" fillId="3" borderId="113" xfId="0" applyFont="1" applyFill="1" applyBorder="1" applyAlignment="1">
      <alignment vertical="center"/>
    </xf>
    <xf numFmtId="0" fontId="4" fillId="3" borderId="21" xfId="0" applyFont="1" applyFill="1" applyBorder="1" applyAlignment="1">
      <alignment vertical="center"/>
    </xf>
    <xf numFmtId="0" fontId="4" fillId="0" borderId="114" xfId="0" applyFont="1" applyBorder="1" applyAlignment="1">
      <alignment horizontal="center" vertical="center"/>
    </xf>
    <xf numFmtId="0" fontId="5" fillId="0" borderId="23" xfId="0" applyFont="1" applyBorder="1" applyAlignment="1">
      <alignment vertical="center"/>
    </xf>
    <xf numFmtId="169" fontId="17" fillId="36" borderId="25" xfId="20" applyBorder="1"/>
    <xf numFmtId="0" fontId="6" fillId="0" borderId="16" xfId="11" applyFont="1" applyBorder="1" applyAlignment="1">
      <alignment vertical="center"/>
    </xf>
    <xf numFmtId="0" fontId="6" fillId="0" borderId="17" xfId="11" applyFont="1" applyBorder="1" applyAlignment="1">
      <alignment vertical="center"/>
    </xf>
    <xf numFmtId="0" fontId="12" fillId="0" borderId="18" xfId="11" applyFont="1" applyBorder="1" applyAlignment="1">
      <alignment horizontal="center" vertical="center"/>
    </xf>
    <xf numFmtId="0" fontId="5" fillId="35" borderId="115" xfId="0" applyFont="1" applyFill="1" applyBorder="1" applyAlignment="1">
      <alignment vertical="center" wrapText="1"/>
    </xf>
    <xf numFmtId="0" fontId="6" fillId="0" borderId="0" xfId="0" applyFont="1" applyAlignment="1">
      <alignment wrapText="1"/>
    </xf>
    <xf numFmtId="0" fontId="5" fillId="35" borderId="17" xfId="0" applyFont="1" applyFill="1" applyBorder="1" applyAlignment="1">
      <alignment horizontal="center" vertical="center" wrapText="1"/>
    </xf>
    <xf numFmtId="0" fontId="5" fillId="0" borderId="0" xfId="21410" applyFont="1" applyAlignment="1" applyProtection="1">
      <alignment horizontal="left" vertical="center"/>
      <protection locked="0"/>
    </xf>
    <xf numFmtId="0" fontId="4" fillId="0" borderId="0" xfId="0" applyFont="1" applyAlignment="1">
      <alignment horizontal="left" vertical="center"/>
    </xf>
    <xf numFmtId="0" fontId="98" fillId="0" borderId="0" xfId="0" applyFont="1" applyAlignment="1">
      <alignment horizontal="left" vertical="center"/>
    </xf>
    <xf numFmtId="0" fontId="9" fillId="0" borderId="97" xfId="17" applyFill="1" applyBorder="1" applyAlignment="1" applyProtection="1"/>
    <xf numFmtId="0" fontId="6" fillId="3" borderId="97" xfId="20960" applyFont="1" applyFill="1" applyBorder="1"/>
    <xf numFmtId="0" fontId="92" fillId="0" borderId="97" xfId="20960" applyFont="1" applyBorder="1" applyAlignment="1">
      <alignment horizontal="center" vertical="center"/>
    </xf>
    <xf numFmtId="0" fontId="4" fillId="0" borderId="97" xfId="0" applyFont="1" applyBorder="1"/>
    <xf numFmtId="0" fontId="9" fillId="0" borderId="97" xfId="17" applyFill="1" applyBorder="1" applyAlignment="1" applyProtection="1">
      <alignment horizontal="left" vertical="center" wrapText="1"/>
    </xf>
    <xf numFmtId="49" fontId="98" fillId="0" borderId="97" xfId="0" applyNumberFormat="1" applyFont="1" applyBorder="1" applyAlignment="1">
      <alignment horizontal="right" vertical="center" wrapText="1"/>
    </xf>
    <xf numFmtId="0" fontId="9" fillId="0" borderId="97" xfId="17" applyFill="1" applyBorder="1" applyAlignment="1" applyProtection="1">
      <alignment horizontal="left" vertical="center"/>
    </xf>
    <xf numFmtId="43" fontId="6" fillId="0" borderId="0" xfId="7" applyFont="1"/>
    <xf numFmtId="0" fontId="96" fillId="0" borderId="0" xfId="0" applyFont="1" applyAlignment="1">
      <alignment wrapText="1"/>
    </xf>
    <xf numFmtId="0" fontId="4" fillId="0" borderId="24" xfId="0" applyFont="1" applyBorder="1"/>
    <xf numFmtId="14" fontId="4" fillId="0" borderId="0" xfId="0" applyNumberFormat="1" applyFont="1"/>
    <xf numFmtId="0" fontId="4" fillId="3" borderId="53" xfId="0" applyFont="1" applyFill="1" applyBorder="1"/>
    <xf numFmtId="0" fontId="4" fillId="3" borderId="117" xfId="0" applyFont="1" applyFill="1" applyBorder="1" applyAlignment="1">
      <alignment wrapText="1"/>
    </xf>
    <xf numFmtId="0" fontId="4" fillId="3" borderId="118" xfId="0" applyFont="1" applyFill="1" applyBorder="1"/>
    <xf numFmtId="0" fontId="5" fillId="3" borderId="11" xfId="0" applyFont="1" applyFill="1" applyBorder="1" applyAlignment="1">
      <alignment horizontal="center" wrapText="1"/>
    </xf>
    <xf numFmtId="0" fontId="4" fillId="0" borderId="97" xfId="0" applyFont="1" applyBorder="1" applyAlignment="1">
      <alignment horizontal="center"/>
    </xf>
    <xf numFmtId="0" fontId="4" fillId="3" borderId="61" xfId="0" applyFont="1" applyFill="1" applyBorder="1"/>
    <xf numFmtId="0" fontId="5" fillId="3" borderId="0" xfId="0" applyFont="1" applyFill="1" applyAlignment="1">
      <alignment horizontal="center" wrapText="1"/>
    </xf>
    <xf numFmtId="0" fontId="4" fillId="3" borderId="0" xfId="0" applyFont="1" applyFill="1" applyAlignment="1">
      <alignment horizontal="center"/>
    </xf>
    <xf numFmtId="0" fontId="4" fillId="3" borderId="90" xfId="0" applyFont="1" applyFill="1" applyBorder="1" applyAlignment="1">
      <alignment horizontal="center" vertical="center" wrapText="1"/>
    </xf>
    <xf numFmtId="0" fontId="4" fillId="0" borderId="114" xfId="0" applyFont="1" applyBorder="1"/>
    <xf numFmtId="0" fontId="4" fillId="0" borderId="97" xfId="0" applyFont="1" applyBorder="1" applyAlignment="1">
      <alignment wrapText="1"/>
    </xf>
    <xf numFmtId="0" fontId="11" fillId="0" borderId="97" xfId="0" applyFont="1" applyBorder="1" applyAlignment="1">
      <alignment horizontal="left" wrapText="1" indent="2"/>
    </xf>
    <xf numFmtId="0" fontId="5" fillId="0" borderId="114" xfId="0" applyFont="1" applyBorder="1"/>
    <xf numFmtId="0" fontId="5" fillId="0" borderId="97" xfId="0" applyFont="1" applyBorder="1" applyAlignment="1">
      <alignment wrapText="1"/>
    </xf>
    <xf numFmtId="0" fontId="3" fillId="3" borderId="61" xfId="0" applyFont="1" applyFill="1" applyBorder="1" applyAlignment="1">
      <alignment horizontal="left"/>
    </xf>
    <xf numFmtId="164" fontId="4" fillId="3" borderId="0" xfId="7" applyNumberFormat="1" applyFont="1" applyFill="1" applyBorder="1"/>
    <xf numFmtId="164" fontId="4" fillId="3" borderId="0" xfId="7" applyNumberFormat="1" applyFont="1" applyFill="1" applyBorder="1" applyAlignment="1">
      <alignment vertical="center"/>
    </xf>
    <xf numFmtId="164" fontId="4" fillId="3" borderId="90" xfId="7" applyNumberFormat="1" applyFont="1" applyFill="1" applyBorder="1"/>
    <xf numFmtId="0" fontId="11" fillId="0" borderId="97"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90" xfId="0" applyFont="1" applyFill="1" applyBorder="1"/>
    <xf numFmtId="0" fontId="5" fillId="0" borderId="22" xfId="0" applyFont="1" applyBorder="1"/>
    <xf numFmtId="0" fontId="5" fillId="0" borderId="23" xfId="0" applyFont="1" applyBorder="1" applyAlignment="1">
      <alignment wrapText="1"/>
    </xf>
    <xf numFmtId="0" fontId="5" fillId="3" borderId="0" xfId="0" applyFont="1" applyFill="1" applyAlignment="1">
      <alignment horizontal="center"/>
    </xf>
    <xf numFmtId="0" fontId="95" fillId="0" borderId="84" xfId="0" applyFont="1" applyBorder="1" applyAlignment="1">
      <alignment horizontal="left" vertical="center"/>
    </xf>
    <xf numFmtId="0" fontId="95" fillId="0" borderId="82" xfId="0" applyFont="1" applyBorder="1" applyAlignment="1">
      <alignment vertical="center" wrapText="1"/>
    </xf>
    <xf numFmtId="0" fontId="95" fillId="0" borderId="82" xfId="0" applyFont="1" applyBorder="1" applyAlignment="1">
      <alignment horizontal="left" vertical="center" wrapText="1"/>
    </xf>
    <xf numFmtId="0" fontId="102" fillId="0" borderId="0" xfId="11" applyFont="1"/>
    <xf numFmtId="0" fontId="104" fillId="0" borderId="0" xfId="11" applyFont="1"/>
    <xf numFmtId="49" fontId="95" fillId="0" borderId="97" xfId="0" applyNumberFormat="1" applyFont="1" applyBorder="1" applyAlignment="1">
      <alignment horizontal="right" vertical="center"/>
    </xf>
    <xf numFmtId="0" fontId="107" fillId="0" borderId="0" xfId="0" applyFont="1"/>
    <xf numFmtId="0" fontId="103" fillId="0" borderId="0" xfId="0" applyFont="1" applyAlignment="1">
      <alignment horizontal="left" indent="1"/>
    </xf>
    <xf numFmtId="0" fontId="103" fillId="0" borderId="0" xfId="0" applyFont="1" applyAlignment="1">
      <alignment horizontal="left" indent="2"/>
    </xf>
    <xf numFmtId="49" fontId="103" fillId="0" borderId="0" xfId="0" applyNumberFormat="1" applyFont="1" applyAlignment="1">
      <alignment horizontal="left" indent="3"/>
    </xf>
    <xf numFmtId="49" fontId="103" fillId="0" borderId="0" xfId="0" applyNumberFormat="1" applyFont="1" applyAlignment="1">
      <alignment horizontal="left" indent="1"/>
    </xf>
    <xf numFmtId="49" fontId="103" fillId="0" borderId="0" xfId="0" applyNumberFormat="1" applyFont="1" applyAlignment="1">
      <alignment horizontal="left" wrapText="1" indent="2"/>
    </xf>
    <xf numFmtId="49" fontId="103" fillId="0" borderId="0" xfId="0" applyNumberFormat="1" applyFont="1" applyAlignment="1">
      <alignment horizontal="left" wrapText="1" indent="3"/>
    </xf>
    <xf numFmtId="0" fontId="103" fillId="0" borderId="0" xfId="0" applyFont="1" applyAlignment="1">
      <alignment horizontal="left" wrapText="1" indent="1"/>
    </xf>
    <xf numFmtId="49" fontId="95" fillId="0" borderId="138" xfId="0" applyNumberFormat="1" applyFont="1" applyBorder="1" applyAlignment="1">
      <alignment horizontal="right" vertical="center"/>
    </xf>
    <xf numFmtId="0" fontId="102" fillId="0" borderId="0" xfId="0" applyFont="1"/>
    <xf numFmtId="14" fontId="102" fillId="0" borderId="0" xfId="0" applyNumberFormat="1" applyFont="1"/>
    <xf numFmtId="0" fontId="102" fillId="0" borderId="145" xfId="0" applyFont="1" applyBorder="1" applyAlignment="1">
      <alignment horizontal="center" vertical="center" wrapText="1"/>
    </xf>
    <xf numFmtId="0" fontId="102" fillId="0" borderId="7" xfId="0" applyFont="1" applyBorder="1" applyAlignment="1">
      <alignment wrapText="1"/>
    </xf>
    <xf numFmtId="0" fontId="102" fillId="0" borderId="151" xfId="0" applyFont="1" applyBorder="1"/>
    <xf numFmtId="0" fontId="102" fillId="0" borderId="152" xfId="0" applyFont="1" applyBorder="1"/>
    <xf numFmtId="49" fontId="102" fillId="0" borderId="151" xfId="0" applyNumberFormat="1" applyFont="1" applyBorder="1" applyAlignment="1">
      <alignment horizontal="left" wrapText="1" indent="1"/>
    </xf>
    <xf numFmtId="0" fontId="102" fillId="0" borderId="153" xfId="0" applyFont="1" applyBorder="1" applyAlignment="1">
      <alignment horizontal="left" wrapText="1" indent="1"/>
    </xf>
    <xf numFmtId="49" fontId="102" fillId="0" borderId="154" xfId="0" applyNumberFormat="1" applyFont="1" applyBorder="1" applyAlignment="1">
      <alignment horizontal="left" wrapText="1" indent="1"/>
    </xf>
    <xf numFmtId="0" fontId="102" fillId="0" borderId="155" xfId="0" applyFont="1" applyBorder="1" applyAlignment="1">
      <alignment horizontal="left" wrapText="1" indent="1"/>
    </xf>
    <xf numFmtId="49" fontId="102" fillId="0" borderId="155" xfId="0" applyNumberFormat="1" applyFont="1" applyBorder="1" applyAlignment="1">
      <alignment horizontal="left" wrapText="1" indent="3"/>
    </xf>
    <xf numFmtId="49" fontId="102" fillId="0" borderId="154" xfId="0" applyNumberFormat="1" applyFont="1" applyBorder="1" applyAlignment="1">
      <alignment horizontal="left" wrapText="1" indent="3"/>
    </xf>
    <xf numFmtId="49" fontId="102" fillId="0" borderId="154" xfId="0" applyNumberFormat="1" applyFont="1" applyBorder="1" applyAlignment="1">
      <alignment horizontal="left" wrapText="1" indent="2"/>
    </xf>
    <xf numFmtId="49" fontId="102" fillId="0" borderId="155" xfId="0" applyNumberFormat="1" applyFont="1" applyBorder="1" applyAlignment="1">
      <alignment horizontal="left" wrapText="1" indent="2"/>
    </xf>
    <xf numFmtId="49" fontId="102" fillId="0" borderId="154" xfId="0" applyNumberFormat="1" applyFont="1" applyBorder="1" applyAlignment="1">
      <alignment horizontal="left" vertical="top" wrapText="1" indent="2"/>
    </xf>
    <xf numFmtId="49" fontId="102" fillId="0" borderId="154" xfId="0" applyNumberFormat="1" applyFont="1" applyBorder="1" applyAlignment="1">
      <alignment horizontal="left" indent="1"/>
    </xf>
    <xf numFmtId="0" fontId="102" fillId="0" borderId="155" xfId="0" applyFont="1" applyBorder="1" applyAlignment="1">
      <alignment horizontal="left" indent="1"/>
    </xf>
    <xf numFmtId="49" fontId="102" fillId="0" borderId="155" xfId="0" applyNumberFormat="1" applyFont="1" applyBorder="1" applyAlignment="1">
      <alignment horizontal="left" indent="1"/>
    </xf>
    <xf numFmtId="49" fontId="102" fillId="0" borderId="154" xfId="0" applyNumberFormat="1" applyFont="1" applyBorder="1" applyAlignment="1">
      <alignment horizontal="left" indent="3"/>
    </xf>
    <xf numFmtId="49" fontId="102" fillId="0" borderId="155" xfId="0" applyNumberFormat="1" applyFont="1" applyBorder="1" applyAlignment="1">
      <alignment horizontal="left" indent="3"/>
    </xf>
    <xf numFmtId="0" fontId="102" fillId="0" borderId="155" xfId="0" applyFont="1" applyBorder="1" applyAlignment="1">
      <alignment horizontal="left" indent="2"/>
    </xf>
    <xf numFmtId="0" fontId="102" fillId="0" borderId="154" xfId="0" applyFont="1" applyBorder="1" applyAlignment="1">
      <alignment horizontal="left" indent="2"/>
    </xf>
    <xf numFmtId="0" fontId="102" fillId="0" borderId="154" xfId="0" applyFont="1" applyBorder="1" applyAlignment="1">
      <alignment horizontal="left" indent="1"/>
    </xf>
    <xf numFmtId="0" fontId="105" fillId="0" borderId="62" xfId="0" applyFont="1" applyBorder="1"/>
    <xf numFmtId="0" fontId="102" fillId="0" borderId="67" xfId="0" applyFont="1" applyBorder="1"/>
    <xf numFmtId="0" fontId="102" fillId="0" borderId="0" xfId="0" applyFont="1" applyAlignment="1">
      <alignment wrapText="1"/>
    </xf>
    <xf numFmtId="0" fontId="113" fillId="0" borderId="0" xfId="0" applyFont="1"/>
    <xf numFmtId="0" fontId="113" fillId="0" borderId="7" xfId="0" applyFont="1" applyBorder="1"/>
    <xf numFmtId="0" fontId="95" fillId="0" borderId="145" xfId="0" applyFont="1" applyBorder="1" applyAlignment="1">
      <alignment vertical="center" wrapText="1"/>
    </xf>
    <xf numFmtId="0" fontId="95" fillId="0" borderId="145" xfId="0" applyFont="1" applyBorder="1" applyAlignment="1">
      <alignment horizontal="left" vertical="center" wrapText="1"/>
    </xf>
    <xf numFmtId="0" fontId="95" fillId="0" borderId="145" xfId="0" applyFont="1" applyBorder="1" applyAlignment="1">
      <alignment horizontal="left" indent="2"/>
    </xf>
    <xf numFmtId="0" fontId="95" fillId="0" borderId="145" xfId="0" applyFont="1" applyBorder="1" applyAlignment="1">
      <alignment horizontal="left" vertical="center" indent="1"/>
    </xf>
    <xf numFmtId="0" fontId="95" fillId="0" borderId="145" xfId="0" applyFont="1" applyBorder="1" applyAlignment="1">
      <alignment horizontal="left" vertical="center" wrapText="1" indent="1"/>
    </xf>
    <xf numFmtId="0" fontId="95" fillId="0" borderId="145" xfId="0" applyFont="1" applyBorder="1" applyAlignment="1">
      <alignment horizontal="right" vertical="center"/>
    </xf>
    <xf numFmtId="49" fontId="95" fillId="0" borderId="145" xfId="0" applyNumberFormat="1" applyFont="1" applyBorder="1" applyAlignment="1">
      <alignment horizontal="right" vertical="center"/>
    </xf>
    <xf numFmtId="49" fontId="95" fillId="0" borderId="145" xfId="0" applyNumberFormat="1" applyFont="1" applyBorder="1" applyAlignment="1">
      <alignment vertical="top" wrapText="1"/>
    </xf>
    <xf numFmtId="49" fontId="95" fillId="0" borderId="145" xfId="0" applyNumberFormat="1" applyFont="1" applyBorder="1" applyAlignment="1">
      <alignment horizontal="left" vertical="top" wrapText="1" indent="2"/>
    </xf>
    <xf numFmtId="49" fontId="95" fillId="0" borderId="145" xfId="0" applyNumberFormat="1" applyFont="1" applyBorder="1" applyAlignment="1">
      <alignment horizontal="left" vertical="center" wrapText="1" indent="3"/>
    </xf>
    <xf numFmtId="49" fontId="95" fillId="0" borderId="145" xfId="0" applyNumberFormat="1" applyFont="1" applyBorder="1" applyAlignment="1">
      <alignment horizontal="left" wrapText="1" indent="2"/>
    </xf>
    <xf numFmtId="49" fontId="95" fillId="0" borderId="145" xfId="0" applyNumberFormat="1" applyFont="1" applyBorder="1" applyAlignment="1">
      <alignment horizontal="left" vertical="top" wrapText="1"/>
    </xf>
    <xf numFmtId="49" fontId="95" fillId="0" borderId="145" xfId="0" applyNumberFormat="1" applyFont="1" applyBorder="1" applyAlignment="1">
      <alignment horizontal="left" wrapText="1" indent="3"/>
    </xf>
    <xf numFmtId="49" fontId="95" fillId="0" borderId="145" xfId="0" applyNumberFormat="1" applyFont="1" applyBorder="1" applyAlignment="1">
      <alignment vertical="center"/>
    </xf>
    <xf numFmtId="49" fontId="95" fillId="0" borderId="145" xfId="0" applyNumberFormat="1" applyFont="1" applyBorder="1" applyAlignment="1">
      <alignment horizontal="left" indent="3"/>
    </xf>
    <xf numFmtId="0" fontId="95" fillId="0" borderId="145" xfId="0" applyFont="1" applyBorder="1" applyAlignment="1">
      <alignment horizontal="left" indent="1"/>
    </xf>
    <xf numFmtId="0" fontId="95" fillId="0" borderId="145" xfId="0" applyFont="1" applyBorder="1" applyAlignment="1">
      <alignment horizontal="left" wrapText="1" indent="2"/>
    </xf>
    <xf numFmtId="0" fontId="95" fillId="0" borderId="145" xfId="0" applyFont="1" applyBorder="1" applyAlignment="1">
      <alignment horizontal="left" vertical="top" wrapText="1"/>
    </xf>
    <xf numFmtId="0" fontId="94" fillId="0" borderId="7" xfId="0" applyFont="1" applyBorder="1" applyAlignment="1">
      <alignment wrapText="1"/>
    </xf>
    <xf numFmtId="0" fontId="95" fillId="0" borderId="145" xfId="0" applyFont="1" applyBorder="1" applyAlignment="1">
      <alignment horizontal="left" vertical="top" wrapText="1" indent="2"/>
    </xf>
    <xf numFmtId="0" fontId="95" fillId="0" borderId="145" xfId="0" applyFont="1" applyBorder="1" applyAlignment="1">
      <alignment horizontal="left" wrapText="1"/>
    </xf>
    <xf numFmtId="0" fontId="95" fillId="0" borderId="145" xfId="12672" applyFont="1" applyBorder="1" applyAlignment="1">
      <alignment horizontal="left" vertical="center" wrapText="1" indent="2"/>
    </xf>
    <xf numFmtId="0" fontId="95" fillId="0" borderId="145" xfId="0" applyFont="1" applyBorder="1" applyAlignment="1">
      <alignment wrapText="1"/>
    </xf>
    <xf numFmtId="0" fontId="95" fillId="0" borderId="145" xfId="0" applyFont="1" applyBorder="1"/>
    <xf numFmtId="0" fontId="95" fillId="0" borderId="145" xfId="12672" applyFont="1" applyBorder="1" applyAlignment="1">
      <alignment horizontal="left" vertical="center" wrapText="1"/>
    </xf>
    <xf numFmtId="0" fontId="94" fillId="0" borderId="145" xfId="0" applyFont="1" applyBorder="1" applyAlignment="1">
      <alignment wrapText="1"/>
    </xf>
    <xf numFmtId="0" fontId="95" fillId="0" borderId="147" xfId="0" applyFont="1" applyBorder="1" applyAlignment="1">
      <alignment horizontal="left" vertical="center" wrapText="1"/>
    </xf>
    <xf numFmtId="0" fontId="95" fillId="3" borderId="145" xfId="5" applyFont="1" applyFill="1" applyBorder="1" applyAlignment="1" applyProtection="1">
      <alignment horizontal="right" vertical="center"/>
      <protection locked="0"/>
    </xf>
    <xf numFmtId="2" fontId="95" fillId="3" borderId="145" xfId="5" applyNumberFormat="1" applyFont="1" applyFill="1" applyBorder="1" applyAlignment="1" applyProtection="1">
      <alignment horizontal="right" vertical="center"/>
      <protection locked="0"/>
    </xf>
    <xf numFmtId="0" fontId="95" fillId="0" borderId="145" xfId="0" applyFont="1" applyBorder="1" applyAlignment="1">
      <alignment vertical="center"/>
    </xf>
    <xf numFmtId="0" fontId="95" fillId="0" borderId="147" xfId="13" applyFont="1" applyBorder="1" applyAlignment="1" applyProtection="1">
      <alignment horizontal="left" vertical="top" wrapText="1"/>
      <protection locked="0"/>
    </xf>
    <xf numFmtId="0" fontId="95" fillId="0" borderId="148" xfId="13" applyFont="1" applyBorder="1" applyAlignment="1" applyProtection="1">
      <alignment horizontal="left" vertical="top" wrapText="1"/>
      <protection locked="0"/>
    </xf>
    <xf numFmtId="0" fontId="95" fillId="0" borderId="146" xfId="0" applyFont="1" applyBorder="1" applyAlignment="1">
      <alignment vertical="center" wrapText="1"/>
    </xf>
    <xf numFmtId="0" fontId="106" fillId="0" borderId="0" xfId="0" applyFont="1" applyAlignment="1">
      <alignment horizontal="left" indent="2"/>
    </xf>
    <xf numFmtId="0" fontId="102" fillId="0" borderId="0" xfId="0" applyFont="1" applyAlignment="1">
      <alignment horizontal="left" vertical="center" indent="1"/>
    </xf>
    <xf numFmtId="0" fontId="102" fillId="0" borderId="0" xfId="0" applyFont="1" applyAlignment="1">
      <alignment vertical="center" wrapText="1"/>
    </xf>
    <xf numFmtId="0" fontId="108" fillId="0" borderId="0" xfId="0" applyFont="1" applyAlignment="1">
      <alignment horizontal="left" vertical="center" wrapText="1" readingOrder="1"/>
    </xf>
    <xf numFmtId="0" fontId="106" fillId="0" borderId="0" xfId="0" applyFont="1" applyAlignment="1">
      <alignment horizontal="left" vertical="center" wrapText="1"/>
    </xf>
    <xf numFmtId="0" fontId="102" fillId="0" borderId="0" xfId="0" applyFont="1" applyAlignment="1">
      <alignment horizontal="left" vertical="center" wrapText="1"/>
    </xf>
    <xf numFmtId="0" fontId="95" fillId="0" borderId="146" xfId="0" applyFont="1" applyBorder="1" applyAlignment="1">
      <alignment horizontal="left" indent="2"/>
    </xf>
    <xf numFmtId="0" fontId="95" fillId="0" borderId="134" xfId="0" applyFont="1" applyBorder="1" applyAlignment="1">
      <alignment horizontal="left" vertical="center" wrapText="1" readingOrder="1"/>
    </xf>
    <xf numFmtId="0" fontId="95" fillId="0" borderId="145" xfId="0" applyFont="1" applyBorder="1" applyAlignment="1">
      <alignment horizontal="left" vertical="center" wrapText="1" readingOrder="1"/>
    </xf>
    <xf numFmtId="0" fontId="9" fillId="0" borderId="97" xfId="17" applyFill="1" applyBorder="1" applyAlignment="1" applyProtection="1">
      <alignment horizontal="left" vertical="top" wrapText="1"/>
    </xf>
    <xf numFmtId="0" fontId="95" fillId="0" borderId="0" xfId="0" applyFont="1" applyAlignment="1">
      <alignment wrapText="1"/>
    </xf>
    <xf numFmtId="0" fontId="116" fillId="0" borderId="0" xfId="0" applyFont="1"/>
    <xf numFmtId="0" fontId="117" fillId="0" borderId="0" xfId="0" applyFont="1" applyAlignment="1">
      <alignment vertical="top" wrapText="1"/>
    </xf>
    <xf numFmtId="0" fontId="120" fillId="0" borderId="0" xfId="0" applyFont="1" applyAlignment="1">
      <alignment vertical="top" wrapText="1"/>
    </xf>
    <xf numFmtId="0" fontId="6" fillId="0" borderId="0" xfId="11" applyFont="1"/>
    <xf numFmtId="0" fontId="119" fillId="0" borderId="0" xfId="11" applyFont="1"/>
    <xf numFmtId="10" fontId="6" fillId="0" borderId="154" xfId="0" applyNumberFormat="1" applyFont="1" applyBorder="1" applyAlignment="1">
      <alignment horizontal="right" vertical="center" wrapText="1"/>
    </xf>
    <xf numFmtId="10" fontId="119" fillId="86" borderId="151" xfId="0" applyNumberFormat="1" applyFont="1" applyFill="1" applyBorder="1" applyAlignment="1">
      <alignment horizontal="right" vertical="center" wrapText="1"/>
    </xf>
    <xf numFmtId="0" fontId="0" fillId="0" borderId="1" xfId="0" applyBorder="1"/>
    <xf numFmtId="194" fontId="5" fillId="86" borderId="145" xfId="7" applyNumberFormat="1" applyFont="1" applyFill="1" applyBorder="1" applyAlignment="1">
      <alignment vertical="center"/>
    </xf>
    <xf numFmtId="194" fontId="5" fillId="35" borderId="145" xfId="7" applyNumberFormat="1" applyFont="1" applyFill="1" applyBorder="1" applyAlignment="1">
      <alignment vertical="center"/>
    </xf>
    <xf numFmtId="194" fontId="123" fillId="83" borderId="145" xfId="7" applyNumberFormat="1" applyFont="1" applyFill="1" applyBorder="1" applyAlignment="1">
      <alignment vertical="center"/>
    </xf>
    <xf numFmtId="194" fontId="124" fillId="82" borderId="145" xfId="7" applyNumberFormat="1" applyFont="1" applyFill="1" applyBorder="1" applyAlignment="1">
      <alignment vertical="center"/>
    </xf>
    <xf numFmtId="194" fontId="124" fillId="82" borderId="152" xfId="7" applyNumberFormat="1" applyFont="1" applyFill="1" applyBorder="1" applyAlignment="1">
      <alignment vertical="center"/>
    </xf>
    <xf numFmtId="0" fontId="6" fillId="0" borderId="145" xfId="13" applyFont="1" applyBorder="1" applyAlignment="1" applyProtection="1">
      <alignment wrapText="1"/>
      <protection locked="0"/>
    </xf>
    <xf numFmtId="0" fontId="6" fillId="0" borderId="3" xfId="13" applyFont="1" applyBorder="1" applyAlignment="1" applyProtection="1">
      <alignment vertical="center" wrapText="1"/>
      <protection locked="0"/>
    </xf>
    <xf numFmtId="49" fontId="125" fillId="0" borderId="97" xfId="0" applyNumberFormat="1" applyFont="1" applyBorder="1" applyAlignment="1">
      <alignment horizontal="right" vertical="center"/>
    </xf>
    <xf numFmtId="0" fontId="125" fillId="0" borderId="145" xfId="12672" applyFont="1" applyBorder="1" applyAlignment="1">
      <alignment horizontal="left" vertical="center" wrapText="1"/>
    </xf>
    <xf numFmtId="0" fontId="125" fillId="0" borderId="146" xfId="0" applyFont="1" applyBorder="1" applyAlignment="1">
      <alignment horizontal="left" vertical="top" wrapText="1"/>
    </xf>
    <xf numFmtId="0" fontId="125" fillId="0" borderId="145" xfId="0" applyFont="1" applyBorder="1" applyAlignment="1">
      <alignment vertical="center" wrapText="1"/>
    </xf>
    <xf numFmtId="0" fontId="4" fillId="0" borderId="145" xfId="0" applyFont="1" applyBorder="1"/>
    <xf numFmtId="0" fontId="9" fillId="0" borderId="145" xfId="17" applyFill="1" applyBorder="1" applyAlignment="1" applyProtection="1"/>
    <xf numFmtId="14" fontId="4" fillId="0" borderId="0" xfId="0" applyNumberFormat="1" applyFont="1" applyAlignment="1">
      <alignment horizontal="left"/>
    </xf>
    <xf numFmtId="0" fontId="14" fillId="0" borderId="145" xfId="0" applyFont="1" applyBorder="1"/>
    <xf numFmtId="0" fontId="129" fillId="0" borderId="145" xfId="17" applyFont="1" applyBorder="1" applyAlignment="1" applyProtection="1"/>
    <xf numFmtId="193" fontId="6" fillId="0" borderId="145" xfId="0" applyNumberFormat="1" applyFont="1" applyBorder="1" applyAlignment="1" applyProtection="1">
      <alignment vertical="center" wrapText="1"/>
      <protection locked="0"/>
    </xf>
    <xf numFmtId="193" fontId="4" fillId="0" borderId="145" xfId="0" applyNumberFormat="1" applyFont="1" applyBorder="1" applyAlignment="1" applyProtection="1">
      <alignment vertical="center" wrapText="1"/>
      <protection locked="0"/>
    </xf>
    <xf numFmtId="193" fontId="6" fillId="0" borderId="145" xfId="0" applyNumberFormat="1" applyFont="1" applyBorder="1" applyAlignment="1" applyProtection="1">
      <alignment horizontal="right" vertical="center" wrapText="1"/>
      <protection locked="0"/>
    </xf>
    <xf numFmtId="10" fontId="4" fillId="0" borderId="145" xfId="20961" applyNumberFormat="1" applyFont="1" applyFill="1" applyBorder="1" applyAlignment="1" applyProtection="1">
      <alignment horizontal="right" vertical="center" wrapText="1"/>
      <protection locked="0"/>
    </xf>
    <xf numFmtId="10" fontId="4" fillId="0" borderId="145" xfId="20961" applyNumberFormat="1" applyFont="1" applyBorder="1" applyAlignment="1" applyProtection="1">
      <alignment vertical="center" wrapText="1"/>
      <protection locked="0"/>
    </xf>
    <xf numFmtId="10" fontId="6" fillId="2" borderId="147" xfId="20961" applyNumberFormat="1" applyFont="1" applyFill="1" applyBorder="1" applyAlignment="1" applyProtection="1">
      <alignment vertical="center"/>
      <protection locked="0"/>
    </xf>
    <xf numFmtId="10" fontId="6" fillId="0" borderId="147" xfId="20961" applyNumberFormat="1" applyFont="1" applyFill="1" applyBorder="1" applyAlignment="1" applyProtection="1">
      <alignment vertical="center"/>
      <protection locked="0"/>
    </xf>
    <xf numFmtId="10" fontId="6" fillId="2" borderId="145" xfId="20961" applyNumberFormat="1" applyFont="1" applyFill="1" applyBorder="1" applyAlignment="1" applyProtection="1">
      <alignment vertical="center"/>
      <protection locked="0"/>
    </xf>
    <xf numFmtId="193" fontId="6" fillId="2" borderId="147" xfId="0" applyNumberFormat="1" applyFont="1" applyFill="1" applyBorder="1" applyAlignment="1" applyProtection="1">
      <alignment vertical="center"/>
      <protection locked="0"/>
    </xf>
    <xf numFmtId="193" fontId="6" fillId="0" borderId="149" xfId="0" applyNumberFormat="1" applyFont="1" applyBorder="1" applyAlignment="1" applyProtection="1">
      <alignment vertical="center"/>
      <protection locked="0"/>
    </xf>
    <xf numFmtId="10" fontId="6" fillId="2" borderId="115" xfId="20961" applyNumberFormat="1" applyFont="1" applyFill="1" applyBorder="1" applyAlignment="1" applyProtection="1">
      <alignment vertical="center"/>
      <protection locked="0"/>
    </xf>
    <xf numFmtId="14" fontId="103" fillId="0" borderId="0" xfId="0" applyNumberFormat="1" applyFont="1" applyAlignment="1">
      <alignment horizontal="left"/>
    </xf>
    <xf numFmtId="0" fontId="12" fillId="0" borderId="145" xfId="0" applyFont="1" applyBorder="1" applyAlignment="1">
      <alignment horizontal="center" vertical="center" wrapText="1"/>
    </xf>
    <xf numFmtId="169" fontId="6" fillId="36" borderId="0" xfId="20" applyFont="1"/>
    <xf numFmtId="169" fontId="6" fillId="36" borderId="90" xfId="20" applyFont="1" applyBorder="1"/>
    <xf numFmtId="0" fontId="13" fillId="0" borderId="145" xfId="0" applyFont="1" applyBorder="1" applyAlignment="1">
      <alignment horizontal="left" vertical="center" wrapText="1"/>
    </xf>
    <xf numFmtId="0" fontId="6" fillId="0" borderId="145" xfId="0" applyFont="1" applyBorder="1" applyAlignment="1">
      <alignment vertical="center" wrapText="1"/>
    </xf>
    <xf numFmtId="193" fontId="4" fillId="0" borderId="154" xfId="0" applyNumberFormat="1" applyFont="1" applyBorder="1" applyAlignment="1" applyProtection="1">
      <alignment vertical="center" wrapText="1"/>
      <protection locked="0"/>
    </xf>
    <xf numFmtId="10" fontId="4" fillId="0" borderId="154" xfId="20961" applyNumberFormat="1" applyFont="1" applyBorder="1" applyAlignment="1" applyProtection="1">
      <alignment vertical="center" wrapText="1"/>
      <protection locked="0"/>
    </xf>
    <xf numFmtId="10" fontId="6" fillId="2" borderId="21" xfId="20961" applyNumberFormat="1" applyFont="1" applyFill="1" applyBorder="1" applyAlignment="1" applyProtection="1">
      <alignment vertical="center"/>
      <protection locked="0"/>
    </xf>
    <xf numFmtId="10" fontId="6" fillId="0" borderId="21" xfId="20961" applyNumberFormat="1" applyFont="1" applyFill="1" applyBorder="1" applyAlignment="1" applyProtection="1">
      <alignment vertical="center"/>
      <protection locked="0"/>
    </xf>
    <xf numFmtId="10" fontId="6" fillId="2" borderId="154" xfId="20961" applyNumberFormat="1" applyFont="1" applyFill="1" applyBorder="1" applyAlignment="1" applyProtection="1">
      <alignment vertical="center"/>
      <protection locked="0"/>
    </xf>
    <xf numFmtId="0" fontId="12" fillId="0" borderId="155" xfId="0" applyFont="1" applyBorder="1" applyAlignment="1">
      <alignment horizontal="center" vertical="center" wrapText="1"/>
    </xf>
    <xf numFmtId="193" fontId="6" fillId="2" borderId="21" xfId="0" applyNumberFormat="1" applyFont="1" applyFill="1" applyBorder="1" applyAlignment="1" applyProtection="1">
      <alignment vertical="center"/>
      <protection locked="0"/>
    </xf>
    <xf numFmtId="193" fontId="6" fillId="0" borderId="160" xfId="0" applyNumberFormat="1" applyFont="1" applyBorder="1" applyAlignment="1" applyProtection="1">
      <alignment vertical="center"/>
      <protection locked="0"/>
    </xf>
    <xf numFmtId="0" fontId="3" fillId="0" borderId="145" xfId="0" applyFont="1" applyBorder="1" applyAlignment="1">
      <alignment horizontal="center" vertical="center"/>
    </xf>
    <xf numFmtId="0" fontId="111" fillId="0" borderId="145" xfId="21414" applyFont="1" applyBorder="1" applyAlignment="1">
      <alignment horizontal="center" vertical="center" wrapText="1"/>
    </xf>
    <xf numFmtId="0" fontId="12" fillId="0" borderId="145" xfId="0" applyFont="1" applyBorder="1" applyAlignment="1">
      <alignment vertical="center" wrapText="1"/>
    </xf>
    <xf numFmtId="0" fontId="6" fillId="0" borderId="145" xfId="0" applyFont="1" applyBorder="1" applyAlignment="1">
      <alignment horizontal="left" vertical="center" wrapText="1" indent="1"/>
    </xf>
    <xf numFmtId="0" fontId="3" fillId="0" borderId="145" xfId="0" applyFont="1" applyBorder="1" applyAlignment="1">
      <alignment vertical="center"/>
    </xf>
    <xf numFmtId="0" fontId="112" fillId="0" borderId="145" xfId="0" applyFont="1" applyBorder="1" applyAlignment="1" applyProtection="1">
      <alignment horizontal="left" vertical="center" indent="3"/>
      <protection locked="0"/>
    </xf>
    <xf numFmtId="0" fontId="3" fillId="0" borderId="152" xfId="0" applyFont="1" applyBorder="1"/>
    <xf numFmtId="0" fontId="130" fillId="0" borderId="1" xfId="0" applyFont="1" applyBorder="1" applyAlignment="1">
      <alignment horizontal="center"/>
    </xf>
    <xf numFmtId="0" fontId="6" fillId="0" borderId="17" xfId="0" applyFont="1" applyBorder="1" applyAlignment="1">
      <alignment horizontal="left" vertical="center" wrapText="1" indent="1"/>
    </xf>
    <xf numFmtId="3" fontId="4" fillId="35" borderId="21" xfId="0" applyNumberFormat="1" applyFont="1" applyFill="1" applyBorder="1" applyAlignment="1">
      <alignment vertical="center" wrapText="1"/>
    </xf>
    <xf numFmtId="3" fontId="4" fillId="0" borderId="21" xfId="0" applyNumberFormat="1" applyFont="1" applyBorder="1" applyAlignment="1">
      <alignment vertical="center" wrapText="1"/>
    </xf>
    <xf numFmtId="3" fontId="4" fillId="35" borderId="25" xfId="0" applyNumberFormat="1" applyFont="1" applyFill="1" applyBorder="1" applyAlignment="1">
      <alignment vertical="center" wrapText="1"/>
    </xf>
    <xf numFmtId="3" fontId="4" fillId="35" borderId="36" xfId="0" applyNumberFormat="1" applyFont="1" applyFill="1" applyBorder="1" applyAlignment="1">
      <alignment vertical="center" wrapText="1"/>
    </xf>
    <xf numFmtId="3" fontId="4" fillId="35" borderId="147" xfId="0" applyNumberFormat="1" applyFont="1" applyFill="1" applyBorder="1" applyAlignment="1">
      <alignment vertical="center" wrapText="1"/>
    </xf>
    <xf numFmtId="3" fontId="4" fillId="0" borderId="147" xfId="0" applyNumberFormat="1" applyFont="1" applyBorder="1" applyAlignment="1">
      <alignment vertical="center" wrapText="1"/>
    </xf>
    <xf numFmtId="3" fontId="4" fillId="35" borderId="115" xfId="0" applyNumberFormat="1" applyFont="1" applyFill="1" applyBorder="1" applyAlignment="1">
      <alignment vertical="center" wrapText="1"/>
    </xf>
    <xf numFmtId="3" fontId="4" fillId="35" borderId="145" xfId="0" applyNumberFormat="1" applyFont="1" applyFill="1" applyBorder="1" applyAlignment="1">
      <alignment vertical="center" wrapText="1"/>
    </xf>
    <xf numFmtId="3" fontId="4" fillId="0" borderId="145" xfId="0" applyNumberFormat="1" applyFont="1" applyBorder="1" applyAlignment="1">
      <alignment vertical="center" wrapText="1"/>
    </xf>
    <xf numFmtId="3" fontId="4" fillId="35" borderId="152" xfId="0" applyNumberFormat="1" applyFont="1" applyFill="1" applyBorder="1" applyAlignment="1">
      <alignment vertical="center" wrapText="1"/>
    </xf>
    <xf numFmtId="0" fontId="4" fillId="0" borderId="16" xfId="0" applyFont="1" applyBorder="1" applyAlignment="1">
      <alignment vertical="center" wrapText="1"/>
    </xf>
    <xf numFmtId="0" fontId="5" fillId="0" borderId="17" xfId="0" applyFont="1" applyBorder="1" applyAlignment="1">
      <alignment vertical="center" wrapText="1"/>
    </xf>
    <xf numFmtId="0" fontId="6" fillId="0" borderId="18" xfId="0" applyFont="1" applyBorder="1" applyAlignment="1">
      <alignment horizontal="left" vertical="center" wrapText="1" indent="1"/>
    </xf>
    <xf numFmtId="0" fontId="4" fillId="0" borderId="155" xfId="0" applyFont="1" applyBorder="1" applyAlignment="1">
      <alignment horizontal="center" vertical="center" wrapText="1"/>
    </xf>
    <xf numFmtId="0" fontId="4" fillId="0" borderId="145" xfId="0" applyFont="1" applyBorder="1" applyAlignment="1">
      <alignment vertical="center" wrapText="1"/>
    </xf>
    <xf numFmtId="3" fontId="4" fillId="35" borderId="148" xfId="0" applyNumberFormat="1" applyFont="1" applyFill="1" applyBorder="1" applyAlignment="1">
      <alignment vertical="center" wrapText="1"/>
    </xf>
    <xf numFmtId="14" fontId="6" fillId="3" borderId="145" xfId="8" quotePrefix="1" applyNumberFormat="1" applyFont="1" applyFill="1" applyBorder="1" applyAlignment="1" applyProtection="1">
      <alignment horizontal="left" vertical="center" wrapText="1" indent="2"/>
      <protection locked="0"/>
    </xf>
    <xf numFmtId="3" fontId="4" fillId="0" borderId="148" xfId="0" applyNumberFormat="1" applyFont="1" applyBorder="1" applyAlignment="1">
      <alignment vertical="center" wrapText="1"/>
    </xf>
    <xf numFmtId="14" fontId="6" fillId="3" borderId="145" xfId="8" quotePrefix="1" applyNumberFormat="1" applyFont="1" applyFill="1" applyBorder="1" applyAlignment="1" applyProtection="1">
      <alignment horizontal="left" vertical="center" wrapText="1" indent="3"/>
      <protection locked="0"/>
    </xf>
    <xf numFmtId="0" fontId="4" fillId="0" borderId="145" xfId="0" applyFont="1" applyBorder="1" applyAlignment="1">
      <alignment horizontal="left" vertical="center" wrapText="1" indent="2"/>
    </xf>
    <xf numFmtId="0" fontId="4" fillId="0" borderId="153" xfId="0" applyFont="1" applyBorder="1" applyAlignment="1">
      <alignment horizontal="center" vertical="center" wrapText="1"/>
    </xf>
    <xf numFmtId="0" fontId="5" fillId="0" borderId="152" xfId="0" applyFont="1" applyBorder="1" applyAlignment="1">
      <alignment vertical="center" wrapText="1"/>
    </xf>
    <xf numFmtId="3" fontId="17" fillId="36" borderId="0" xfId="20" applyNumberFormat="1"/>
    <xf numFmtId="3" fontId="4" fillId="0" borderId="52" xfId="0" applyNumberFormat="1" applyFont="1" applyBorder="1" applyAlignment="1">
      <alignment vertical="center"/>
    </xf>
    <xf numFmtId="3" fontId="4" fillId="0" borderId="62" xfId="0" applyNumberFormat="1" applyFont="1" applyBorder="1" applyAlignment="1">
      <alignment vertical="center"/>
    </xf>
    <xf numFmtId="3" fontId="4" fillId="3" borderId="95" xfId="0" applyNumberFormat="1" applyFont="1" applyFill="1" applyBorder="1" applyAlignment="1">
      <alignment vertical="center"/>
    </xf>
    <xf numFmtId="3" fontId="4" fillId="3" borderId="21" xfId="0" applyNumberFormat="1" applyFont="1" applyFill="1" applyBorder="1" applyAlignment="1">
      <alignment vertical="center"/>
    </xf>
    <xf numFmtId="3" fontId="4" fillId="0" borderId="97" xfId="0" applyNumberFormat="1" applyFont="1" applyBorder="1" applyAlignment="1">
      <alignment vertical="center"/>
    </xf>
    <xf numFmtId="3" fontId="4" fillId="0" borderId="98" xfId="0" applyNumberFormat="1" applyFont="1" applyBorder="1" applyAlignment="1">
      <alignment vertical="center"/>
    </xf>
    <xf numFmtId="3" fontId="4" fillId="0" borderId="112" xfId="0" applyNumberFormat="1" applyFont="1" applyBorder="1" applyAlignment="1">
      <alignment vertical="center"/>
    </xf>
    <xf numFmtId="3" fontId="4" fillId="0" borderId="23" xfId="0" applyNumberFormat="1" applyFont="1" applyBorder="1" applyAlignment="1">
      <alignment vertical="center"/>
    </xf>
    <xf numFmtId="3" fontId="4" fillId="0" borderId="25" xfId="0" applyNumberFormat="1" applyFont="1" applyBorder="1" applyAlignment="1">
      <alignment vertical="center"/>
    </xf>
    <xf numFmtId="3" fontId="4" fillId="0" borderId="24" xfId="0" applyNumberFormat="1" applyFont="1" applyBorder="1" applyAlignment="1">
      <alignment vertical="center"/>
    </xf>
    <xf numFmtId="3" fontId="4" fillId="0" borderId="26" xfId="0" applyNumberFormat="1" applyFont="1" applyBorder="1" applyAlignment="1">
      <alignment vertical="center"/>
    </xf>
    <xf numFmtId="3" fontId="4" fillId="0" borderId="18" xfId="0" applyNumberFormat="1" applyFont="1" applyBorder="1" applyAlignment="1">
      <alignment vertical="center"/>
    </xf>
    <xf numFmtId="3" fontId="4" fillId="0" borderId="93" xfId="0" applyNumberFormat="1" applyFont="1" applyBorder="1" applyAlignment="1">
      <alignment vertical="center"/>
    </xf>
    <xf numFmtId="3" fontId="4" fillId="0" borderId="106" xfId="0" applyNumberFormat="1" applyFont="1" applyBorder="1" applyAlignment="1">
      <alignment vertical="center"/>
    </xf>
    <xf numFmtId="10" fontId="4" fillId="0" borderId="91" xfId="20961" applyNumberFormat="1" applyFont="1" applyFill="1" applyBorder="1" applyAlignment="1">
      <alignment vertical="center"/>
    </xf>
    <xf numFmtId="10" fontId="4" fillId="0" borderId="108" xfId="20961" applyNumberFormat="1" applyFont="1" applyFill="1" applyBorder="1" applyAlignment="1">
      <alignment vertical="center"/>
    </xf>
    <xf numFmtId="0" fontId="6" fillId="0" borderId="0" xfId="0" applyFont="1" applyAlignment="1">
      <alignment horizontal="left" wrapText="1"/>
    </xf>
    <xf numFmtId="0" fontId="12" fillId="0" borderId="0" xfId="0" applyFont="1" applyAlignment="1">
      <alignment horizontal="center" wrapText="1"/>
    </xf>
    <xf numFmtId="0" fontId="6" fillId="0" borderId="0" xfId="0" applyFont="1" applyAlignment="1">
      <alignment horizontal="right" wrapText="1"/>
    </xf>
    <xf numFmtId="0" fontId="6" fillId="0" borderId="16" xfId="0" applyFont="1" applyBorder="1"/>
    <xf numFmtId="0" fontId="12" fillId="0" borderId="26" xfId="0" applyFont="1" applyBorder="1" applyAlignment="1">
      <alignment horizontal="center" wrapText="1"/>
    </xf>
    <xf numFmtId="0" fontId="12" fillId="0" borderId="18" xfId="0" applyFont="1" applyBorder="1" applyAlignment="1">
      <alignment horizontal="center"/>
    </xf>
    <xf numFmtId="0" fontId="6" fillId="0" borderId="19" xfId="0" applyFont="1" applyBorder="1" applyAlignment="1">
      <alignment vertical="center"/>
    </xf>
    <xf numFmtId="0" fontId="12" fillId="0" borderId="8" xfId="0" applyFont="1" applyBorder="1" applyAlignment="1">
      <alignment horizontal="center" vertical="center" wrapText="1"/>
    </xf>
    <xf numFmtId="0" fontId="12" fillId="0" borderId="112" xfId="0" applyFont="1" applyBorder="1" applyAlignment="1">
      <alignment horizontal="center" vertical="center" wrapText="1"/>
    </xf>
    <xf numFmtId="0" fontId="6" fillId="0" borderId="8" xfId="0" applyFont="1" applyBorder="1" applyAlignment="1">
      <alignment wrapText="1"/>
    </xf>
    <xf numFmtId="0" fontId="6" fillId="0" borderId="21" xfId="0" applyFont="1" applyBorder="1" applyAlignment="1">
      <alignment wrapText="1"/>
    </xf>
    <xf numFmtId="0" fontId="6" fillId="0" borderId="155" xfId="0" applyFont="1" applyBorder="1" applyAlignment="1">
      <alignment vertical="center"/>
    </xf>
    <xf numFmtId="0" fontId="6" fillId="0" borderId="148" xfId="0" applyFont="1" applyBorder="1" applyAlignment="1">
      <alignment wrapText="1"/>
    </xf>
    <xf numFmtId="0" fontId="6" fillId="0" borderId="22" xfId="0" applyFont="1" applyBorder="1"/>
    <xf numFmtId="0" fontId="6" fillId="0" borderId="25" xfId="0" applyFont="1" applyBorder="1" applyAlignment="1">
      <alignment wrapText="1"/>
    </xf>
    <xf numFmtId="0" fontId="6" fillId="0" borderId="155" xfId="0" applyFont="1" applyBorder="1"/>
    <xf numFmtId="0" fontId="6" fillId="0" borderId="145" xfId="0" applyFont="1" applyBorder="1" applyAlignment="1">
      <alignment wrapText="1"/>
    </xf>
    <xf numFmtId="0" fontId="4" fillId="0" borderId="21" xfId="0" applyFont="1" applyBorder="1" applyAlignment="1">
      <alignment horizontal="left" wrapText="1"/>
    </xf>
    <xf numFmtId="0" fontId="6" fillId="0" borderId="21" xfId="0" applyFont="1" applyBorder="1" applyAlignment="1">
      <alignment horizontal="left" wrapText="1"/>
    </xf>
    <xf numFmtId="196" fontId="4" fillId="0" borderId="21" xfId="20961" applyNumberFormat="1" applyFont="1" applyFill="1" applyBorder="1"/>
    <xf numFmtId="0" fontId="6" fillId="0" borderId="105" xfId="0" applyFont="1" applyBorder="1" applyAlignment="1">
      <alignment vertical="center"/>
    </xf>
    <xf numFmtId="164" fontId="6" fillId="0" borderId="0" xfId="7" applyNumberFormat="1" applyFont="1"/>
    <xf numFmtId="164" fontId="4" fillId="0" borderId="0" xfId="7" applyNumberFormat="1" applyFont="1"/>
    <xf numFmtId="164" fontId="6" fillId="0" borderId="0" xfId="7" applyNumberFormat="1" applyFont="1" applyBorder="1"/>
    <xf numFmtId="164" fontId="4" fillId="0" borderId="0" xfId="7" applyNumberFormat="1" applyFont="1" applyBorder="1"/>
    <xf numFmtId="0" fontId="4" fillId="85" borderId="145" xfId="0" applyFont="1" applyFill="1" applyBorder="1" applyAlignment="1">
      <alignment horizontal="center" vertical="center" wrapText="1"/>
    </xf>
    <xf numFmtId="164" fontId="8" fillId="0" borderId="0" xfId="7" applyNumberFormat="1" applyFont="1" applyFill="1" applyBorder="1" applyAlignment="1" applyProtection="1"/>
    <xf numFmtId="164" fontId="5" fillId="35" borderId="18" xfId="7" applyNumberFormat="1" applyFont="1" applyFill="1" applyBorder="1" applyAlignment="1">
      <alignment horizontal="center" vertical="center" wrapText="1"/>
    </xf>
    <xf numFmtId="9" fontId="4" fillId="0" borderId="154" xfId="20961" applyFont="1" applyBorder="1"/>
    <xf numFmtId="193" fontId="4" fillId="35" borderId="152" xfId="0" applyNumberFormat="1" applyFont="1" applyFill="1" applyBorder="1"/>
    <xf numFmtId="164" fontId="102" fillId="0" borderId="145" xfId="7" applyNumberFormat="1" applyFont="1" applyBorder="1"/>
    <xf numFmtId="10" fontId="6" fillId="2" borderId="36" xfId="20961" applyNumberFormat="1" applyFont="1" applyFill="1" applyBorder="1" applyAlignment="1" applyProtection="1">
      <alignment vertical="center"/>
      <protection locked="0"/>
    </xf>
    <xf numFmtId="0" fontId="12" fillId="0" borderId="29" xfId="11" applyFont="1" applyBorder="1" applyAlignment="1">
      <alignment horizontal="left" vertical="center"/>
    </xf>
    <xf numFmtId="0" fontId="5" fillId="86" borderId="155" xfId="0" applyFont="1" applyFill="1" applyBorder="1" applyAlignment="1">
      <alignment vertical="center" wrapText="1"/>
    </xf>
    <xf numFmtId="194" fontId="5" fillId="86" borderId="154" xfId="7" applyNumberFormat="1" applyFont="1" applyFill="1" applyBorder="1" applyAlignment="1">
      <alignment vertical="center"/>
    </xf>
    <xf numFmtId="0" fontId="118" fillId="82" borderId="155" xfId="0" applyFont="1" applyFill="1" applyBorder="1" applyAlignment="1">
      <alignment horizontal="left" vertical="center" wrapText="1" indent="3"/>
    </xf>
    <xf numFmtId="0" fontId="122" fillId="82" borderId="155" xfId="0" applyFont="1" applyFill="1" applyBorder="1" applyAlignment="1">
      <alignment horizontal="left" vertical="center" wrapText="1" indent="5"/>
    </xf>
    <xf numFmtId="0" fontId="123" fillId="83" borderId="155" xfId="0" applyFont="1" applyFill="1" applyBorder="1" applyAlignment="1">
      <alignment horizontal="left" vertical="center" wrapText="1" indent="1"/>
    </xf>
    <xf numFmtId="194" fontId="123" fillId="84" borderId="154" xfId="7" applyNumberFormat="1" applyFont="1" applyFill="1" applyBorder="1" applyAlignment="1">
      <alignment vertical="center"/>
    </xf>
    <xf numFmtId="0" fontId="122" fillId="82" borderId="153" xfId="0" applyFont="1" applyFill="1" applyBorder="1" applyAlignment="1">
      <alignment horizontal="left" vertical="center" wrapText="1" indent="5"/>
    </xf>
    <xf numFmtId="194" fontId="123" fillId="84" borderId="151" xfId="7" applyNumberFormat="1" applyFont="1" applyFill="1" applyBorder="1" applyAlignment="1">
      <alignment vertical="center"/>
    </xf>
    <xf numFmtId="0" fontId="4" fillId="0" borderId="6" xfId="0" applyFont="1" applyBorder="1" applyAlignment="1">
      <alignment horizontal="center" vertical="center" wrapText="1"/>
    </xf>
    <xf numFmtId="164" fontId="4" fillId="0" borderId="58" xfId="7" applyNumberFormat="1" applyFont="1" applyFill="1" applyBorder="1" applyAlignment="1">
      <alignment horizontal="center" vertical="center" wrapText="1"/>
    </xf>
    <xf numFmtId="164" fontId="102" fillId="0" borderId="145" xfId="7" applyNumberFormat="1" applyFont="1" applyFill="1" applyBorder="1"/>
    <xf numFmtId="164" fontId="102" fillId="0" borderId="154" xfId="7" applyNumberFormat="1" applyFont="1" applyBorder="1"/>
    <xf numFmtId="164" fontId="102" fillId="79" borderId="145" xfId="7" applyNumberFormat="1" applyFont="1" applyFill="1" applyBorder="1"/>
    <xf numFmtId="164" fontId="102" fillId="79" borderId="154" xfId="7" applyNumberFormat="1" applyFont="1" applyFill="1" applyBorder="1"/>
    <xf numFmtId="164" fontId="102" fillId="0" borderId="154" xfId="7" applyNumberFormat="1" applyFont="1" applyFill="1" applyBorder="1"/>
    <xf numFmtId="0" fontId="102" fillId="0" borderId="7" xfId="0" applyFont="1" applyBorder="1" applyAlignment="1">
      <alignment horizontal="center" vertical="center" wrapText="1"/>
    </xf>
    <xf numFmtId="0" fontId="102" fillId="0" borderId="144" xfId="0" applyFont="1" applyBorder="1" applyAlignment="1">
      <alignment horizontal="center" vertical="center" wrapText="1"/>
    </xf>
    <xf numFmtId="0" fontId="102" fillId="0" borderId="154" xfId="0" applyFont="1" applyBorder="1" applyAlignment="1">
      <alignment horizontal="center" vertical="center" wrapText="1"/>
    </xf>
    <xf numFmtId="0" fontId="6" fillId="0" borderId="146" xfId="0" applyFont="1" applyBorder="1" applyAlignment="1">
      <alignment wrapText="1"/>
    </xf>
    <xf numFmtId="164" fontId="4" fillId="0" borderId="145" xfId="7" applyNumberFormat="1" applyFont="1" applyBorder="1"/>
    <xf numFmtId="164" fontId="4" fillId="0" borderId="145" xfId="7" applyNumberFormat="1" applyFont="1" applyFill="1" applyBorder="1"/>
    <xf numFmtId="164" fontId="4" fillId="0" borderId="145" xfId="7" quotePrefix="1" applyNumberFormat="1" applyFont="1" applyFill="1" applyBorder="1"/>
    <xf numFmtId="43" fontId="4" fillId="0" borderId="145" xfId="7" applyFont="1" applyFill="1" applyBorder="1"/>
    <xf numFmtId="0" fontId="4" fillId="0" borderId="7" xfId="0" applyFont="1" applyBorder="1" applyAlignment="1">
      <alignment horizontal="center" vertical="center" wrapText="1"/>
    </xf>
    <xf numFmtId="0" fontId="4" fillId="0" borderId="62" xfId="0" applyFont="1" applyBorder="1" applyAlignment="1">
      <alignment horizontal="center" vertical="center" wrapText="1"/>
    </xf>
    <xf numFmtId="0" fontId="102" fillId="0" borderId="11" xfId="0" applyFont="1" applyBorder="1" applyAlignment="1">
      <alignment horizontal="center" vertical="center" wrapText="1"/>
    </xf>
    <xf numFmtId="164" fontId="4" fillId="35" borderId="145" xfId="7" applyNumberFormat="1" applyFont="1" applyFill="1" applyBorder="1"/>
    <xf numFmtId="164" fontId="4" fillId="0" borderId="145" xfId="7" applyNumberFormat="1" applyFont="1" applyBorder="1" applyAlignment="1">
      <alignment vertical="center"/>
    </xf>
    <xf numFmtId="164" fontId="4" fillId="0" borderId="145" xfId="7" applyNumberFormat="1" applyFont="1" applyFill="1" applyBorder="1" applyAlignment="1">
      <alignment vertical="center"/>
    </xf>
    <xf numFmtId="193" fontId="6" fillId="35" borderId="154" xfId="2" applyNumberFormat="1" applyFont="1" applyFill="1" applyBorder="1" applyAlignment="1" applyProtection="1">
      <alignment vertical="top"/>
    </xf>
    <xf numFmtId="193" fontId="6" fillId="35" borderId="151" xfId="2" applyNumberFormat="1" applyFont="1" applyFill="1" applyBorder="1" applyAlignment="1" applyProtection="1">
      <alignment vertical="top" wrapText="1"/>
    </xf>
    <xf numFmtId="164" fontId="4" fillId="0" borderId="154" xfId="7" applyNumberFormat="1" applyFont="1" applyFill="1" applyBorder="1" applyAlignment="1">
      <alignment horizontal="right" vertical="center" wrapText="1"/>
    </xf>
    <xf numFmtId="10" fontId="6" fillId="0" borderId="145" xfId="20961" applyNumberFormat="1" applyFont="1" applyFill="1" applyBorder="1" applyAlignment="1">
      <alignment horizontal="left" vertical="center" wrapText="1"/>
    </xf>
    <xf numFmtId="10" fontId="4" fillId="0" borderId="145" xfId="20961" applyNumberFormat="1" applyFont="1" applyFill="1" applyBorder="1" applyAlignment="1">
      <alignment horizontal="left" vertical="center" wrapText="1"/>
    </xf>
    <xf numFmtId="10" fontId="5" fillId="35" borderId="145" xfId="0" applyNumberFormat="1" applyFont="1" applyFill="1" applyBorder="1" applyAlignment="1">
      <alignment horizontal="left" vertical="center" wrapText="1"/>
    </xf>
    <xf numFmtId="10" fontId="98" fillId="0" borderId="145" xfId="20961" applyNumberFormat="1" applyFont="1" applyFill="1" applyBorder="1" applyAlignment="1">
      <alignment horizontal="left" vertical="center" wrapText="1"/>
    </xf>
    <xf numFmtId="10" fontId="5" fillId="35" borderId="145" xfId="20961" applyNumberFormat="1" applyFont="1" applyFill="1" applyBorder="1" applyAlignment="1">
      <alignment horizontal="left" vertical="center" wrapText="1"/>
    </xf>
    <xf numFmtId="10" fontId="5" fillId="35" borderId="145" xfId="0" applyNumberFormat="1" applyFont="1" applyFill="1" applyBorder="1" applyAlignment="1">
      <alignment horizontal="center" vertical="center" wrapText="1"/>
    </xf>
    <xf numFmtId="10" fontId="100" fillId="0" borderId="152" xfId="20961" applyNumberFormat="1" applyFont="1" applyFill="1" applyBorder="1" applyAlignment="1" applyProtection="1">
      <alignment horizontal="left" vertical="center"/>
    </xf>
    <xf numFmtId="193" fontId="4" fillId="0" borderId="145" xfId="0" applyNumberFormat="1" applyFont="1" applyBorder="1"/>
    <xf numFmtId="193" fontId="4" fillId="0" borderId="148" xfId="0" applyNumberFormat="1" applyFont="1" applyBorder="1"/>
    <xf numFmtId="9" fontId="4" fillId="35" borderId="151" xfId="20961" applyFont="1" applyFill="1" applyBorder="1"/>
    <xf numFmtId="164" fontId="4" fillId="0" borderId="154" xfId="7" applyNumberFormat="1" applyFont="1" applyBorder="1"/>
    <xf numFmtId="43" fontId="4" fillId="0" borderId="154" xfId="7" applyFont="1" applyBorder="1"/>
    <xf numFmtId="164" fontId="5" fillId="0" borderId="154" xfId="7" applyNumberFormat="1" applyFont="1" applyBorder="1"/>
    <xf numFmtId="10" fontId="5" fillId="0" borderId="151" xfId="20961" applyNumberFormat="1" applyFont="1" applyBorder="1"/>
    <xf numFmtId="164" fontId="105" fillId="0" borderId="155" xfId="7" applyNumberFormat="1" applyFont="1" applyBorder="1"/>
    <xf numFmtId="164" fontId="102" fillId="0" borderId="147" xfId="7" applyNumberFormat="1" applyFont="1" applyBorder="1"/>
    <xf numFmtId="164" fontId="102" fillId="0" borderId="155" xfId="7" applyNumberFormat="1" applyFont="1" applyBorder="1" applyAlignment="1">
      <alignment horizontal="left" indent="1"/>
    </xf>
    <xf numFmtId="164" fontId="102" fillId="0" borderId="155" xfId="7" applyNumberFormat="1" applyFont="1" applyBorder="1" applyAlignment="1">
      <alignment horizontal="left" indent="2"/>
    </xf>
    <xf numFmtId="164" fontId="102" fillId="0" borderId="155" xfId="7" applyNumberFormat="1" applyFont="1" applyFill="1" applyBorder="1" applyAlignment="1">
      <alignment horizontal="left" indent="3"/>
    </xf>
    <xf numFmtId="164" fontId="102" fillId="0" borderId="155" xfId="7" applyNumberFormat="1" applyFont="1" applyFill="1" applyBorder="1" applyAlignment="1">
      <alignment horizontal="left" indent="1"/>
    </xf>
    <xf numFmtId="164" fontId="102" fillId="79" borderId="155" xfId="7" applyNumberFormat="1" applyFont="1" applyFill="1" applyBorder="1"/>
    <xf numFmtId="164" fontId="102" fillId="79" borderId="147" xfId="7" applyNumberFormat="1" applyFont="1" applyFill="1" applyBorder="1"/>
    <xf numFmtId="164" fontId="102" fillId="0" borderId="155" xfId="7" applyNumberFormat="1" applyFont="1" applyFill="1" applyBorder="1" applyAlignment="1">
      <alignment horizontal="left" vertical="top" wrapText="1" indent="2"/>
    </xf>
    <xf numFmtId="164" fontId="102" fillId="0" borderId="147" xfId="7" applyNumberFormat="1" applyFont="1" applyFill="1" applyBorder="1"/>
    <xf numFmtId="164" fontId="102" fillId="0" borderId="155" xfId="7" applyNumberFormat="1" applyFont="1" applyFill="1" applyBorder="1" applyAlignment="1">
      <alignment horizontal="left" wrapText="1" indent="3"/>
    </xf>
    <xf numFmtId="164" fontId="102" fillId="0" borderId="155" xfId="7" applyNumberFormat="1" applyFont="1" applyFill="1" applyBorder="1" applyAlignment="1">
      <alignment horizontal="left" wrapText="1" indent="2"/>
    </xf>
    <xf numFmtId="164" fontId="102" fillId="0" borderId="155" xfId="7" applyNumberFormat="1" applyFont="1" applyFill="1" applyBorder="1" applyAlignment="1">
      <alignment horizontal="left" wrapText="1" indent="1"/>
    </xf>
    <xf numFmtId="164" fontId="131" fillId="0" borderId="145" xfId="7" applyNumberFormat="1" applyFont="1" applyFill="1" applyBorder="1"/>
    <xf numFmtId="43" fontId="131" fillId="0" borderId="145" xfId="7" applyFont="1" applyFill="1" applyBorder="1"/>
    <xf numFmtId="43" fontId="132" fillId="0" borderId="0" xfId="7" applyFont="1"/>
    <xf numFmtId="0" fontId="132" fillId="0" borderId="0" xfId="11" applyFont="1"/>
    <xf numFmtId="0" fontId="96" fillId="0" borderId="0" xfId="0" applyFont="1"/>
    <xf numFmtId="164" fontId="96" fillId="0" borderId="0" xfId="7" applyNumberFormat="1" applyFont="1"/>
    <xf numFmtId="14" fontId="96" fillId="0" borderId="0" xfId="0" applyNumberFormat="1" applyFont="1" applyAlignment="1">
      <alignment horizontal="left"/>
    </xf>
    <xf numFmtId="0" fontId="133" fillId="0" borderId="0" xfId="11" applyFont="1"/>
    <xf numFmtId="0" fontId="131" fillId="0" borderId="138" xfId="0" applyFont="1" applyBorder="1" applyAlignment="1">
      <alignment horizontal="center" vertical="center" wrapText="1"/>
    </xf>
    <xf numFmtId="164" fontId="131" fillId="0" borderId="138" xfId="7" applyNumberFormat="1" applyFont="1" applyBorder="1" applyAlignment="1">
      <alignment horizontal="center" vertical="center" wrapText="1"/>
    </xf>
    <xf numFmtId="49" fontId="132" fillId="3" borderId="138" xfId="5" applyNumberFormat="1" applyFont="1" applyFill="1" applyBorder="1" applyAlignment="1" applyProtection="1">
      <alignment horizontal="right" vertical="center"/>
      <protection locked="0"/>
    </xf>
    <xf numFmtId="0" fontId="132" fillId="3" borderId="138" xfId="13" applyFont="1" applyFill="1" applyBorder="1" applyAlignment="1" applyProtection="1">
      <alignment horizontal="left" vertical="center" wrapText="1"/>
      <protection locked="0"/>
    </xf>
    <xf numFmtId="43" fontId="96" fillId="0" borderId="145" xfId="7" applyFont="1" applyBorder="1"/>
    <xf numFmtId="164" fontId="96" fillId="0" borderId="145" xfId="7" applyNumberFormat="1" applyFont="1" applyFill="1" applyBorder="1"/>
    <xf numFmtId="0" fontId="132" fillId="0" borderId="138" xfId="13" applyFont="1" applyBorder="1" applyAlignment="1" applyProtection="1">
      <alignment horizontal="left" vertical="center" wrapText="1"/>
      <protection locked="0"/>
    </xf>
    <xf numFmtId="0" fontId="120" fillId="0" borderId="138" xfId="13" applyFont="1" applyBorder="1" applyAlignment="1" applyProtection="1">
      <alignment horizontal="left" vertical="center" wrapText="1"/>
      <protection locked="0"/>
    </xf>
    <xf numFmtId="49" fontId="132" fillId="0" borderId="138" xfId="5" applyNumberFormat="1" applyFont="1" applyBorder="1" applyAlignment="1" applyProtection="1">
      <alignment horizontal="right" vertical="center"/>
      <protection locked="0"/>
    </xf>
    <xf numFmtId="49" fontId="134" fillId="0" borderId="138" xfId="5" applyNumberFormat="1" applyFont="1" applyBorder="1" applyAlignment="1" applyProtection="1">
      <alignment horizontal="right" vertical="center"/>
      <protection locked="0"/>
    </xf>
    <xf numFmtId="0" fontId="131" fillId="0" borderId="138" xfId="0" applyFont="1" applyBorder="1"/>
    <xf numFmtId="43" fontId="131" fillId="0" borderId="145" xfId="7" applyFont="1" applyBorder="1"/>
    <xf numFmtId="0" fontId="96" fillId="0" borderId="0" xfId="0" applyFont="1" applyAlignment="1">
      <alignment horizontal="left" vertical="top" wrapText="1"/>
    </xf>
    <xf numFmtId="164" fontId="132" fillId="0" borderId="0" xfId="7" applyNumberFormat="1" applyFont="1"/>
    <xf numFmtId="0" fontId="132" fillId="0" borderId="0" xfId="0" applyFont="1"/>
    <xf numFmtId="164" fontId="134" fillId="0" borderId="128" xfId="7" applyNumberFormat="1" applyFont="1" applyFill="1" applyBorder="1" applyAlignment="1">
      <alignment horizontal="left" vertical="center" wrapText="1"/>
    </xf>
    <xf numFmtId="164" fontId="132" fillId="0" borderId="146" xfId="7" applyNumberFormat="1" applyFont="1" applyFill="1" applyBorder="1" applyAlignment="1">
      <alignment horizontal="center" vertical="center" wrapText="1"/>
    </xf>
    <xf numFmtId="164" fontId="132" fillId="0" borderId="7" xfId="7" applyNumberFormat="1" applyFont="1" applyFill="1" applyBorder="1" applyAlignment="1">
      <alignment horizontal="center" vertical="center" wrapText="1"/>
    </xf>
    <xf numFmtId="0" fontId="132" fillId="0" borderId="145" xfId="0" applyFont="1" applyBorder="1"/>
    <xf numFmtId="0" fontId="132" fillId="0" borderId="145" xfId="0" applyFont="1" applyBorder="1" applyAlignment="1">
      <alignment horizontal="left" vertical="center" wrapText="1"/>
    </xf>
    <xf numFmtId="164" fontId="132" fillId="0" borderId="145" xfId="7" applyNumberFormat="1" applyFont="1" applyBorder="1"/>
    <xf numFmtId="0" fontId="134" fillId="0" borderId="145" xfId="0" applyFont="1" applyBorder="1" applyAlignment="1">
      <alignment horizontal="left" vertical="center" wrapText="1"/>
    </xf>
    <xf numFmtId="164" fontId="132" fillId="0" borderId="0" xfId="7" applyNumberFormat="1" applyFont="1" applyBorder="1"/>
    <xf numFmtId="164" fontId="132" fillId="0" borderId="0" xfId="7" applyNumberFormat="1" applyFont="1" applyAlignment="1">
      <alignment horizontal="center" vertical="center"/>
    </xf>
    <xf numFmtId="0" fontId="132" fillId="0" borderId="0" xfId="0" applyFont="1" applyAlignment="1">
      <alignment horizontal="left"/>
    </xf>
    <xf numFmtId="164" fontId="132" fillId="0" borderId="0" xfId="7" applyNumberFormat="1" applyFont="1" applyBorder="1" applyAlignment="1">
      <alignment horizontal="left"/>
    </xf>
    <xf numFmtId="3" fontId="12" fillId="0" borderId="145" xfId="0" applyNumberFormat="1" applyFont="1" applyBorder="1" applyAlignment="1">
      <alignment horizontal="right" vertical="center" wrapText="1"/>
    </xf>
    <xf numFmtId="3" fontId="132" fillId="0" borderId="0" xfId="7" applyNumberFormat="1" applyFont="1" applyBorder="1" applyAlignment="1">
      <alignment horizontal="right"/>
    </xf>
    <xf numFmtId="3" fontId="132" fillId="0" borderId="0" xfId="7" applyNumberFormat="1" applyFont="1" applyAlignment="1">
      <alignment horizontal="right" vertical="center"/>
    </xf>
    <xf numFmtId="0" fontId="132" fillId="0" borderId="146" xfId="0" applyFont="1" applyBorder="1" applyAlignment="1">
      <alignment horizontal="center" vertical="center" wrapText="1"/>
    </xf>
    <xf numFmtId="0" fontId="132" fillId="0" borderId="145" xfId="0" applyFont="1" applyBorder="1" applyAlignment="1">
      <alignment horizontal="left" indent="2"/>
    </xf>
    <xf numFmtId="0" fontId="132" fillId="0" borderId="132" xfId="0" applyFont="1" applyBorder="1" applyAlignment="1">
      <alignment vertical="center" wrapText="1" readingOrder="1"/>
    </xf>
    <xf numFmtId="10" fontId="132" fillId="0" borderId="145" xfId="20961" applyNumberFormat="1" applyFont="1" applyBorder="1"/>
    <xf numFmtId="2" fontId="132" fillId="0" borderId="145" xfId="20961" applyNumberFormat="1" applyFont="1" applyBorder="1"/>
    <xf numFmtId="0" fontId="132" fillId="0" borderId="133" xfId="0" applyFont="1" applyBorder="1" applyAlignment="1">
      <alignment vertical="center" wrapText="1" readingOrder="1"/>
    </xf>
    <xf numFmtId="0" fontId="132" fillId="0" borderId="145" xfId="0" applyFont="1" applyBorder="1" applyAlignment="1">
      <alignment horizontal="left" indent="3"/>
    </xf>
    <xf numFmtId="0" fontId="132" fillId="0" borderId="133" xfId="0" applyFont="1" applyBorder="1" applyAlignment="1">
      <alignment horizontal="left" vertical="center" wrapText="1" indent="1" readingOrder="1"/>
    </xf>
    <xf numFmtId="0" fontId="132" fillId="0" borderId="146" xfId="0" applyFont="1" applyBorder="1" applyAlignment="1">
      <alignment horizontal="left" indent="2"/>
    </xf>
    <xf numFmtId="0" fontId="132" fillId="0" borderId="134" xfId="0" applyFont="1" applyBorder="1" applyAlignment="1">
      <alignment vertical="center" wrapText="1" readingOrder="1"/>
    </xf>
    <xf numFmtId="164" fontId="132" fillId="0" borderId="146" xfId="7" applyNumberFormat="1" applyFont="1" applyBorder="1"/>
    <xf numFmtId="10" fontId="132" fillId="0" borderId="146" xfId="20961" applyNumberFormat="1" applyFont="1" applyBorder="1"/>
    <xf numFmtId="2" fontId="132" fillId="0" borderId="146" xfId="20961" applyNumberFormat="1" applyFont="1" applyBorder="1"/>
    <xf numFmtId="0" fontId="134" fillId="0" borderId="145" xfId="0" applyFont="1" applyBorder="1" applyAlignment="1">
      <alignment vertical="center" wrapText="1" readingOrder="1"/>
    </xf>
    <xf numFmtId="165" fontId="96" fillId="0" borderId="145" xfId="20961" applyNumberFormat="1" applyFont="1" applyFill="1" applyBorder="1"/>
    <xf numFmtId="2" fontId="96" fillId="0" borderId="145" xfId="20961" applyNumberFormat="1" applyFont="1" applyFill="1" applyBorder="1"/>
    <xf numFmtId="0" fontId="6" fillId="0" borderId="145" xfId="0" applyFont="1" applyBorder="1" applyAlignment="1">
      <alignment horizontal="center" vertical="center" wrapText="1"/>
    </xf>
    <xf numFmtId="0" fontId="6" fillId="0" borderId="154" xfId="0" applyFont="1" applyBorder="1" applyAlignment="1">
      <alignment horizontal="center" vertical="center" wrapText="1"/>
    </xf>
    <xf numFmtId="0" fontId="1" fillId="0" borderId="155" xfId="0" applyFont="1" applyBorder="1" applyAlignment="1">
      <alignment horizontal="center"/>
    </xf>
    <xf numFmtId="193" fontId="12" fillId="0" borderId="145" xfId="0" applyNumberFormat="1" applyFont="1" applyBorder="1" applyAlignment="1">
      <alignment horizontal="right"/>
    </xf>
    <xf numFmtId="193" fontId="12" fillId="35" borderId="145" xfId="0" applyNumberFormat="1" applyFont="1" applyFill="1" applyBorder="1" applyAlignment="1">
      <alignment horizontal="right"/>
    </xf>
    <xf numFmtId="193" fontId="12" fillId="35" borderId="154" xfId="0" applyNumberFormat="1" applyFont="1" applyFill="1" applyBorder="1" applyAlignment="1">
      <alignment horizontal="right"/>
    </xf>
    <xf numFmtId="193" fontId="6" fillId="0" borderId="145" xfId="0" applyNumberFormat="1" applyFont="1" applyBorder="1" applyAlignment="1">
      <alignment horizontal="right"/>
    </xf>
    <xf numFmtId="193" fontId="6" fillId="35" borderId="145" xfId="0" applyNumberFormat="1" applyFont="1" applyFill="1" applyBorder="1" applyAlignment="1">
      <alignment horizontal="right"/>
    </xf>
    <xf numFmtId="193" fontId="6" fillId="35" borderId="154" xfId="0" applyNumberFormat="1" applyFont="1" applyFill="1" applyBorder="1" applyAlignment="1">
      <alignment horizontal="right"/>
    </xf>
    <xf numFmtId="0" fontId="113" fillId="0" borderId="145" xfId="0" applyFont="1" applyBorder="1" applyAlignment="1" applyProtection="1">
      <alignment horizontal="left" vertical="center" indent="1"/>
      <protection locked="0"/>
    </xf>
    <xf numFmtId="0" fontId="1" fillId="0" borderId="153" xfId="0" applyFont="1" applyBorder="1" applyAlignment="1">
      <alignment horizontal="center"/>
    </xf>
    <xf numFmtId="193" fontId="12" fillId="35" borderId="151" xfId="0" applyNumberFormat="1" applyFont="1" applyFill="1" applyBorder="1" applyAlignment="1">
      <alignment horizontal="right"/>
    </xf>
    <xf numFmtId="0" fontId="1" fillId="0" borderId="0" xfId="0" applyFont="1" applyAlignment="1">
      <alignment horizontal="center"/>
    </xf>
    <xf numFmtId="193" fontId="6" fillId="0" borderId="0" xfId="0" applyNumberFormat="1" applyFont="1" applyAlignment="1">
      <alignment horizontal="right"/>
    </xf>
    <xf numFmtId="164" fontId="6" fillId="0" borderId="145" xfId="7" applyNumberFormat="1" applyFont="1" applyFill="1" applyBorder="1" applyAlignment="1" applyProtection="1">
      <alignment horizontal="center" vertical="center" wrapText="1"/>
    </xf>
    <xf numFmtId="0" fontId="1" fillId="0" borderId="155" xfId="0" applyFont="1" applyBorder="1" applyAlignment="1">
      <alignment horizontal="center" vertical="center"/>
    </xf>
    <xf numFmtId="0" fontId="135" fillId="0" borderId="142" xfId="0" applyFont="1" applyBorder="1" applyAlignment="1">
      <alignment horizontal="justify" vertical="center" wrapText="1"/>
    </xf>
    <xf numFmtId="0" fontId="136" fillId="0" borderId="137" xfId="0" applyFont="1" applyBorder="1" applyAlignment="1">
      <alignment horizontal="left" vertical="center" wrapText="1" indent="1"/>
    </xf>
    <xf numFmtId="0" fontId="136" fillId="0" borderId="135" xfId="0" applyFont="1" applyBorder="1" applyAlignment="1">
      <alignment horizontal="left" vertical="center" wrapText="1" indent="1"/>
    </xf>
    <xf numFmtId="0" fontId="136" fillId="0" borderId="136" xfId="0" applyFont="1" applyBorder="1" applyAlignment="1">
      <alignment horizontal="left" vertical="center" wrapText="1" indent="1"/>
    </xf>
    <xf numFmtId="0" fontId="135" fillId="0" borderId="135" xfId="0" applyFont="1" applyBorder="1" applyAlignment="1">
      <alignment horizontal="justify" vertical="center" wrapText="1"/>
    </xf>
    <xf numFmtId="0" fontId="137" fillId="0" borderId="135" xfId="0" applyFont="1" applyBorder="1" applyAlignment="1">
      <alignment horizontal="justify" vertical="center" wrapText="1"/>
    </xf>
    <xf numFmtId="0" fontId="135" fillId="3" borderId="135" xfId="0" applyFont="1" applyFill="1" applyBorder="1" applyAlignment="1">
      <alignment horizontal="justify" vertical="center" wrapText="1"/>
    </xf>
    <xf numFmtId="0" fontId="135" fillId="0" borderId="136" xfId="0" applyFont="1" applyBorder="1" applyAlignment="1">
      <alignment horizontal="justify" vertical="center" wrapText="1"/>
    </xf>
    <xf numFmtId="0" fontId="135" fillId="0" borderId="137" xfId="0" applyFont="1" applyBorder="1" applyAlignment="1">
      <alignment horizontal="justify" vertical="center" wrapText="1"/>
    </xf>
    <xf numFmtId="0" fontId="138" fillId="0" borderId="135" xfId="0" applyFont="1" applyBorder="1" applyAlignment="1">
      <alignment horizontal="left" vertical="center" wrapText="1" indent="1"/>
    </xf>
    <xf numFmtId="0" fontId="135" fillId="0" borderId="145" xfId="21414" applyFont="1" applyBorder="1" applyAlignment="1">
      <alignment horizontal="justify" vertical="center" wrapText="1"/>
    </xf>
    <xf numFmtId="0" fontId="135" fillId="0" borderId="135" xfId="0" applyFont="1" applyBorder="1" applyAlignment="1">
      <alignment horizontal="left" vertical="center" wrapText="1"/>
    </xf>
    <xf numFmtId="0" fontId="138" fillId="0" borderId="129" xfId="0" applyFont="1" applyBorder="1" applyAlignment="1">
      <alignment horizontal="left" vertical="center" wrapText="1" indent="1"/>
    </xf>
    <xf numFmtId="0" fontId="137" fillId="0" borderId="135" xfId="0" applyFont="1" applyBorder="1" applyAlignment="1">
      <alignment vertical="center" wrapText="1"/>
    </xf>
    <xf numFmtId="0" fontId="135" fillId="0" borderId="135" xfId="0" applyFont="1" applyBorder="1" applyAlignment="1">
      <alignment vertical="center" wrapText="1"/>
    </xf>
    <xf numFmtId="0" fontId="135" fillId="0" borderId="145" xfId="21414" applyFont="1" applyBorder="1" applyAlignment="1">
      <alignment vertical="center" wrapText="1"/>
    </xf>
    <xf numFmtId="0" fontId="1" fillId="0" borderId="153" xfId="0" applyFont="1" applyBorder="1" applyAlignment="1">
      <alignment horizontal="center" vertical="center"/>
    </xf>
    <xf numFmtId="0" fontId="135" fillId="0" borderId="152" xfId="21414" applyFont="1" applyBorder="1" applyAlignment="1">
      <alignment vertical="center" wrapText="1"/>
    </xf>
    <xf numFmtId="164" fontId="4" fillId="35" borderId="154" xfId="7" applyNumberFormat="1" applyFont="1" applyFill="1" applyBorder="1"/>
    <xf numFmtId="164" fontId="4" fillId="0" borderId="145" xfId="7" applyNumberFormat="1" applyFont="1" applyBorder="1" applyProtection="1"/>
    <xf numFmtId="43" fontId="5" fillId="0" borderId="152" xfId="7" applyFont="1" applyFill="1" applyBorder="1"/>
    <xf numFmtId="164" fontId="5" fillId="35" borderId="152" xfId="7" applyNumberFormat="1" applyFont="1" applyFill="1" applyBorder="1"/>
    <xf numFmtId="164" fontId="5" fillId="35" borderId="151" xfId="7" applyNumberFormat="1" applyFont="1" applyFill="1" applyBorder="1"/>
    <xf numFmtId="0" fontId="137" fillId="3" borderId="145" xfId="21414" applyFont="1" applyFill="1" applyBorder="1" applyAlignment="1">
      <alignment horizontal="left" vertical="center" wrapText="1"/>
    </xf>
    <xf numFmtId="0" fontId="136" fillId="0" borderId="145" xfId="21414" applyFont="1" applyBorder="1" applyAlignment="1">
      <alignment horizontal="left" vertical="center" wrapText="1" indent="1"/>
    </xf>
    <xf numFmtId="0" fontId="135" fillId="3" borderId="145" xfId="21414" applyFont="1" applyFill="1" applyBorder="1" applyAlignment="1">
      <alignment horizontal="left" vertical="center" wrapText="1"/>
    </xf>
    <xf numFmtId="0" fontId="136" fillId="3" borderId="145" xfId="21414" applyFont="1" applyFill="1" applyBorder="1" applyAlignment="1">
      <alignment horizontal="left" vertical="center" wrapText="1" indent="1"/>
    </xf>
    <xf numFmtId="0" fontId="137" fillId="0" borderId="135" xfId="0" applyFont="1" applyBorder="1" applyAlignment="1">
      <alignment horizontal="left" vertical="center" wrapText="1"/>
    </xf>
    <xf numFmtId="164" fontId="4" fillId="35" borderId="145" xfId="7" applyNumberFormat="1" applyFont="1" applyFill="1" applyBorder="1" applyAlignment="1">
      <alignment vertical="center"/>
    </xf>
    <xf numFmtId="164" fontId="4" fillId="35" borderId="154" xfId="7" applyNumberFormat="1" applyFont="1" applyFill="1" applyBorder="1" applyAlignment="1">
      <alignment vertical="center"/>
    </xf>
    <xf numFmtId="0" fontId="138" fillId="3" borderId="135" xfId="0" applyFont="1" applyFill="1" applyBorder="1" applyAlignment="1">
      <alignment horizontal="left" vertical="center" wrapText="1" indent="1"/>
    </xf>
    <xf numFmtId="0" fontId="135" fillId="3" borderId="135" xfId="0" applyFont="1" applyFill="1" applyBorder="1" applyAlignment="1">
      <alignment horizontal="left" vertical="center" wrapText="1"/>
    </xf>
    <xf numFmtId="0" fontId="135" fillId="3" borderId="136" xfId="0" applyFont="1" applyFill="1" applyBorder="1" applyAlignment="1">
      <alignment horizontal="left" vertical="center" wrapText="1"/>
    </xf>
    <xf numFmtId="0" fontId="138" fillId="0" borderId="145" xfId="21414" applyFont="1" applyBorder="1" applyAlignment="1">
      <alignment horizontal="left" vertical="center" wrapText="1" indent="1"/>
    </xf>
    <xf numFmtId="0" fontId="135" fillId="0" borderId="145" xfId="21414" applyFont="1" applyBorder="1" applyAlignment="1">
      <alignment horizontal="left" vertical="center" wrapText="1"/>
    </xf>
    <xf numFmtId="0" fontId="135" fillId="3" borderId="137" xfId="0" applyFont="1" applyFill="1" applyBorder="1" applyAlignment="1">
      <alignment horizontal="left" vertical="center" wrapText="1"/>
    </xf>
    <xf numFmtId="0" fontId="136" fillId="3" borderId="135" xfId="0" applyFont="1" applyFill="1" applyBorder="1" applyAlignment="1">
      <alignment horizontal="left" vertical="center" wrapText="1" indent="1"/>
    </xf>
    <xf numFmtId="0" fontId="139" fillId="0" borderId="145" xfId="0" applyFont="1" applyBorder="1" applyAlignment="1">
      <alignment horizontal="left"/>
    </xf>
    <xf numFmtId="0" fontId="135" fillId="0" borderId="152" xfId="0" applyFont="1" applyBorder="1" applyAlignment="1">
      <alignment horizontal="left" vertical="center" wrapText="1"/>
    </xf>
    <xf numFmtId="0" fontId="10" fillId="0" borderId="0" xfId="0" applyFont="1" applyAlignment="1">
      <alignment horizontal="left" vertical="center" wrapText="1"/>
    </xf>
    <xf numFmtId="0" fontId="1" fillId="0" borderId="0" xfId="0" applyFont="1" applyAlignment="1">
      <alignment horizontal="left" vertical="center"/>
    </xf>
    <xf numFmtId="164" fontId="4" fillId="0" borderId="152" xfId="7" applyNumberFormat="1" applyFont="1" applyBorder="1"/>
    <xf numFmtId="164" fontId="4" fillId="35" borderId="152" xfId="7" applyNumberFormat="1" applyFont="1" applyFill="1" applyBorder="1"/>
    <xf numFmtId="164" fontId="4" fillId="35" borderId="151" xfId="7" applyNumberFormat="1" applyFont="1" applyFill="1" applyBorder="1"/>
    <xf numFmtId="0" fontId="6" fillId="0" borderId="1" xfId="0" applyFont="1" applyBorder="1"/>
    <xf numFmtId="0" fontId="12" fillId="0" borderId="1" xfId="0" applyFont="1" applyBorder="1" applyAlignment="1">
      <alignment horizontal="center"/>
    </xf>
    <xf numFmtId="0" fontId="6" fillId="0" borderId="16" xfId="0" applyFont="1" applyBorder="1" applyAlignment="1">
      <alignment horizontal="right" vertical="center" wrapText="1"/>
    </xf>
    <xf numFmtId="0" fontId="6" fillId="0" borderId="155" xfId="0" applyFont="1" applyBorder="1" applyAlignment="1">
      <alignment horizontal="center" vertical="center" wrapText="1"/>
    </xf>
    <xf numFmtId="0" fontId="6" fillId="0" borderId="155" xfId="0" applyFont="1" applyBorder="1" applyAlignment="1">
      <alignment horizontal="right" vertical="center" wrapText="1"/>
    </xf>
    <xf numFmtId="0" fontId="6" fillId="2" borderId="155" xfId="0" applyFont="1" applyFill="1" applyBorder="1" applyAlignment="1">
      <alignment horizontal="right" vertical="center"/>
    </xf>
    <xf numFmtId="0" fontId="6" fillId="2" borderId="145" xfId="0" applyFont="1" applyFill="1" applyBorder="1" applyAlignment="1">
      <alignment vertical="center"/>
    </xf>
    <xf numFmtId="193" fontId="6" fillId="2" borderId="145" xfId="0" applyNumberFormat="1" applyFont="1" applyFill="1" applyBorder="1" applyAlignment="1" applyProtection="1">
      <alignment vertical="center"/>
      <protection locked="0"/>
    </xf>
    <xf numFmtId="0" fontId="6" fillId="0" borderId="145" xfId="0" applyFont="1" applyBorder="1" applyAlignment="1">
      <alignment horizontal="left" vertical="center" wrapText="1"/>
    </xf>
    <xf numFmtId="0" fontId="6" fillId="2" borderId="105" xfId="0" applyFont="1" applyFill="1" applyBorder="1" applyAlignment="1">
      <alignment horizontal="right" vertical="center"/>
    </xf>
    <xf numFmtId="0" fontId="6" fillId="2" borderId="146" xfId="0" applyFont="1" applyFill="1" applyBorder="1" applyAlignment="1">
      <alignment vertical="center"/>
    </xf>
    <xf numFmtId="0" fontId="6" fillId="2" borderId="153" xfId="0" applyFont="1" applyFill="1" applyBorder="1" applyAlignment="1">
      <alignment horizontal="right" vertical="center"/>
    </xf>
    <xf numFmtId="193" fontId="6" fillId="2" borderId="152" xfId="0" applyNumberFormat="1" applyFont="1" applyFill="1" applyBorder="1" applyAlignment="1" applyProtection="1">
      <alignment vertical="center"/>
      <protection locked="0"/>
    </xf>
    <xf numFmtId="0" fontId="6" fillId="0" borderId="0" xfId="0" applyFont="1" applyAlignment="1">
      <alignment horizontal="right"/>
    </xf>
    <xf numFmtId="0" fontId="6" fillId="0" borderId="158" xfId="11" applyFont="1" applyBorder="1"/>
    <xf numFmtId="0" fontId="6" fillId="0" borderId="54" xfId="11" applyFont="1" applyBorder="1" applyAlignment="1">
      <alignment horizontal="left"/>
    </xf>
    <xf numFmtId="0" fontId="130" fillId="0" borderId="104" xfId="11" applyFont="1" applyBorder="1" applyAlignment="1">
      <alignment horizontal="right"/>
    </xf>
    <xf numFmtId="0" fontId="1" fillId="0" borderId="155" xfId="0" applyFont="1" applyBorder="1"/>
    <xf numFmtId="43" fontId="4" fillId="0" borderId="145" xfId="7" applyFont="1" applyFill="1" applyBorder="1" applyAlignment="1">
      <alignment horizontal="center" vertical="center"/>
    </xf>
    <xf numFmtId="0" fontId="1" fillId="0" borderId="153" xfId="0" applyFont="1" applyBorder="1"/>
    <xf numFmtId="193" fontId="5" fillId="35" borderId="152" xfId="0" applyNumberFormat="1" applyFont="1" applyFill="1" applyBorder="1" applyAlignment="1">
      <alignment horizontal="center" vertical="center"/>
    </xf>
    <xf numFmtId="164" fontId="4" fillId="0" borderId="154" xfId="7" applyNumberFormat="1" applyFont="1" applyFill="1" applyBorder="1" applyAlignment="1">
      <alignment vertical="center" wrapText="1"/>
    </xf>
    <xf numFmtId="164" fontId="4" fillId="0" borderId="154" xfId="7" applyNumberFormat="1" applyFont="1" applyBorder="1" applyAlignment="1">
      <alignment vertical="center"/>
    </xf>
    <xf numFmtId="164" fontId="4" fillId="0" borderId="154" xfId="7" applyNumberFormat="1" applyFont="1" applyFill="1" applyBorder="1" applyAlignment="1">
      <alignment vertical="center"/>
    </xf>
    <xf numFmtId="167" fontId="5" fillId="35" borderId="151" xfId="0" applyNumberFormat="1" applyFont="1" applyFill="1" applyBorder="1" applyAlignment="1">
      <alignment horizontal="center" vertical="center"/>
    </xf>
    <xf numFmtId="0" fontId="130" fillId="0" borderId="0" xfId="11" applyFont="1" applyAlignment="1">
      <alignment horizontal="right"/>
    </xf>
    <xf numFmtId="0" fontId="1" fillId="0" borderId="16" xfId="0" applyFont="1" applyBorder="1" applyAlignment="1">
      <alignment horizontal="center" vertical="center"/>
    </xf>
    <xf numFmtId="193" fontId="4" fillId="35" borderId="18" xfId="0" applyNumberFormat="1" applyFont="1" applyFill="1" applyBorder="1" applyAlignment="1">
      <alignment horizontal="center" vertical="center"/>
    </xf>
    <xf numFmtId="193" fontId="4" fillId="0" borderId="154" xfId="0" applyNumberFormat="1" applyFont="1" applyBorder="1"/>
    <xf numFmtId="193" fontId="4" fillId="0" borderId="154" xfId="0" applyNumberFormat="1" applyFont="1" applyBorder="1" applyAlignment="1">
      <alignment wrapText="1"/>
    </xf>
    <xf numFmtId="0" fontId="1" fillId="0" borderId="0" xfId="0" applyFont="1" applyAlignment="1">
      <alignment wrapText="1"/>
    </xf>
    <xf numFmtId="193" fontId="4" fillId="35" borderId="154" xfId="0" applyNumberFormat="1" applyFont="1" applyFill="1" applyBorder="1" applyAlignment="1">
      <alignment horizontal="center" vertical="center" wrapText="1"/>
    </xf>
    <xf numFmtId="193" fontId="4" fillId="35" borderId="151" xfId="0" applyNumberFormat="1" applyFont="1" applyFill="1" applyBorder="1" applyAlignment="1">
      <alignment horizontal="center" vertical="center" wrapText="1"/>
    </xf>
    <xf numFmtId="193" fontId="6" fillId="3" borderId="154" xfId="2" applyNumberFormat="1" applyFont="1" applyFill="1" applyBorder="1" applyAlignment="1" applyProtection="1">
      <alignment vertical="top"/>
      <protection locked="0"/>
    </xf>
    <xf numFmtId="193" fontId="6" fillId="35" borderId="154" xfId="2" applyNumberFormat="1" applyFont="1" applyFill="1" applyBorder="1" applyAlignment="1" applyProtection="1">
      <alignment vertical="top" wrapText="1"/>
    </xf>
    <xf numFmtId="193" fontId="6" fillId="3" borderId="154" xfId="2" applyNumberFormat="1" applyFont="1" applyFill="1" applyBorder="1" applyAlignment="1" applyProtection="1">
      <alignment vertical="top" wrapText="1"/>
      <protection locked="0"/>
    </xf>
    <xf numFmtId="193" fontId="6" fillId="35" borderId="154" xfId="2" applyNumberFormat="1" applyFont="1" applyFill="1" applyBorder="1" applyAlignment="1" applyProtection="1">
      <alignment vertical="top" wrapText="1"/>
      <protection locked="0"/>
    </xf>
    <xf numFmtId="0" fontId="12" fillId="83" borderId="17" xfId="0" applyFont="1" applyFill="1" applyBorder="1" applyAlignment="1">
      <alignment horizontal="center" vertical="center"/>
    </xf>
    <xf numFmtId="0" fontId="12" fillId="83" borderId="18" xfId="0" applyFont="1" applyFill="1" applyBorder="1" applyAlignment="1">
      <alignment horizontal="center" vertical="center"/>
    </xf>
    <xf numFmtId="0" fontId="12" fillId="82" borderId="145" xfId="0" applyFont="1" applyFill="1" applyBorder="1" applyAlignment="1">
      <alignment horizontal="left" vertical="center"/>
    </xf>
    <xf numFmtId="194" fontId="12" fillId="82" borderId="154" xfId="7" applyNumberFormat="1" applyFont="1" applyFill="1" applyBorder="1" applyAlignment="1">
      <alignment horizontal="left" vertical="center"/>
    </xf>
    <xf numFmtId="49" fontId="6" fillId="0" borderId="145" xfId="0" applyNumberFormat="1" applyFont="1" applyBorder="1" applyAlignment="1">
      <alignment horizontal="left" vertical="center"/>
    </xf>
    <xf numFmtId="194" fontId="6" fillId="0" borderId="154" xfId="7" applyNumberFormat="1" applyFont="1" applyFill="1" applyBorder="1" applyAlignment="1">
      <alignment horizontal="left" vertical="center"/>
    </xf>
    <xf numFmtId="0" fontId="6" fillId="0" borderId="145" xfId="0" applyFont="1" applyBorder="1" applyAlignment="1">
      <alignment horizontal="left" vertical="center"/>
    </xf>
    <xf numFmtId="0" fontId="12" fillId="0" borderId="145" xfId="0" applyFont="1" applyBorder="1" applyAlignment="1">
      <alignment horizontal="left" vertical="center"/>
    </xf>
    <xf numFmtId="0" fontId="119" fillId="84" borderId="152" xfId="0" applyFont="1" applyFill="1" applyBorder="1" applyAlignment="1">
      <alignment horizontal="left" vertical="center"/>
    </xf>
    <xf numFmtId="0" fontId="142" fillId="0" borderId="0" xfId="0" applyFont="1" applyAlignment="1">
      <alignment vertical="top"/>
    </xf>
    <xf numFmtId="0" fontId="142" fillId="0" borderId="0" xfId="0" applyFont="1" applyAlignment="1">
      <alignment vertical="top" wrapText="1"/>
    </xf>
    <xf numFmtId="164" fontId="6" fillId="0" borderId="0" xfId="7" applyNumberFormat="1" applyFont="1" applyFill="1" applyBorder="1" applyAlignment="1" applyProtection="1"/>
    <xf numFmtId="0" fontId="12" fillId="0" borderId="0" xfId="11" applyFont="1"/>
    <xf numFmtId="0" fontId="12" fillId="0" borderId="0" xfId="11" applyFont="1" applyAlignment="1">
      <alignment horizontal="center"/>
    </xf>
    <xf numFmtId="0" fontId="130" fillId="0" borderId="0" xfId="0" applyFont="1" applyAlignment="1" applyProtection="1">
      <alignment horizontal="right"/>
      <protection locked="0"/>
    </xf>
    <xf numFmtId="164" fontId="5" fillId="0" borderId="12" xfId="7" applyNumberFormat="1" applyFont="1" applyBorder="1" applyAlignment="1">
      <alignment vertical="center"/>
    </xf>
    <xf numFmtId="167" fontId="4" fillId="0" borderId="161" xfId="0" applyNumberFormat="1" applyFont="1" applyBorder="1" applyAlignment="1">
      <alignment horizontal="center"/>
    </xf>
    <xf numFmtId="164" fontId="4" fillId="0" borderId="12" xfId="7" applyNumberFormat="1" applyFont="1" applyBorder="1" applyAlignment="1">
      <alignment vertical="center"/>
    </xf>
    <xf numFmtId="167" fontId="4" fillId="0" borderId="57" xfId="0" applyNumberFormat="1" applyFont="1" applyBorder="1" applyAlignment="1">
      <alignment horizontal="center"/>
    </xf>
    <xf numFmtId="164" fontId="4" fillId="0" borderId="12" xfId="7" applyNumberFormat="1" applyFont="1" applyFill="1" applyBorder="1" applyAlignment="1">
      <alignment vertical="center"/>
    </xf>
    <xf numFmtId="164" fontId="11" fillId="0" borderId="12" xfId="7" applyNumberFormat="1" applyFont="1" applyFill="1" applyBorder="1" applyAlignment="1">
      <alignment vertical="center"/>
    </xf>
    <xf numFmtId="167" fontId="11" fillId="0" borderId="57" xfId="0" applyNumberFormat="1" applyFont="1" applyBorder="1" applyAlignment="1">
      <alignment horizontal="center"/>
    </xf>
    <xf numFmtId="167" fontId="130" fillId="0" borderId="57" xfId="0" applyNumberFormat="1" applyFont="1" applyBorder="1" applyAlignment="1">
      <alignment horizontal="center"/>
    </xf>
    <xf numFmtId="164" fontId="4" fillId="0" borderId="13" xfId="7" applyNumberFormat="1" applyFont="1" applyFill="1" applyBorder="1" applyAlignment="1">
      <alignment vertical="center"/>
    </xf>
    <xf numFmtId="167" fontId="4" fillId="0" borderId="59" xfId="0" applyNumberFormat="1" applyFont="1" applyBorder="1" applyAlignment="1">
      <alignment horizontal="center"/>
    </xf>
    <xf numFmtId="164" fontId="5" fillId="0" borderId="14" xfId="7" applyNumberFormat="1" applyFont="1" applyFill="1" applyBorder="1" applyAlignment="1">
      <alignment vertical="center"/>
    </xf>
    <xf numFmtId="167" fontId="5" fillId="0" borderId="55" xfId="0" applyNumberFormat="1" applyFont="1" applyBorder="1" applyAlignment="1">
      <alignment horizontal="center"/>
    </xf>
    <xf numFmtId="164" fontId="4" fillId="0" borderId="15" xfId="7" applyNumberFormat="1" applyFont="1" applyBorder="1" applyAlignment="1">
      <alignment vertical="center"/>
    </xf>
    <xf numFmtId="167" fontId="11" fillId="81" borderId="56" xfId="0" applyNumberFormat="1" applyFont="1" applyFill="1" applyBorder="1" applyAlignment="1">
      <alignment horizontal="center"/>
    </xf>
    <xf numFmtId="164" fontId="4" fillId="0" borderId="13" xfId="7" applyNumberFormat="1" applyFont="1" applyBorder="1" applyAlignment="1">
      <alignment vertical="center"/>
    </xf>
    <xf numFmtId="164" fontId="11" fillId="0" borderId="13" xfId="7" applyNumberFormat="1" applyFont="1" applyBorder="1" applyAlignment="1">
      <alignment vertical="center"/>
    </xf>
    <xf numFmtId="167" fontId="4" fillId="0" borderId="60" xfId="0" applyNumberFormat="1" applyFont="1" applyBorder="1" applyAlignment="1">
      <alignment horizontal="center"/>
    </xf>
    <xf numFmtId="164" fontId="4" fillId="0" borderId="12" xfId="7" applyNumberFormat="1" applyFont="1" applyBorder="1" applyAlignment="1">
      <alignment horizontal="center" vertical="center"/>
    </xf>
    <xf numFmtId="0" fontId="1" fillId="0" borderId="105" xfId="0" applyFont="1" applyBorder="1" applyAlignment="1">
      <alignment horizontal="center"/>
    </xf>
    <xf numFmtId="0" fontId="136" fillId="0" borderId="146" xfId="21414" applyFont="1" applyBorder="1" applyAlignment="1">
      <alignment horizontal="left" vertical="center" wrapText="1" indent="1"/>
    </xf>
    <xf numFmtId="0" fontId="136" fillId="3" borderId="145" xfId="0" applyFont="1" applyFill="1" applyBorder="1" applyAlignment="1">
      <alignment horizontal="left" vertical="center" wrapText="1" indent="1"/>
    </xf>
    <xf numFmtId="167" fontId="4" fillId="0" borderId="154" xfId="0" applyNumberFormat="1" applyFont="1" applyBorder="1" applyAlignment="1">
      <alignment horizontal="center"/>
    </xf>
    <xf numFmtId="0" fontId="135" fillId="0" borderId="145" xfId="0" applyFont="1" applyBorder="1" applyAlignment="1">
      <alignment horizontal="left" vertical="center" wrapText="1"/>
    </xf>
    <xf numFmtId="164" fontId="5" fillId="0" borderId="145" xfId="7" applyNumberFormat="1" applyFont="1" applyFill="1" applyBorder="1" applyAlignment="1">
      <alignment vertical="center"/>
    </xf>
    <xf numFmtId="0" fontId="4" fillId="0" borderId="154" xfId="0" applyFont="1" applyBorder="1"/>
    <xf numFmtId="0" fontId="136" fillId="0" borderId="145" xfId="0" applyFont="1" applyBorder="1" applyAlignment="1">
      <alignment horizontal="left" vertical="center" wrapText="1" indent="1"/>
    </xf>
    <xf numFmtId="43" fontId="11" fillId="81" borderId="56" xfId="7" applyFont="1" applyFill="1" applyBorder="1" applyAlignment="1">
      <alignment horizontal="center"/>
    </xf>
    <xf numFmtId="0" fontId="138" fillId="3" borderId="145" xfId="0" applyFont="1" applyFill="1" applyBorder="1" applyAlignment="1">
      <alignment horizontal="left" vertical="center" wrapText="1" indent="1"/>
    </xf>
    <xf numFmtId="0" fontId="138" fillId="0" borderId="145" xfId="0" applyFont="1" applyBorder="1" applyAlignment="1">
      <alignment horizontal="left" vertical="center" wrapText="1" indent="1"/>
    </xf>
    <xf numFmtId="193" fontId="5" fillId="0" borderId="152" xfId="0" applyNumberFormat="1" applyFont="1" applyBorder="1" applyAlignment="1">
      <alignment horizontal="center" vertical="center"/>
    </xf>
    <xf numFmtId="0" fontId="4" fillId="0" borderId="151" xfId="0" applyFont="1" applyBorder="1"/>
    <xf numFmtId="193" fontId="4" fillId="0" borderId="155" xfId="0" applyNumberFormat="1" applyFont="1" applyBorder="1"/>
    <xf numFmtId="193" fontId="4" fillId="0" borderId="21" xfId="0" applyNumberFormat="1" applyFont="1" applyBorder="1"/>
    <xf numFmtId="193" fontId="4" fillId="35" borderId="162" xfId="0" applyNumberFormat="1" applyFont="1" applyFill="1" applyBorder="1"/>
    <xf numFmtId="193" fontId="4" fillId="35" borderId="153" xfId="0" applyNumberFormat="1" applyFont="1" applyFill="1" applyBorder="1"/>
    <xf numFmtId="193" fontId="4" fillId="35" borderId="151" xfId="0" applyNumberFormat="1" applyFont="1" applyFill="1" applyBorder="1"/>
    <xf numFmtId="193" fontId="4" fillId="35" borderId="51" xfId="0" applyNumberFormat="1" applyFont="1" applyFill="1" applyBorder="1"/>
    <xf numFmtId="0" fontId="12" fillId="3" borderId="0" xfId="21415" applyFont="1" applyFill="1" applyAlignment="1" applyProtection="1">
      <alignment vertical="center"/>
      <protection locked="0"/>
    </xf>
    <xf numFmtId="0" fontId="6" fillId="3" borderId="145" xfId="5" applyFont="1" applyFill="1" applyBorder="1" applyAlignment="1" applyProtection="1">
      <alignment vertical="center" wrapText="1"/>
      <protection locked="0"/>
    </xf>
    <xf numFmtId="0" fontId="6" fillId="0" borderId="145" xfId="21416" applyFont="1" applyBorder="1" applyAlignment="1" applyProtection="1">
      <alignment horizontal="center" vertical="center" wrapText="1"/>
      <protection locked="0"/>
    </xf>
    <xf numFmtId="3" fontId="6" fillId="3" borderId="145" xfId="1" applyNumberFormat="1" applyFont="1" applyFill="1" applyBorder="1" applyAlignment="1" applyProtection="1">
      <alignment horizontal="center" vertical="center" wrapText="1"/>
      <protection locked="0"/>
    </xf>
    <xf numFmtId="9" fontId="6" fillId="3" borderId="145" xfId="15" applyNumberFormat="1" applyFont="1" applyFill="1" applyBorder="1" applyAlignment="1" applyProtection="1">
      <alignment horizontal="center" vertical="center" wrapText="1"/>
      <protection locked="0"/>
    </xf>
    <xf numFmtId="0" fontId="6" fillId="3" borderId="145" xfId="21416" applyFont="1" applyFill="1" applyBorder="1" applyAlignment="1" applyProtection="1">
      <alignment horizontal="center" vertical="center" wrapText="1"/>
      <protection locked="0"/>
    </xf>
    <xf numFmtId="0" fontId="12" fillId="3" borderId="145" xfId="21416" applyFont="1" applyFill="1" applyBorder="1" applyProtection="1">
      <protection locked="0"/>
    </xf>
    <xf numFmtId="3" fontId="6" fillId="80" borderId="145" xfId="5" applyNumberFormat="1" applyFont="1" applyFill="1" applyBorder="1"/>
    <xf numFmtId="0" fontId="13" fillId="3" borderId="145" xfId="21416" applyFont="1" applyFill="1" applyBorder="1" applyAlignment="1" applyProtection="1">
      <alignment horizontal="right"/>
      <protection locked="0"/>
    </xf>
    <xf numFmtId="195" fontId="6" fillId="80" borderId="145" xfId="5" applyNumberFormat="1" applyFont="1" applyFill="1" applyBorder="1" applyProtection="1">
      <protection locked="0"/>
    </xf>
    <xf numFmtId="164" fontId="6" fillId="80" borderId="145" xfId="1" applyNumberFormat="1" applyFont="1" applyFill="1" applyBorder="1" applyAlignment="1" applyProtection="1"/>
    <xf numFmtId="0" fontId="6" fillId="3" borderId="145" xfId="21416" applyFont="1" applyFill="1" applyBorder="1" applyAlignment="1" applyProtection="1">
      <alignment horizontal="left" vertical="center"/>
      <protection locked="0"/>
    </xf>
    <xf numFmtId="3" fontId="6" fillId="3" borderId="145" xfId="5" applyNumberFormat="1" applyFont="1" applyFill="1" applyBorder="1" applyProtection="1">
      <protection locked="0"/>
    </xf>
    <xf numFmtId="0" fontId="6" fillId="3" borderId="145" xfId="5" applyFont="1" applyFill="1" applyBorder="1" applyProtection="1">
      <protection locked="0"/>
    </xf>
    <xf numFmtId="0" fontId="130" fillId="3" borderId="145" xfId="21416" applyFont="1" applyFill="1" applyBorder="1" applyAlignment="1" applyProtection="1">
      <alignment horizontal="right"/>
      <protection locked="0"/>
    </xf>
    <xf numFmtId="0" fontId="6" fillId="0" borderId="145" xfId="21416" applyFont="1" applyBorder="1" applyAlignment="1" applyProtection="1">
      <alignment horizontal="left" vertical="center"/>
      <protection locked="0"/>
    </xf>
    <xf numFmtId="0" fontId="12" fillId="3" borderId="145" xfId="16" applyFont="1" applyFill="1" applyBorder="1" applyProtection="1">
      <protection locked="0"/>
    </xf>
    <xf numFmtId="3" fontId="12" fillId="76" borderId="145" xfId="16" applyNumberFormat="1" applyFont="1" applyFill="1" applyBorder="1"/>
    <xf numFmtId="0" fontId="134" fillId="76" borderId="148" xfId="21412" applyFont="1" applyFill="1" applyBorder="1" applyAlignment="1" applyProtection="1">
      <alignment vertical="center" wrapText="1"/>
      <protection locked="0"/>
    </xf>
    <xf numFmtId="0" fontId="12" fillId="76" borderId="147" xfId="21412" applyFont="1" applyFill="1" applyBorder="1" applyProtection="1">
      <alignment vertical="center"/>
      <protection locked="0"/>
    </xf>
    <xf numFmtId="0" fontId="132" fillId="69" borderId="146" xfId="21412" applyFont="1" applyFill="1" applyBorder="1" applyAlignment="1" applyProtection="1">
      <alignment horizontal="center" vertical="center"/>
      <protection locked="0"/>
    </xf>
    <xf numFmtId="0" fontId="132" fillId="0" borderId="147" xfId="21412" applyFont="1" applyBorder="1" applyAlignment="1" applyProtection="1">
      <alignment horizontal="left" vertical="center" wrapText="1"/>
      <protection locked="0"/>
    </xf>
    <xf numFmtId="164" fontId="6" fillId="0" borderId="145" xfId="7" applyNumberFormat="1" applyFont="1" applyFill="1" applyBorder="1" applyAlignment="1" applyProtection="1">
      <alignment horizontal="right" vertical="center"/>
      <protection locked="0"/>
    </xf>
    <xf numFmtId="0" fontId="134" fillId="77" borderId="145" xfId="21412" applyFont="1" applyFill="1" applyBorder="1" applyAlignment="1" applyProtection="1">
      <alignment horizontal="center" vertical="center"/>
      <protection locked="0"/>
    </xf>
    <xf numFmtId="0" fontId="134" fillId="77" borderId="147" xfId="21412" applyFont="1" applyFill="1" applyBorder="1" applyAlignment="1" applyProtection="1">
      <alignment vertical="top" wrapText="1"/>
      <protection locked="0"/>
    </xf>
    <xf numFmtId="0" fontId="134" fillId="76" borderId="148" xfId="21412" applyFont="1" applyFill="1" applyBorder="1" applyProtection="1">
      <alignment vertical="center"/>
      <protection locked="0"/>
    </xf>
    <xf numFmtId="164" fontId="12" fillId="76" borderId="147" xfId="7" applyNumberFormat="1" applyFont="1" applyFill="1" applyBorder="1" applyAlignment="1">
      <alignment horizontal="right" vertical="center"/>
    </xf>
    <xf numFmtId="0" fontId="132" fillId="69" borderId="145" xfId="21412" applyFont="1" applyFill="1" applyBorder="1" applyAlignment="1" applyProtection="1">
      <alignment vertical="center" wrapText="1"/>
      <protection locked="0"/>
    </xf>
    <xf numFmtId="0" fontId="132" fillId="69" borderId="145" xfId="21412" applyFont="1" applyFill="1" applyBorder="1" applyAlignment="1" applyProtection="1">
      <alignment horizontal="left" vertical="center" wrapText="1"/>
      <protection locked="0"/>
    </xf>
    <xf numFmtId="0" fontId="132" fillId="0" borderId="145" xfId="21412" applyFont="1" applyBorder="1" applyAlignment="1" applyProtection="1">
      <alignment horizontal="left" vertical="center" wrapText="1"/>
      <protection locked="0"/>
    </xf>
    <xf numFmtId="197" fontId="6" fillId="0" borderId="145" xfId="7" applyNumberFormat="1" applyFont="1" applyFill="1" applyBorder="1" applyAlignment="1" applyProtection="1">
      <alignment horizontal="right" vertical="center"/>
      <protection locked="0"/>
    </xf>
    <xf numFmtId="0" fontId="132" fillId="3" borderId="146" xfId="21412" applyFont="1" applyFill="1" applyBorder="1" applyAlignment="1" applyProtection="1">
      <alignment horizontal="center" vertical="center"/>
      <protection locked="0"/>
    </xf>
    <xf numFmtId="0" fontId="132" fillId="0" borderId="145" xfId="21412" applyFont="1" applyBorder="1" applyAlignment="1" applyProtection="1">
      <alignment vertical="center" wrapText="1"/>
      <protection locked="0"/>
    </xf>
    <xf numFmtId="0" fontId="134" fillId="77" borderId="147" xfId="21412" applyFont="1" applyFill="1" applyBorder="1" applyAlignment="1" applyProtection="1">
      <alignment vertical="center" wrapText="1"/>
      <protection locked="0"/>
    </xf>
    <xf numFmtId="164" fontId="6" fillId="77" borderId="145" xfId="7" applyNumberFormat="1" applyFont="1" applyFill="1" applyBorder="1" applyAlignment="1" applyProtection="1">
      <alignment horizontal="right" vertical="center"/>
      <protection locked="0"/>
    </xf>
    <xf numFmtId="0" fontId="132" fillId="69" borderId="147" xfId="21412" applyFont="1" applyFill="1" applyBorder="1" applyAlignment="1" applyProtection="1">
      <alignment vertical="center" wrapText="1"/>
      <protection locked="0"/>
    </xf>
    <xf numFmtId="164" fontId="6" fillId="3" borderId="145" xfId="7" applyNumberFormat="1" applyFont="1" applyFill="1" applyBorder="1" applyAlignment="1" applyProtection="1">
      <alignment horizontal="right" vertical="center"/>
      <protection locked="0"/>
    </xf>
    <xf numFmtId="0" fontId="12" fillId="76" borderId="148" xfId="21412" applyFont="1" applyFill="1" applyBorder="1" applyProtection="1">
      <alignment vertical="center"/>
      <protection locked="0"/>
    </xf>
    <xf numFmtId="10" fontId="132" fillId="0" borderId="145" xfId="948" applyNumberFormat="1" applyFont="1" applyFill="1" applyBorder="1" applyAlignment="1" applyProtection="1">
      <alignment horizontal="right" vertical="center"/>
      <protection locked="0"/>
    </xf>
    <xf numFmtId="0" fontId="132" fillId="3" borderId="145" xfId="21412" applyFont="1" applyFill="1" applyBorder="1" applyAlignment="1" applyProtection="1">
      <alignment horizontal="center" vertical="center"/>
      <protection locked="0"/>
    </xf>
    <xf numFmtId="0" fontId="132" fillId="69" borderId="147" xfId="21412" applyFont="1" applyFill="1" applyBorder="1" applyAlignment="1" applyProtection="1">
      <alignment horizontal="left" vertical="center" wrapText="1"/>
      <protection locked="0"/>
    </xf>
    <xf numFmtId="0" fontId="0" fillId="0" borderId="0" xfId="0" applyAlignment="1">
      <alignment wrapText="1"/>
    </xf>
    <xf numFmtId="0" fontId="143" fillId="0" borderId="0" xfId="21415" applyFont="1" applyAlignment="1" applyProtection="1">
      <alignment vertical="center"/>
      <protection locked="0"/>
    </xf>
    <xf numFmtId="0" fontId="6" fillId="0" borderId="145" xfId="21416" applyFont="1" applyBorder="1" applyAlignment="1" applyProtection="1">
      <alignment horizontal="center" vertical="top" wrapText="1"/>
      <protection locked="0"/>
    </xf>
    <xf numFmtId="0" fontId="12" fillId="3" borderId="145" xfId="21416" applyFont="1" applyFill="1" applyBorder="1" applyAlignment="1" applyProtection="1">
      <alignment wrapText="1"/>
      <protection locked="0"/>
    </xf>
    <xf numFmtId="0" fontId="130" fillId="3" borderId="145" xfId="21416" applyFont="1" applyFill="1" applyBorder="1" applyAlignment="1" applyProtection="1">
      <alignment horizontal="right" wrapText="1"/>
      <protection locked="0"/>
    </xf>
    <xf numFmtId="3" fontId="6" fillId="0" borderId="145" xfId="5" applyNumberFormat="1" applyFont="1" applyBorder="1"/>
    <xf numFmtId="169" fontId="6" fillId="36" borderId="145" xfId="20" applyFont="1" applyBorder="1"/>
    <xf numFmtId="169" fontId="6" fillId="36" borderId="25" xfId="20" applyFont="1" applyBorder="1"/>
    <xf numFmtId="169" fontId="6" fillId="36" borderId="109" xfId="20" applyFont="1" applyBorder="1"/>
    <xf numFmtId="169" fontId="6" fillId="36" borderId="115" xfId="20" applyFont="1" applyBorder="1"/>
    <xf numFmtId="0" fontId="132" fillId="0" borderId="0" xfId="0" applyFont="1" applyAlignment="1">
      <alignment wrapText="1"/>
    </xf>
    <xf numFmtId="0" fontId="132" fillId="0" borderId="145" xfId="0" applyFont="1" applyBorder="1" applyAlignment="1">
      <alignment horizontal="center" vertical="center"/>
    </xf>
    <xf numFmtId="0" fontId="132" fillId="0" borderId="145" xfId="0" applyFont="1" applyBorder="1" applyAlignment="1">
      <alignment horizontal="center" vertical="center" wrapText="1"/>
    </xf>
    <xf numFmtId="49" fontId="132" fillId="3" borderId="145" xfId="5" applyNumberFormat="1" applyFont="1" applyFill="1" applyBorder="1" applyAlignment="1" applyProtection="1">
      <alignment horizontal="right" vertical="center" wrapText="1"/>
      <protection locked="0"/>
    </xf>
    <xf numFmtId="164" fontId="132" fillId="0" borderId="145" xfId="7" applyNumberFormat="1" applyFont="1" applyFill="1" applyBorder="1"/>
    <xf numFmtId="166" fontId="132" fillId="35" borderId="145" xfId="21413" applyFont="1" applyFill="1" applyBorder="1"/>
    <xf numFmtId="49" fontId="132" fillId="0" borderId="145" xfId="5" applyNumberFormat="1" applyFont="1" applyBorder="1" applyAlignment="1" applyProtection="1">
      <alignment horizontal="right" vertical="center" wrapText="1"/>
      <protection locked="0"/>
    </xf>
    <xf numFmtId="49" fontId="134" fillId="0" borderId="145" xfId="5" applyNumberFormat="1" applyFont="1" applyBorder="1" applyAlignment="1" applyProtection="1">
      <alignment horizontal="right" vertical="center" wrapText="1"/>
      <protection locked="0"/>
    </xf>
    <xf numFmtId="0" fontId="134" fillId="0" borderId="145" xfId="0" applyFont="1" applyBorder="1"/>
    <xf numFmtId="164" fontId="134" fillId="0" borderId="145" xfId="7" applyNumberFormat="1" applyFont="1" applyFill="1" applyBorder="1"/>
    <xf numFmtId="164" fontId="134" fillId="0" borderId="145" xfId="7" applyNumberFormat="1" applyFont="1" applyBorder="1"/>
    <xf numFmtId="198" fontId="134" fillId="35" borderId="145" xfId="21413" applyNumberFormat="1" applyFont="1" applyFill="1" applyBorder="1"/>
    <xf numFmtId="0" fontId="131" fillId="0" borderId="0" xfId="0" applyFont="1"/>
    <xf numFmtId="0" fontId="132" fillId="0" borderId="145" xfId="0" applyFont="1" applyBorder="1" applyAlignment="1">
      <alignment wrapText="1"/>
    </xf>
    <xf numFmtId="0" fontId="132" fillId="0" borderId="145" xfId="0" applyFont="1" applyBorder="1" applyAlignment="1">
      <alignment horizontal="left" indent="8"/>
    </xf>
    <xf numFmtId="43" fontId="132" fillId="0" borderId="145" xfId="7" applyFont="1" applyBorder="1"/>
    <xf numFmtId="164" fontId="5" fillId="0" borderId="145" xfId="7" applyNumberFormat="1" applyFont="1" applyBorder="1"/>
    <xf numFmtId="164" fontId="5" fillId="0" borderId="145" xfId="7" applyNumberFormat="1" applyFont="1" applyFill="1" applyBorder="1"/>
    <xf numFmtId="0" fontId="96" fillId="0" borderId="0" xfId="0" applyFont="1" applyAlignment="1">
      <alignment horizontal="left"/>
    </xf>
    <xf numFmtId="0" fontId="131" fillId="0" borderId="145" xfId="0" applyFont="1" applyBorder="1" applyAlignment="1">
      <alignment horizontal="center" vertical="center" wrapText="1"/>
    </xf>
    <xf numFmtId="0" fontId="134" fillId="0" borderId="145" xfId="0" applyFont="1" applyBorder="1" applyAlignment="1">
      <alignment horizontal="left" indent="1"/>
    </xf>
    <xf numFmtId="0" fontId="134" fillId="0" borderId="145" xfId="0" applyFont="1" applyBorder="1" applyAlignment="1">
      <alignment horizontal="left" wrapText="1" indent="1"/>
    </xf>
    <xf numFmtId="3" fontId="96" fillId="0" borderId="145" xfId="0" applyNumberFormat="1" applyFont="1" applyBorder="1"/>
    <xf numFmtId="0" fontId="132" fillId="0" borderId="145" xfId="0" applyFont="1" applyBorder="1" applyAlignment="1">
      <alignment horizontal="left" indent="1"/>
    </xf>
    <xf numFmtId="0" fontId="132" fillId="0" borderId="145" xfId="0" applyFont="1" applyBorder="1" applyAlignment="1">
      <alignment horizontal="left" wrapText="1" indent="4"/>
    </xf>
    <xf numFmtId="0" fontId="132" fillId="0" borderId="145" xfId="0" applyFont="1" applyBorder="1" applyAlignment="1">
      <alignment horizontal="left" wrapText="1" indent="1"/>
    </xf>
    <xf numFmtId="0" fontId="134" fillId="0" borderId="145" xfId="0" applyFont="1" applyBorder="1" applyAlignment="1">
      <alignment horizontal="left" vertical="center" indent="1"/>
    </xf>
    <xf numFmtId="3" fontId="131" fillId="0" borderId="145" xfId="0" applyNumberFormat="1" applyFont="1" applyBorder="1"/>
    <xf numFmtId="164" fontId="96" fillId="0" borderId="145" xfId="7" applyNumberFormat="1" applyFont="1" applyBorder="1"/>
    <xf numFmtId="0" fontId="132" fillId="78" borderId="145" xfId="0" applyFont="1" applyFill="1" applyBorder="1"/>
    <xf numFmtId="0" fontId="132" fillId="0" borderId="145" xfId="0" applyFont="1" applyBorder="1" applyAlignment="1">
      <alignment horizontal="left" wrapText="1"/>
    </xf>
    <xf numFmtId="0" fontId="132" fillId="0" borderId="145" xfId="0" applyFont="1" applyBorder="1" applyAlignment="1">
      <alignment horizontal="left" wrapText="1" indent="2"/>
    </xf>
    <xf numFmtId="0" fontId="134" fillId="0" borderId="7" xfId="0" applyFont="1" applyBorder="1"/>
    <xf numFmtId="164" fontId="131" fillId="0" borderId="145" xfId="7" applyNumberFormat="1" applyFont="1" applyBorder="1"/>
    <xf numFmtId="0" fontId="132" fillId="0" borderId="143" xfId="0" applyFont="1" applyBorder="1" applyAlignment="1">
      <alignment horizontal="center" vertical="center" wrapText="1"/>
    </xf>
    <xf numFmtId="0" fontId="132" fillId="0" borderId="147" xfId="0" applyFont="1" applyBorder="1" applyAlignment="1">
      <alignment horizontal="center" vertical="center" wrapText="1"/>
    </xf>
    <xf numFmtId="0" fontId="132" fillId="0" borderId="0" xfId="0" applyFont="1" applyAlignment="1">
      <alignment horizontal="center" vertical="center"/>
    </xf>
    <xf numFmtId="0" fontId="132" fillId="0" borderId="0" xfId="0" applyFont="1" applyAlignment="1">
      <alignment horizontal="center" vertical="center" wrapText="1"/>
    </xf>
    <xf numFmtId="0" fontId="132" fillId="0" borderId="144" xfId="0" applyFont="1" applyBorder="1" applyAlignment="1">
      <alignment horizontal="center" vertical="center" wrapText="1"/>
    </xf>
    <xf numFmtId="0" fontId="132" fillId="0" borderId="7" xfId="0" applyFont="1" applyBorder="1" applyAlignment="1">
      <alignment wrapText="1"/>
    </xf>
    <xf numFmtId="0" fontId="132" fillId="0" borderId="52" xfId="0" applyFont="1" applyBorder="1" applyAlignment="1">
      <alignment wrapText="1"/>
    </xf>
    <xf numFmtId="0" fontId="132" fillId="0" borderId="11" xfId="0" applyFont="1" applyBorder="1" applyAlignment="1">
      <alignment horizontal="center" vertical="center" wrapText="1"/>
    </xf>
    <xf numFmtId="0" fontId="132" fillId="0" borderId="7" xfId="0" applyFont="1" applyBorder="1" applyAlignment="1">
      <alignment horizontal="center" vertical="center" wrapText="1"/>
    </xf>
    <xf numFmtId="0" fontId="132" fillId="0" borderId="145" xfId="0" applyFont="1" applyBorder="1" applyAlignment="1">
      <alignment horizontal="center"/>
    </xf>
    <xf numFmtId="4" fontId="131" fillId="0" borderId="145" xfId="0" applyNumberFormat="1" applyFont="1" applyBorder="1"/>
    <xf numFmtId="164" fontId="132" fillId="0" borderId="145" xfId="7" applyNumberFormat="1" applyFont="1" applyBorder="1" applyAlignment="1">
      <alignment horizontal="left" indent="1"/>
    </xf>
    <xf numFmtId="3" fontId="134" fillId="0" borderId="145" xfId="0" applyNumberFormat="1" applyFont="1" applyBorder="1"/>
    <xf numFmtId="3" fontId="134" fillId="80" borderId="145" xfId="0" applyNumberFormat="1" applyFont="1" applyFill="1" applyBorder="1"/>
    <xf numFmtId="164" fontId="134" fillId="76" borderId="145" xfId="7" applyNumberFormat="1" applyFont="1" applyFill="1" applyBorder="1"/>
    <xf numFmtId="3" fontId="132" fillId="0" borderId="145" xfId="7" applyNumberFormat="1" applyFont="1" applyBorder="1" applyAlignment="1">
      <alignment horizontal="right"/>
    </xf>
    <xf numFmtId="3" fontId="132" fillId="0" borderId="145" xfId="7" applyNumberFormat="1" applyFont="1" applyBorder="1" applyAlignment="1">
      <alignment horizontal="right" vertical="center" wrapText="1"/>
    </xf>
    <xf numFmtId="3" fontId="132" fillId="0" borderId="145" xfId="7" applyNumberFormat="1" applyFont="1" applyBorder="1" applyAlignment="1">
      <alignment horizontal="right" vertical="center"/>
    </xf>
    <xf numFmtId="0" fontId="134" fillId="0" borderId="145" xfId="0" applyFont="1" applyBorder="1" applyAlignment="1">
      <alignment horizontal="center" vertical="center" wrapText="1"/>
    </xf>
    <xf numFmtId="193" fontId="12" fillId="0" borderId="152" xfId="0" applyNumberFormat="1" applyFont="1" applyBorder="1" applyAlignment="1">
      <alignment horizontal="right"/>
    </xf>
    <xf numFmtId="193" fontId="12" fillId="35" borderId="152" xfId="0" applyNumberFormat="1" applyFont="1" applyFill="1" applyBorder="1" applyAlignment="1">
      <alignment horizontal="right"/>
    </xf>
    <xf numFmtId="0" fontId="93" fillId="0" borderId="64" xfId="0" applyFont="1" applyBorder="1" applyAlignment="1">
      <alignment horizontal="left" vertical="center" wrapText="1"/>
    </xf>
    <xf numFmtId="0" fontId="93" fillId="0" borderId="63" xfId="0" applyFont="1" applyBorder="1" applyAlignment="1">
      <alignment horizontal="left" vertical="center" wrapText="1"/>
    </xf>
    <xf numFmtId="0" fontId="115" fillId="0" borderId="158" xfId="0" applyFont="1" applyBorder="1" applyAlignment="1">
      <alignment horizontal="center" vertical="center"/>
    </xf>
    <xf numFmtId="0" fontId="115" fillId="0" borderId="29" xfId="0" applyFont="1" applyBorder="1" applyAlignment="1">
      <alignment horizontal="center" vertical="center"/>
    </xf>
    <xf numFmtId="0" fontId="115" fillId="0" borderId="159" xfId="0" applyFont="1" applyBorder="1" applyAlignment="1">
      <alignment horizontal="center" vertical="center"/>
    </xf>
    <xf numFmtId="164" fontId="4" fillId="0" borderId="148" xfId="7" applyNumberFormat="1" applyFont="1" applyBorder="1" applyAlignment="1">
      <alignment horizontal="center"/>
    </xf>
    <xf numFmtId="164" fontId="4" fillId="0" borderId="150" xfId="7" applyNumberFormat="1" applyFont="1" applyBorder="1" applyAlignment="1">
      <alignment horizontal="center"/>
    </xf>
    <xf numFmtId="164" fontId="4" fillId="0" borderId="21" xfId="7" applyNumberFormat="1" applyFont="1" applyBorder="1" applyAlignment="1">
      <alignment horizontal="center"/>
    </xf>
    <xf numFmtId="0" fontId="1" fillId="0" borderId="16" xfId="0" applyFont="1" applyBorder="1" applyAlignment="1">
      <alignment horizontal="center" vertical="center"/>
    </xf>
    <xf numFmtId="0" fontId="1" fillId="0" borderId="155" xfId="0" applyFont="1" applyBorder="1" applyAlignment="1">
      <alignment horizontal="center" vertical="center"/>
    </xf>
    <xf numFmtId="0" fontId="109" fillId="0" borderId="5" xfId="0" applyFont="1" applyBorder="1" applyAlignment="1">
      <alignment horizontal="center" vertical="center"/>
    </xf>
    <xf numFmtId="0" fontId="109" fillId="0" borderId="7" xfId="0" applyFont="1" applyBorder="1" applyAlignment="1">
      <alignment horizontal="center" vertical="center"/>
    </xf>
    <xf numFmtId="164" fontId="12" fillId="0" borderId="17" xfId="7" applyNumberFormat="1" applyFont="1" applyFill="1" applyBorder="1" applyAlignment="1" applyProtection="1">
      <alignment horizontal="center" vertical="center"/>
    </xf>
    <xf numFmtId="0" fontId="12" fillId="0" borderId="17" xfId="0" applyFont="1" applyBorder="1" applyAlignment="1">
      <alignment horizontal="center" vertical="center"/>
    </xf>
    <xf numFmtId="0" fontId="12" fillId="0" borderId="18" xfId="0" applyFont="1" applyBorder="1" applyAlignment="1">
      <alignment horizontal="center" vertical="center"/>
    </xf>
    <xf numFmtId="0" fontId="4" fillId="0" borderId="148" xfId="0" applyFont="1" applyBorder="1" applyAlignment="1">
      <alignment horizontal="center"/>
    </xf>
    <xf numFmtId="0" fontId="4" fillId="0" borderId="150" xfId="0" applyFont="1" applyBorder="1" applyAlignment="1">
      <alignment horizontal="center"/>
    </xf>
    <xf numFmtId="0" fontId="4" fillId="0" borderId="21" xfId="0" applyFont="1" applyBorder="1" applyAlignment="1">
      <alignment horizontal="center"/>
    </xf>
    <xf numFmtId="0" fontId="109" fillId="0" borderId="5" xfId="0" applyFont="1" applyBorder="1" applyAlignment="1">
      <alignment horizontal="center" vertical="center" wrapText="1"/>
    </xf>
    <xf numFmtId="0" fontId="109" fillId="0" borderId="7" xfId="0" applyFont="1" applyBorder="1" applyAlignment="1">
      <alignment horizontal="center" vertical="center" wrapText="1"/>
    </xf>
    <xf numFmtId="0" fontId="1" fillId="0" borderId="4" xfId="0" applyFont="1" applyBorder="1" applyAlignment="1">
      <alignment horizontal="center" vertical="center"/>
    </xf>
    <xf numFmtId="0" fontId="1" fillId="0" borderId="67" xfId="0" applyFont="1" applyBorder="1" applyAlignment="1">
      <alignment horizontal="center" vertical="center"/>
    </xf>
    <xf numFmtId="0" fontId="1" fillId="0" borderId="17" xfId="0" applyFont="1" applyBorder="1" applyAlignment="1">
      <alignment horizontal="center" vertical="center" wrapText="1"/>
    </xf>
    <xf numFmtId="0" fontId="1" fillId="0" borderId="145" xfId="0" applyFont="1" applyBorder="1" applyAlignment="1">
      <alignment horizontal="center" vertical="center" wrapText="1"/>
    </xf>
    <xf numFmtId="0" fontId="12" fillId="0" borderId="17" xfId="0" applyFont="1" applyBorder="1" applyAlignment="1">
      <alignment horizontal="center"/>
    </xf>
    <xf numFmtId="0" fontId="12" fillId="0" borderId="18" xfId="0" applyFont="1" applyBorder="1" applyAlignment="1">
      <alignment horizontal="center"/>
    </xf>
    <xf numFmtId="0" fontId="6" fillId="0" borderId="3" xfId="0" applyFont="1" applyBorder="1" applyAlignment="1">
      <alignment wrapText="1"/>
    </xf>
    <xf numFmtId="0" fontId="4" fillId="0" borderId="20" xfId="0" applyFont="1" applyBorder="1"/>
    <xf numFmtId="0" fontId="12" fillId="0" borderId="8" xfId="0" applyFont="1" applyBorder="1" applyAlignment="1">
      <alignment horizontal="center" vertical="center" wrapText="1"/>
    </xf>
    <xf numFmtId="0" fontId="12" fillId="0" borderId="21" xfId="0" applyFont="1" applyBorder="1" applyAlignment="1">
      <alignment horizontal="center" vertical="center" wrapText="1"/>
    </xf>
    <xf numFmtId="0" fontId="4" fillId="0" borderId="145" xfId="0" applyFont="1" applyBorder="1" applyAlignment="1">
      <alignment horizontal="center" vertical="center" wrapText="1"/>
    </xf>
    <xf numFmtId="0" fontId="5" fillId="35" borderId="116" xfId="0" applyFont="1" applyFill="1" applyBorder="1" applyAlignment="1">
      <alignment horizontal="center" vertical="center" wrapText="1"/>
    </xf>
    <xf numFmtId="0" fontId="5" fillId="35" borderId="28" xfId="0" applyFont="1" applyFill="1" applyBorder="1" applyAlignment="1">
      <alignment horizontal="center" vertical="center" wrapText="1"/>
    </xf>
    <xf numFmtId="0" fontId="5" fillId="35" borderId="113" xfId="0" applyFont="1" applyFill="1" applyBorder="1" applyAlignment="1">
      <alignment horizontal="center" vertical="center" wrapText="1"/>
    </xf>
    <xf numFmtId="0" fontId="4" fillId="85" borderId="16" xfId="0" applyFont="1" applyFill="1" applyBorder="1" applyAlignment="1">
      <alignment horizontal="center" vertical="center" wrapText="1"/>
    </xf>
    <xf numFmtId="0" fontId="4" fillId="85" borderId="155" xfId="0" applyFont="1" applyFill="1" applyBorder="1" applyAlignment="1">
      <alignment horizontal="center" vertical="center" wrapText="1"/>
    </xf>
    <xf numFmtId="0" fontId="4" fillId="85" borderId="17" xfId="11" applyFont="1" applyFill="1" applyBorder="1" applyAlignment="1">
      <alignment horizontal="center" vertical="top"/>
    </xf>
    <xf numFmtId="0" fontId="5" fillId="86" borderId="18" xfId="0" applyFont="1" applyFill="1" applyBorder="1" applyAlignment="1">
      <alignment horizontal="center" vertical="center" wrapText="1"/>
    </xf>
    <xf numFmtId="0" fontId="5" fillId="86" borderId="154" xfId="0" applyFont="1" applyFill="1" applyBorder="1" applyAlignment="1">
      <alignment horizontal="center" vertical="center" wrapText="1"/>
    </xf>
    <xf numFmtId="0" fontId="6" fillId="3" borderId="62" xfId="13" applyFont="1" applyFill="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12" fillId="3" borderId="16" xfId="1" applyNumberFormat="1" applyFont="1" applyFill="1" applyBorder="1" applyAlignment="1" applyProtection="1">
      <alignment horizontal="center"/>
      <protection locked="0"/>
    </xf>
    <xf numFmtId="164" fontId="12" fillId="3" borderId="17" xfId="1" applyNumberFormat="1" applyFont="1" applyFill="1" applyBorder="1" applyAlignment="1" applyProtection="1">
      <alignment horizontal="center"/>
      <protection locked="0"/>
    </xf>
    <xf numFmtId="164" fontId="12" fillId="3" borderId="18" xfId="1" applyNumberFormat="1" applyFont="1" applyFill="1" applyBorder="1" applyAlignment="1" applyProtection="1">
      <alignment horizontal="center"/>
      <protection locked="0"/>
    </xf>
    <xf numFmtId="0" fontId="5" fillId="0" borderId="49" xfId="0" applyFont="1" applyBorder="1" applyAlignment="1">
      <alignment horizontal="center" vertical="center" wrapText="1"/>
    </xf>
    <xf numFmtId="0" fontId="5" fillId="0" borderId="50" xfId="0" applyFont="1" applyBorder="1" applyAlignment="1">
      <alignment horizontal="center" vertical="center" wrapText="1"/>
    </xf>
    <xf numFmtId="164" fontId="12" fillId="0" borderId="88" xfId="1" applyNumberFormat="1" applyFont="1" applyFill="1" applyBorder="1" applyAlignment="1" applyProtection="1">
      <alignment horizontal="center" vertical="center" wrapText="1"/>
      <protection locked="0"/>
    </xf>
    <xf numFmtId="164" fontId="12" fillId="0" borderId="89" xfId="1" applyNumberFormat="1" applyFont="1" applyFill="1" applyBorder="1" applyAlignment="1" applyProtection="1">
      <alignment horizontal="center" vertical="center" wrapText="1"/>
      <protection locked="0"/>
    </xf>
    <xf numFmtId="0" fontId="4" fillId="0" borderId="65"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8" xfId="0" applyFont="1" applyBorder="1" applyAlignment="1">
      <alignment horizontal="center" wrapText="1"/>
    </xf>
    <xf numFmtId="0" fontId="4" fillId="0" borderId="10" xfId="0" applyFont="1" applyBorder="1" applyAlignment="1">
      <alignment horizontal="center" wrapText="1"/>
    </xf>
    <xf numFmtId="0" fontId="4" fillId="0" borderId="58"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104" xfId="0" applyFont="1" applyBorder="1" applyAlignment="1">
      <alignment horizontal="center" vertical="center" wrapText="1"/>
    </xf>
    <xf numFmtId="0" fontId="11" fillId="0" borderId="53" xfId="0" applyFont="1" applyBorder="1" applyAlignment="1">
      <alignment horizontal="left" vertical="center"/>
    </xf>
    <xf numFmtId="0" fontId="11" fillId="0" borderId="54" xfId="0" applyFont="1" applyBorder="1" applyAlignment="1">
      <alignment horizontal="left" vertical="center"/>
    </xf>
    <xf numFmtId="0" fontId="4" fillId="0" borderId="17" xfId="0" applyFont="1" applyBorder="1" applyAlignment="1">
      <alignment horizontal="center"/>
    </xf>
    <xf numFmtId="0" fontId="4" fillId="0" borderId="18" xfId="0" applyFont="1" applyBorder="1" applyAlignment="1">
      <alignment horizontal="center" vertical="center" wrapText="1"/>
    </xf>
    <xf numFmtId="0" fontId="4" fillId="0" borderId="112" xfId="0" applyFont="1" applyBorder="1" applyAlignment="1">
      <alignment horizontal="center" vertical="center" wrapText="1"/>
    </xf>
    <xf numFmtId="0" fontId="134" fillId="0" borderId="119" xfId="0" applyFont="1" applyBorder="1" applyAlignment="1">
      <alignment horizontal="left" vertical="center" wrapText="1"/>
    </xf>
    <xf numFmtId="0" fontId="134" fillId="0" borderId="120" xfId="0" applyFont="1" applyBorder="1" applyAlignment="1">
      <alignment horizontal="left" vertical="center" wrapText="1"/>
    </xf>
    <xf numFmtId="0" fontId="134" fillId="0" borderId="122" xfId="0" applyFont="1" applyBorder="1" applyAlignment="1">
      <alignment horizontal="left" vertical="center" wrapText="1"/>
    </xf>
    <xf numFmtId="0" fontId="134" fillId="0" borderId="123" xfId="0" applyFont="1" applyBorder="1" applyAlignment="1">
      <alignment horizontal="left" vertical="center" wrapText="1"/>
    </xf>
    <xf numFmtId="0" fontId="134" fillId="0" borderId="125" xfId="0" applyFont="1" applyBorder="1" applyAlignment="1">
      <alignment horizontal="left" vertical="center" wrapText="1"/>
    </xf>
    <xf numFmtId="0" fontId="134" fillId="0" borderId="126" xfId="0" applyFont="1" applyBorder="1" applyAlignment="1">
      <alignment horizontal="left" vertical="center" wrapText="1"/>
    </xf>
    <xf numFmtId="0" fontId="131" fillId="0" borderId="144" xfId="0" applyFont="1" applyBorder="1" applyAlignment="1">
      <alignment horizontal="center" vertical="center" wrapText="1"/>
    </xf>
    <xf numFmtId="0" fontId="131" fillId="0" borderId="143" xfId="0" applyFont="1" applyBorder="1" applyAlignment="1">
      <alignment horizontal="center" vertical="center" wrapText="1"/>
    </xf>
    <xf numFmtId="0" fontId="131" fillId="0" borderId="121" xfId="0" applyFont="1" applyBorder="1" applyAlignment="1">
      <alignment horizontal="center" vertical="center" wrapText="1"/>
    </xf>
    <xf numFmtId="0" fontId="131" fillId="0" borderId="52" xfId="0" applyFont="1" applyBorder="1" applyAlignment="1">
      <alignment horizontal="center" vertical="center" wrapText="1"/>
    </xf>
    <xf numFmtId="0" fontId="131" fillId="0" borderId="124" xfId="0" applyFont="1" applyBorder="1" applyAlignment="1">
      <alignment horizontal="center" vertical="center" wrapText="1"/>
    </xf>
    <xf numFmtId="0" fontId="131" fillId="0" borderId="11" xfId="0" applyFont="1" applyBorder="1" applyAlignment="1">
      <alignment horizontal="center" vertical="center" wrapText="1"/>
    </xf>
    <xf numFmtId="0" fontId="132" fillId="0" borderId="146" xfId="0" applyFont="1" applyBorder="1" applyAlignment="1">
      <alignment horizontal="center" vertical="center" wrapText="1"/>
    </xf>
    <xf numFmtId="0" fontId="132" fillId="0" borderId="7" xfId="0" applyFont="1" applyBorder="1" applyAlignment="1">
      <alignment horizontal="center" vertical="center" wrapText="1"/>
    </xf>
    <xf numFmtId="0" fontId="132" fillId="0" borderId="145" xfId="0" applyFont="1" applyBorder="1" applyAlignment="1">
      <alignment horizontal="center" vertical="center" wrapText="1"/>
    </xf>
    <xf numFmtId="0" fontId="132" fillId="0" borderId="148" xfId="0" applyFont="1" applyBorder="1" applyAlignment="1">
      <alignment horizontal="center" vertical="center" wrapText="1"/>
    </xf>
    <xf numFmtId="0" fontId="132" fillId="0" borderId="147" xfId="0" applyFont="1" applyBorder="1" applyAlignment="1">
      <alignment horizontal="center" vertical="center" wrapText="1"/>
    </xf>
    <xf numFmtId="0" fontId="144" fillId="0" borderId="145" xfId="0" applyFont="1" applyBorder="1" applyAlignment="1">
      <alignment horizontal="center" vertical="center"/>
    </xf>
    <xf numFmtId="0" fontId="133" fillId="0" borderId="144" xfId="0" applyFont="1" applyBorder="1" applyAlignment="1">
      <alignment horizontal="center" vertical="center"/>
    </xf>
    <xf numFmtId="0" fontId="133" fillId="0" borderId="149" xfId="0" applyFont="1" applyBorder="1" applyAlignment="1">
      <alignment horizontal="center" vertical="center"/>
    </xf>
    <xf numFmtId="0" fontId="133" fillId="0" borderId="52" xfId="0" applyFont="1" applyBorder="1" applyAlignment="1">
      <alignment horizontal="center" vertical="center"/>
    </xf>
    <xf numFmtId="0" fontId="133" fillId="0" borderId="11" xfId="0" applyFont="1" applyBorder="1" applyAlignment="1">
      <alignment horizontal="center" vertical="center"/>
    </xf>
    <xf numFmtId="0" fontId="134" fillId="0" borderId="145" xfId="0" applyFont="1" applyBorder="1" applyAlignment="1">
      <alignment horizontal="center" vertical="center" wrapText="1"/>
    </xf>
    <xf numFmtId="0" fontId="134" fillId="0" borderId="144" xfId="0" applyFont="1" applyBorder="1" applyAlignment="1">
      <alignment horizontal="center" vertical="center" wrapText="1"/>
    </xf>
    <xf numFmtId="0" fontId="134" fillId="0" borderId="149" xfId="0" applyFont="1" applyBorder="1" applyAlignment="1">
      <alignment horizontal="center" vertical="center" wrapText="1"/>
    </xf>
    <xf numFmtId="0" fontId="134" fillId="0" borderId="127" xfId="0" applyFont="1" applyBorder="1" applyAlignment="1">
      <alignment horizontal="center" vertical="center" wrapText="1"/>
    </xf>
    <xf numFmtId="0" fontId="134" fillId="0" borderId="128" xfId="0" applyFont="1" applyBorder="1" applyAlignment="1">
      <alignment horizontal="center" vertical="center" wrapText="1"/>
    </xf>
    <xf numFmtId="0" fontId="134" fillId="0" borderId="52" xfId="0" applyFont="1" applyBorder="1" applyAlignment="1">
      <alignment horizontal="center" vertical="center" wrapText="1"/>
    </xf>
    <xf numFmtId="0" fontId="134" fillId="0" borderId="11" xfId="0" applyFont="1" applyBorder="1" applyAlignment="1">
      <alignment horizontal="center" vertical="center" wrapText="1"/>
    </xf>
    <xf numFmtId="0" fontId="132" fillId="0" borderId="150" xfId="0" applyFont="1" applyBorder="1" applyAlignment="1">
      <alignment horizontal="center" vertical="center" wrapText="1"/>
    </xf>
    <xf numFmtId="0" fontId="134" fillId="0" borderId="129" xfId="0" applyFont="1" applyBorder="1" applyAlignment="1">
      <alignment horizontal="center" vertical="center" wrapText="1"/>
    </xf>
    <xf numFmtId="0" fontId="134" fillId="0" borderId="7" xfId="0" applyFont="1" applyBorder="1" applyAlignment="1">
      <alignment horizontal="center" vertical="center" wrapText="1"/>
    </xf>
    <xf numFmtId="0" fontId="132" fillId="0" borderId="129" xfId="0" applyFont="1" applyBorder="1" applyAlignment="1">
      <alignment horizontal="center" vertical="center" wrapText="1"/>
    </xf>
    <xf numFmtId="0" fontId="132" fillId="0" borderId="144" xfId="0" applyFont="1" applyBorder="1" applyAlignment="1">
      <alignment horizontal="center" vertical="center" wrapText="1"/>
    </xf>
    <xf numFmtId="0" fontId="132" fillId="0" borderId="143" xfId="0" applyFont="1" applyBorder="1" applyAlignment="1">
      <alignment horizontal="center" vertical="center" wrapText="1"/>
    </xf>
    <xf numFmtId="0" fontId="132" fillId="0" borderId="149" xfId="0" applyFont="1" applyBorder="1" applyAlignment="1">
      <alignment horizontal="center" vertical="center" wrapText="1"/>
    </xf>
    <xf numFmtId="0" fontId="132" fillId="0" borderId="11" xfId="0" applyFont="1" applyBorder="1" applyAlignment="1">
      <alignment horizontal="center" vertical="center" wrapText="1"/>
    </xf>
    <xf numFmtId="0" fontId="102" fillId="0" borderId="147" xfId="0" applyFont="1" applyBorder="1" applyAlignment="1">
      <alignment horizontal="center" vertical="center" wrapText="1"/>
    </xf>
    <xf numFmtId="0" fontId="102" fillId="0" borderId="154" xfId="0" applyFont="1" applyBorder="1" applyAlignment="1">
      <alignment horizontal="center" vertical="center" wrapText="1"/>
    </xf>
    <xf numFmtId="0" fontId="102" fillId="0" borderId="53" xfId="0" applyFont="1" applyBorder="1" applyAlignment="1">
      <alignment horizontal="center" vertical="center" wrapText="1"/>
    </xf>
    <xf numFmtId="0" fontId="102" fillId="0" borderId="54" xfId="0" applyFont="1" applyBorder="1" applyAlignment="1">
      <alignment horizontal="center" vertical="center" wrapText="1"/>
    </xf>
    <xf numFmtId="0" fontId="102" fillId="0" borderId="104" xfId="0" applyFont="1" applyBorder="1" applyAlignment="1">
      <alignment horizontal="center" vertical="center" wrapText="1"/>
    </xf>
    <xf numFmtId="0" fontId="105" fillId="0" borderId="53" xfId="0" applyFont="1" applyBorder="1" applyAlignment="1">
      <alignment horizontal="left" vertical="top" wrapText="1"/>
    </xf>
    <xf numFmtId="0" fontId="105" fillId="0" borderId="104" xfId="0" applyFont="1" applyBorder="1" applyAlignment="1">
      <alignment horizontal="left" vertical="top" wrapText="1"/>
    </xf>
    <xf numFmtId="0" fontId="105" fillId="0" borderId="61" xfId="0" applyFont="1" applyBorder="1" applyAlignment="1">
      <alignment horizontal="left" vertical="top" wrapText="1"/>
    </xf>
    <xf numFmtId="0" fontId="105" fillId="0" borderId="90" xfId="0" applyFont="1" applyBorder="1" applyAlignment="1">
      <alignment horizontal="left" vertical="top" wrapText="1"/>
    </xf>
    <xf numFmtId="0" fontId="105" fillId="0" borderId="118" xfId="0" applyFont="1" applyBorder="1" applyAlignment="1">
      <alignment horizontal="left" vertical="top" wrapText="1"/>
    </xf>
    <xf numFmtId="0" fontId="105" fillId="0" borderId="156" xfId="0" applyFont="1" applyBorder="1" applyAlignment="1">
      <alignment horizontal="left" vertical="top" wrapText="1"/>
    </xf>
    <xf numFmtId="0" fontId="102" fillId="0" borderId="146" xfId="0" applyFont="1" applyBorder="1" applyAlignment="1">
      <alignment horizontal="center" vertical="center" wrapText="1"/>
    </xf>
    <xf numFmtId="0" fontId="105" fillId="0" borderId="157" xfId="0" applyFont="1" applyBorder="1" applyAlignment="1">
      <alignment horizontal="center" vertical="center" wrapText="1"/>
    </xf>
    <xf numFmtId="0" fontId="105" fillId="0" borderId="67" xfId="0" applyFont="1" applyBorder="1" applyAlignment="1">
      <alignment horizontal="center" vertical="center" wrapText="1"/>
    </xf>
    <xf numFmtId="0" fontId="102" fillId="0" borderId="144" xfId="0" applyFont="1" applyBorder="1" applyAlignment="1">
      <alignment horizontal="center" vertical="center" wrapText="1"/>
    </xf>
    <xf numFmtId="0" fontId="102" fillId="0" borderId="143" xfId="0" applyFont="1" applyBorder="1" applyAlignment="1">
      <alignment horizontal="center" vertical="center" wrapText="1"/>
    </xf>
    <xf numFmtId="0" fontId="102" fillId="0" borderId="145" xfId="0" applyFont="1" applyBorder="1" applyAlignment="1">
      <alignment horizontal="center" vertical="center" wrapText="1"/>
    </xf>
    <xf numFmtId="164" fontId="132" fillId="0" borderId="144" xfId="7" applyNumberFormat="1" applyFont="1" applyBorder="1" applyAlignment="1">
      <alignment horizontal="center" vertical="top" wrapText="1"/>
    </xf>
    <xf numFmtId="164" fontId="132" fillId="0" borderId="143" xfId="7" applyNumberFormat="1" applyFont="1" applyBorder="1" applyAlignment="1">
      <alignment horizontal="center" vertical="top" wrapText="1"/>
    </xf>
    <xf numFmtId="164" fontId="132" fillId="0" borderId="144" xfId="7" applyNumberFormat="1" applyFont="1" applyFill="1" applyBorder="1" applyAlignment="1">
      <alignment horizontal="center" vertical="top" wrapText="1"/>
    </xf>
    <xf numFmtId="164" fontId="132" fillId="0" borderId="150" xfId="7" applyNumberFormat="1" applyFont="1" applyFill="1" applyBorder="1" applyAlignment="1">
      <alignment horizontal="center" vertical="top" wrapText="1"/>
    </xf>
    <xf numFmtId="164" fontId="132" fillId="0" borderId="147" xfId="7" applyNumberFormat="1" applyFont="1" applyFill="1" applyBorder="1" applyAlignment="1">
      <alignment horizontal="center" vertical="top" wrapText="1"/>
    </xf>
    <xf numFmtId="0" fontId="137" fillId="0" borderId="130" xfId="0" applyFont="1" applyBorder="1" applyAlignment="1">
      <alignment horizontal="left" vertical="top" wrapText="1"/>
    </xf>
    <xf numFmtId="0" fontId="137" fillId="0" borderId="131" xfId="0" applyFont="1" applyBorder="1" applyAlignment="1">
      <alignment horizontal="left" vertical="top" wrapText="1"/>
    </xf>
    <xf numFmtId="0" fontId="134" fillId="0" borderId="145" xfId="0" applyFont="1" applyBorder="1" applyAlignment="1">
      <alignment horizontal="center" vertical="center"/>
    </xf>
    <xf numFmtId="0" fontId="94" fillId="75" borderId="148" xfId="0" applyFont="1" applyFill="1" applyBorder="1" applyAlignment="1">
      <alignment horizontal="center" vertical="center" wrapText="1"/>
    </xf>
    <xf numFmtId="0" fontId="94" fillId="75" borderId="147" xfId="0" applyFont="1" applyFill="1" applyBorder="1" applyAlignment="1">
      <alignment horizontal="center" vertical="center" wrapText="1"/>
    </xf>
    <xf numFmtId="0" fontId="95" fillId="0" borderId="148" xfId="0" applyFont="1" applyBorder="1" applyAlignment="1">
      <alignment horizontal="left" vertical="center" wrapText="1"/>
    </xf>
    <xf numFmtId="0" fontId="95" fillId="0" borderId="147" xfId="0" applyFont="1" applyBorder="1" applyAlignment="1">
      <alignment horizontal="left" vertical="center" wrapText="1"/>
    </xf>
    <xf numFmtId="0" fontId="95" fillId="0" borderId="148" xfId="13" applyFont="1" applyBorder="1" applyAlignment="1" applyProtection="1">
      <alignment horizontal="left" vertical="top" wrapText="1"/>
      <protection locked="0"/>
    </xf>
    <xf numFmtId="0" fontId="95" fillId="0" borderId="147" xfId="13" applyFont="1" applyBorder="1" applyAlignment="1" applyProtection="1">
      <alignment horizontal="left" vertical="top" wrapText="1"/>
      <protection locked="0"/>
    </xf>
    <xf numFmtId="0" fontId="125" fillId="0" borderId="148" xfId="13" applyFont="1" applyBorder="1" applyAlignment="1" applyProtection="1">
      <alignment horizontal="left" vertical="top" wrapText="1"/>
      <protection locked="0"/>
    </xf>
    <xf numFmtId="0" fontId="125" fillId="0" borderId="147" xfId="13" applyFont="1" applyBorder="1" applyAlignment="1" applyProtection="1">
      <alignment horizontal="left" vertical="top" wrapText="1"/>
      <protection locked="0"/>
    </xf>
    <xf numFmtId="0" fontId="95" fillId="0" borderId="148" xfId="0" applyFont="1" applyBorder="1" applyAlignment="1">
      <alignment horizontal="left" vertical="top" wrapText="1"/>
    </xf>
    <xf numFmtId="0" fontId="95" fillId="0" borderId="147" xfId="0" applyFont="1" applyBorder="1" applyAlignment="1">
      <alignment horizontal="left" vertical="top" wrapText="1"/>
    </xf>
    <xf numFmtId="49" fontId="95" fillId="0" borderId="0" xfId="0" applyNumberFormat="1" applyFont="1" applyAlignment="1">
      <alignment horizontal="center" vertical="center"/>
    </xf>
    <xf numFmtId="0" fontId="95" fillId="0" borderId="145" xfId="0" applyFont="1" applyBorder="1" applyAlignment="1">
      <alignment horizontal="left" vertical="top" wrapText="1"/>
    </xf>
    <xf numFmtId="0" fontId="95" fillId="0" borderId="145" xfId="0" applyFont="1" applyBorder="1" applyAlignment="1">
      <alignment horizontal="left" vertical="center" wrapText="1"/>
    </xf>
    <xf numFmtId="0" fontId="94" fillId="75" borderId="145" xfId="0" applyFont="1" applyFill="1" applyBorder="1" applyAlignment="1">
      <alignment horizontal="center" vertical="center" wrapText="1"/>
    </xf>
    <xf numFmtId="0" fontId="95" fillId="0" borderId="145" xfId="0" applyFont="1" applyBorder="1" applyAlignment="1">
      <alignment horizontal="center"/>
    </xf>
    <xf numFmtId="0" fontId="95" fillId="0" borderId="98" xfId="0" applyFont="1" applyBorder="1" applyAlignment="1">
      <alignment horizontal="left" vertical="center" wrapText="1"/>
    </xf>
    <xf numFmtId="0" fontId="95" fillId="0" borderId="96" xfId="0" applyFont="1" applyBorder="1" applyAlignment="1">
      <alignment horizontal="left" vertical="center" wrapText="1"/>
    </xf>
    <xf numFmtId="0" fontId="94" fillId="0" borderId="145" xfId="0" applyFont="1" applyBorder="1" applyAlignment="1">
      <alignment horizontal="center" vertical="center"/>
    </xf>
    <xf numFmtId="0" fontId="95" fillId="3" borderId="148" xfId="13" applyFont="1" applyFill="1" applyBorder="1" applyAlignment="1" applyProtection="1">
      <alignment horizontal="left" vertical="top" wrapText="1"/>
      <protection locked="0"/>
    </xf>
    <xf numFmtId="0" fontId="95" fillId="3" borderId="147" xfId="13" applyFont="1" applyFill="1" applyBorder="1" applyAlignment="1" applyProtection="1">
      <alignment horizontal="left" vertical="top" wrapText="1"/>
      <protection locked="0"/>
    </xf>
    <xf numFmtId="0" fontId="94" fillId="0" borderId="83" xfId="0" applyFont="1" applyBorder="1" applyAlignment="1">
      <alignment horizontal="center" vertical="center"/>
    </xf>
    <xf numFmtId="0" fontId="94" fillId="75" borderId="80" xfId="0" applyFont="1" applyFill="1" applyBorder="1" applyAlignment="1">
      <alignment horizontal="center" vertical="center" wrapText="1"/>
    </xf>
    <xf numFmtId="0" fontId="94" fillId="75" borderId="0" xfId="0" applyFont="1" applyFill="1" applyAlignment="1">
      <alignment horizontal="center" vertical="center" wrapText="1"/>
    </xf>
    <xf numFmtId="0" fontId="94" fillId="75" borderId="81" xfId="0" applyFont="1" applyFill="1" applyBorder="1" applyAlignment="1">
      <alignment horizontal="center" vertical="center" wrapText="1"/>
    </xf>
    <xf numFmtId="0" fontId="95" fillId="0" borderId="98" xfId="0" applyFont="1" applyBorder="1" applyAlignment="1">
      <alignment vertical="center" wrapText="1"/>
    </xf>
    <xf numFmtId="0" fontId="95" fillId="0" borderId="96" xfId="0" applyFont="1" applyBorder="1" applyAlignment="1">
      <alignment vertical="center" wrapText="1"/>
    </xf>
    <xf numFmtId="0" fontId="94" fillId="75" borderId="85" xfId="0" applyFont="1" applyFill="1" applyBorder="1" applyAlignment="1">
      <alignment horizontal="center" vertical="center"/>
    </xf>
    <xf numFmtId="0" fontId="94" fillId="75" borderId="86" xfId="0" applyFont="1" applyFill="1" applyBorder="1" applyAlignment="1">
      <alignment horizontal="center" vertical="center"/>
    </xf>
    <xf numFmtId="0" fontId="94" fillId="75" borderId="87" xfId="0" applyFont="1" applyFill="1" applyBorder="1" applyAlignment="1">
      <alignment horizontal="center" vertical="center"/>
    </xf>
    <xf numFmtId="0" fontId="95" fillId="3" borderId="98" xfId="0" applyFont="1" applyFill="1" applyBorder="1" applyAlignment="1">
      <alignment horizontal="left" vertical="center" wrapText="1"/>
    </xf>
    <xf numFmtId="0" fontId="95" fillId="3" borderId="96" xfId="0" applyFont="1" applyFill="1" applyBorder="1" applyAlignment="1">
      <alignment horizontal="left" vertical="center" wrapText="1"/>
    </xf>
    <xf numFmtId="0" fontId="95" fillId="0" borderId="75" xfId="0" applyFont="1" applyBorder="1" applyAlignment="1">
      <alignment horizontal="left" vertical="center" wrapText="1"/>
    </xf>
    <xf numFmtId="0" fontId="95" fillId="0" borderId="76" xfId="0" applyFont="1" applyBorder="1" applyAlignment="1">
      <alignment horizontal="left" vertical="center" wrapText="1"/>
    </xf>
    <xf numFmtId="0" fontId="94" fillId="75" borderId="71" xfId="0" applyFont="1" applyFill="1" applyBorder="1" applyAlignment="1">
      <alignment horizontal="center" vertical="center" wrapText="1"/>
    </xf>
    <xf numFmtId="0" fontId="94" fillId="75" borderId="72" xfId="0" applyFont="1" applyFill="1" applyBorder="1" applyAlignment="1">
      <alignment horizontal="center" vertical="center" wrapText="1"/>
    </xf>
    <xf numFmtId="0" fontId="94" fillId="75" borderId="73" xfId="0" applyFont="1" applyFill="1" applyBorder="1" applyAlignment="1">
      <alignment horizontal="center" vertical="center" wrapText="1"/>
    </xf>
    <xf numFmtId="0" fontId="95" fillId="0" borderId="52" xfId="0" applyFont="1" applyBorder="1" applyAlignment="1">
      <alignment horizontal="left" vertical="center" wrapText="1"/>
    </xf>
    <xf numFmtId="0" fontId="95" fillId="0" borderId="11" xfId="0" applyFont="1" applyBorder="1" applyAlignment="1">
      <alignment horizontal="left" vertical="center" wrapText="1"/>
    </xf>
    <xf numFmtId="0" fontId="125" fillId="3" borderId="98" xfId="0" applyFont="1" applyFill="1" applyBorder="1" applyAlignment="1">
      <alignment horizontal="left" vertical="center" wrapText="1"/>
    </xf>
    <xf numFmtId="0" fontId="125" fillId="3" borderId="96" xfId="0" applyFont="1" applyFill="1" applyBorder="1" applyAlignment="1">
      <alignment horizontal="left" vertical="center" wrapText="1"/>
    </xf>
    <xf numFmtId="0" fontId="95" fillId="0" borderId="139" xfId="0" applyFont="1" applyBorder="1" applyAlignment="1">
      <alignment horizontal="left" vertical="center" wrapText="1"/>
    </xf>
    <xf numFmtId="0" fontId="95" fillId="0" borderId="140" xfId="0" applyFont="1" applyBorder="1" applyAlignment="1">
      <alignment horizontal="left" vertical="center" wrapText="1"/>
    </xf>
    <xf numFmtId="0" fontId="95" fillId="0" borderId="141" xfId="0" applyFont="1" applyBorder="1" applyAlignment="1">
      <alignment horizontal="left" vertical="center" wrapText="1"/>
    </xf>
    <xf numFmtId="0" fontId="95" fillId="3" borderId="75" xfId="0" applyFont="1" applyFill="1" applyBorder="1" applyAlignment="1">
      <alignment horizontal="left" vertical="center" wrapText="1"/>
    </xf>
    <xf numFmtId="0" fontId="95" fillId="3" borderId="76" xfId="0" applyFont="1" applyFill="1" applyBorder="1" applyAlignment="1">
      <alignment horizontal="left" vertical="center" wrapText="1"/>
    </xf>
    <xf numFmtId="0" fontId="95" fillId="0" borderId="78" xfId="0" applyFont="1" applyBorder="1" applyAlignment="1">
      <alignment horizontal="left" vertical="center" wrapText="1"/>
    </xf>
    <xf numFmtId="0" fontId="95" fillId="0" borderId="79" xfId="0" applyFont="1" applyBorder="1" applyAlignment="1">
      <alignment horizontal="left" vertical="center" wrapText="1"/>
    </xf>
    <xf numFmtId="0" fontId="95" fillId="0" borderId="52" xfId="0" applyFont="1" applyBorder="1" applyAlignment="1">
      <alignment vertical="center" wrapText="1"/>
    </xf>
    <xf numFmtId="0" fontId="95" fillId="0" borderId="11" xfId="0" applyFont="1" applyBorder="1" applyAlignment="1">
      <alignment vertical="center" wrapText="1"/>
    </xf>
    <xf numFmtId="0" fontId="95" fillId="3" borderId="98" xfId="0" applyFont="1" applyFill="1" applyBorder="1" applyAlignment="1">
      <alignment vertical="center" wrapText="1"/>
    </xf>
    <xf numFmtId="0" fontId="95" fillId="3" borderId="96" xfId="0" applyFont="1" applyFill="1" applyBorder="1" applyAlignment="1">
      <alignment vertical="center" wrapText="1"/>
    </xf>
    <xf numFmtId="0" fontId="94" fillId="0" borderId="68" xfId="0" applyFont="1" applyBorder="1" applyAlignment="1">
      <alignment horizontal="center" vertical="center"/>
    </xf>
    <xf numFmtId="0" fontId="94" fillId="0" borderId="69" xfId="0" applyFont="1" applyBorder="1" applyAlignment="1">
      <alignment horizontal="center" vertical="center"/>
    </xf>
    <xf numFmtId="0" fontId="94" fillId="0" borderId="70" xfId="0" applyFont="1" applyBorder="1" applyAlignment="1">
      <alignment horizontal="center" vertical="center"/>
    </xf>
    <xf numFmtId="0" fontId="95" fillId="0" borderId="97" xfId="0" applyFont="1" applyBorder="1" applyAlignment="1">
      <alignment horizontal="left" vertical="center" wrapText="1"/>
    </xf>
    <xf numFmtId="0" fontId="125" fillId="3" borderId="98" xfId="0" applyFont="1" applyFill="1" applyBorder="1" applyAlignment="1">
      <alignment vertical="center" wrapText="1"/>
    </xf>
    <xf numFmtId="0" fontId="125" fillId="3" borderId="96" xfId="0" applyFont="1" applyFill="1" applyBorder="1" applyAlignment="1">
      <alignment vertical="center" wrapText="1"/>
    </xf>
    <xf numFmtId="0" fontId="95" fillId="0" borderId="98" xfId="0" applyFont="1" applyBorder="1" applyAlignment="1">
      <alignment horizontal="left"/>
    </xf>
    <xf numFmtId="0" fontId="95" fillId="0" borderId="96" xfId="0" applyFont="1" applyBorder="1" applyAlignment="1">
      <alignment horizontal="left"/>
    </xf>
    <xf numFmtId="0" fontId="5" fillId="35" borderId="155" xfId="0" applyFont="1" applyFill="1" applyBorder="1" applyAlignment="1">
      <alignment horizontal="left" vertical="center" wrapText="1"/>
    </xf>
    <xf numFmtId="0" fontId="5" fillId="35" borderId="145" xfId="0" applyFont="1" applyFill="1" applyBorder="1" applyAlignment="1">
      <alignment horizontal="left" vertical="center" wrapText="1"/>
    </xf>
    <xf numFmtId="0" fontId="5" fillId="35" borderId="154" xfId="0" applyFont="1" applyFill="1" applyBorder="1" applyAlignment="1">
      <alignment horizontal="left" vertical="center" wrapText="1"/>
    </xf>
    <xf numFmtId="0" fontId="4" fillId="0" borderId="155" xfId="0" applyFont="1" applyBorder="1" applyAlignment="1">
      <alignment horizontal="right" vertical="center" wrapText="1"/>
    </xf>
    <xf numFmtId="0" fontId="4" fillId="0" borderId="145" xfId="0" applyFont="1" applyBorder="1" applyAlignment="1">
      <alignment horizontal="left" vertical="center" wrapText="1"/>
    </xf>
    <xf numFmtId="0" fontId="98" fillId="0" borderId="155" xfId="0" applyFont="1" applyBorder="1" applyAlignment="1">
      <alignment horizontal="right" vertical="center" wrapText="1"/>
    </xf>
    <xf numFmtId="0" fontId="98" fillId="0" borderId="145" xfId="0" applyFont="1" applyBorder="1" applyAlignment="1">
      <alignment horizontal="left" vertical="center" wrapText="1"/>
    </xf>
    <xf numFmtId="49" fontId="98" fillId="0" borderId="155" xfId="0" applyNumberFormat="1" applyFont="1" applyBorder="1" applyAlignment="1">
      <alignment horizontal="right" vertical="center" wrapText="1"/>
    </xf>
    <xf numFmtId="0" fontId="5" fillId="35" borderId="147" xfId="0" applyFont="1" applyFill="1" applyBorder="1" applyAlignment="1">
      <alignment horizontal="center" vertical="center" wrapText="1"/>
    </xf>
    <xf numFmtId="0" fontId="5" fillId="0" borderId="155" xfId="0" applyFont="1" applyBorder="1" applyAlignment="1">
      <alignment horizontal="left" vertical="center" wrapText="1"/>
    </xf>
    <xf numFmtId="49" fontId="99" fillId="0" borderId="153" xfId="5" applyNumberFormat="1" applyFont="1" applyBorder="1" applyAlignment="1" applyProtection="1">
      <alignment horizontal="left" vertical="center"/>
      <protection locked="0"/>
    </xf>
    <xf numFmtId="0" fontId="100" fillId="0" borderId="152" xfId="9" applyFont="1" applyBorder="1" applyAlignment="1" applyProtection="1">
      <alignment horizontal="left" vertical="center" wrapText="1"/>
      <protection locked="0"/>
    </xf>
    <xf numFmtId="164" fontId="6" fillId="0" borderId="151" xfId="7" applyNumberFormat="1" applyFont="1" applyFill="1" applyBorder="1" applyAlignment="1" applyProtection="1">
      <alignment horizontal="right" vertical="center"/>
    </xf>
    <xf numFmtId="0" fontId="4" fillId="0" borderId="146" xfId="0" applyFont="1" applyBorder="1" applyAlignment="1">
      <alignment horizontal="center" vertical="center" wrapText="1"/>
    </xf>
    <xf numFmtId="9" fontId="4" fillId="0" borderId="148" xfId="0" applyNumberFormat="1" applyFont="1" applyBorder="1" applyAlignment="1">
      <alignment horizontal="center" vertical="center"/>
    </xf>
    <xf numFmtId="9" fontId="4" fillId="0" borderId="147" xfId="0" applyNumberFormat="1" applyFont="1" applyBorder="1" applyAlignment="1">
      <alignment horizontal="center" vertical="center"/>
    </xf>
    <xf numFmtId="0" fontId="6" fillId="3" borderId="106" xfId="13" applyFont="1" applyFill="1" applyBorder="1" applyAlignment="1" applyProtection="1">
      <alignment horizontal="center" vertical="center" wrapText="1"/>
      <protection locked="0"/>
    </xf>
    <xf numFmtId="9" fontId="96" fillId="0" borderId="145" xfId="0" applyNumberFormat="1" applyFont="1" applyBorder="1" applyAlignment="1">
      <alignment horizontal="left" vertical="center"/>
    </xf>
    <xf numFmtId="0" fontId="4" fillId="0" borderId="155" xfId="0" applyFont="1" applyBorder="1" applyAlignment="1">
      <alignment vertical="center"/>
    </xf>
    <xf numFmtId="0" fontId="6" fillId="3" borderId="145" xfId="13" applyFont="1" applyFill="1" applyBorder="1" applyAlignment="1" applyProtection="1">
      <alignment horizontal="left" vertical="center"/>
      <protection locked="0"/>
    </xf>
    <xf numFmtId="167" fontId="4" fillId="0" borderId="154" xfId="0" applyNumberFormat="1" applyFont="1" applyBorder="1"/>
    <xf numFmtId="0" fontId="6" fillId="3" borderId="153" xfId="9" applyFont="1" applyFill="1" applyBorder="1" applyAlignment="1" applyProtection="1">
      <alignment horizontal="left" vertical="center"/>
      <protection locked="0"/>
    </xf>
    <xf numFmtId="0" fontId="12" fillId="3" borderId="152" xfId="16" applyFont="1" applyFill="1" applyBorder="1" applyProtection="1">
      <protection locked="0"/>
    </xf>
    <xf numFmtId="167" fontId="4" fillId="35" borderId="151" xfId="0" applyNumberFormat="1" applyFont="1" applyFill="1" applyBorder="1"/>
  </cellXfs>
  <cellStyles count="21417">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2" xfId="21221" xr:uid="{00000000-0005-0000-0000-000062500000}"/>
    <cellStyle name="Note 2 10 3" xfId="20386" xr:uid="{00000000-0005-0000-0000-000063500000}"/>
    <cellStyle name="Note 2 10 3 2" xfId="21220" xr:uid="{00000000-0005-0000-0000-000064500000}"/>
    <cellStyle name="Note 2 10 4" xfId="20387" xr:uid="{00000000-0005-0000-0000-000065500000}"/>
    <cellStyle name="Note 2 10 4 2" xfId="21219" xr:uid="{00000000-0005-0000-0000-000066500000}"/>
    <cellStyle name="Note 2 10 5" xfId="20388" xr:uid="{00000000-0005-0000-0000-000067500000}"/>
    <cellStyle name="Note 2 10 5 2" xfId="21218" xr:uid="{00000000-0005-0000-0000-000068500000}"/>
    <cellStyle name="Note 2 11" xfId="20389" xr:uid="{00000000-0005-0000-0000-000069500000}"/>
    <cellStyle name="Note 2 11 2" xfId="20390" xr:uid="{00000000-0005-0000-0000-00006A500000}"/>
    <cellStyle name="Note 2 11 2 2" xfId="21217" xr:uid="{00000000-0005-0000-0000-00006B500000}"/>
    <cellStyle name="Note 2 11 3" xfId="20391" xr:uid="{00000000-0005-0000-0000-00006C500000}"/>
    <cellStyle name="Note 2 11 3 2" xfId="21216" xr:uid="{00000000-0005-0000-0000-00006D500000}"/>
    <cellStyle name="Note 2 11 4" xfId="20392" xr:uid="{00000000-0005-0000-0000-00006E500000}"/>
    <cellStyle name="Note 2 11 4 2" xfId="21215" xr:uid="{00000000-0005-0000-0000-00006F500000}"/>
    <cellStyle name="Note 2 11 5" xfId="20393" xr:uid="{00000000-0005-0000-0000-000070500000}"/>
    <cellStyle name="Note 2 11 5 2" xfId="21214" xr:uid="{00000000-0005-0000-0000-000071500000}"/>
    <cellStyle name="Note 2 12" xfId="20394" xr:uid="{00000000-0005-0000-0000-000072500000}"/>
    <cellStyle name="Note 2 12 2" xfId="20395" xr:uid="{00000000-0005-0000-0000-000073500000}"/>
    <cellStyle name="Note 2 12 2 2" xfId="21213" xr:uid="{00000000-0005-0000-0000-000074500000}"/>
    <cellStyle name="Note 2 12 3" xfId="20396" xr:uid="{00000000-0005-0000-0000-000075500000}"/>
    <cellStyle name="Note 2 12 3 2" xfId="21212" xr:uid="{00000000-0005-0000-0000-000076500000}"/>
    <cellStyle name="Note 2 12 4" xfId="20397" xr:uid="{00000000-0005-0000-0000-000077500000}"/>
    <cellStyle name="Note 2 12 4 2" xfId="21211" xr:uid="{00000000-0005-0000-0000-000078500000}"/>
    <cellStyle name="Note 2 12 5" xfId="20398" xr:uid="{00000000-0005-0000-0000-000079500000}"/>
    <cellStyle name="Note 2 12 5 2" xfId="21210" xr:uid="{00000000-0005-0000-0000-00007A500000}"/>
    <cellStyle name="Note 2 13" xfId="20399" xr:uid="{00000000-0005-0000-0000-00007B500000}"/>
    <cellStyle name="Note 2 13 2" xfId="20400" xr:uid="{00000000-0005-0000-0000-00007C500000}"/>
    <cellStyle name="Note 2 13 2 2" xfId="21209" xr:uid="{00000000-0005-0000-0000-00007D500000}"/>
    <cellStyle name="Note 2 13 3" xfId="20401" xr:uid="{00000000-0005-0000-0000-00007E500000}"/>
    <cellStyle name="Note 2 13 3 2" xfId="21208" xr:uid="{00000000-0005-0000-0000-00007F500000}"/>
    <cellStyle name="Note 2 13 4" xfId="20402" xr:uid="{00000000-0005-0000-0000-000080500000}"/>
    <cellStyle name="Note 2 13 4 2" xfId="21207" xr:uid="{00000000-0005-0000-0000-000081500000}"/>
    <cellStyle name="Note 2 13 5" xfId="20403" xr:uid="{00000000-0005-0000-0000-000082500000}"/>
    <cellStyle name="Note 2 13 5 2" xfId="21206" xr:uid="{00000000-0005-0000-0000-000083500000}"/>
    <cellStyle name="Note 2 14" xfId="20404" xr:uid="{00000000-0005-0000-0000-000084500000}"/>
    <cellStyle name="Note 2 14 2" xfId="20405" xr:uid="{00000000-0005-0000-0000-000085500000}"/>
    <cellStyle name="Note 2 14 2 2" xfId="21204" xr:uid="{00000000-0005-0000-0000-000086500000}"/>
    <cellStyle name="Note 2 14 3" xfId="21205" xr:uid="{00000000-0005-0000-0000-000087500000}"/>
    <cellStyle name="Note 2 15" xfId="20406" xr:uid="{00000000-0005-0000-0000-000088500000}"/>
    <cellStyle name="Note 2 15 2" xfId="20407" xr:uid="{00000000-0005-0000-0000-000089500000}"/>
    <cellStyle name="Note 2 15 2 2" xfId="21203" xr:uid="{00000000-0005-0000-0000-00008A500000}"/>
    <cellStyle name="Note 2 16" xfId="20408" xr:uid="{00000000-0005-0000-0000-00008B500000}"/>
    <cellStyle name="Note 2 16 2" xfId="21202" xr:uid="{00000000-0005-0000-0000-00008C500000}"/>
    <cellStyle name="Note 2 17" xfId="20409" xr:uid="{00000000-0005-0000-0000-00008D500000}"/>
    <cellStyle name="Note 2 17 2" xfId="21201" xr:uid="{00000000-0005-0000-0000-00008E500000}"/>
    <cellStyle name="Note 2 18" xfId="21222" xr:uid="{00000000-0005-0000-0000-00008F500000}"/>
    <cellStyle name="Note 2 2" xfId="20410" xr:uid="{00000000-0005-0000-0000-000090500000}"/>
    <cellStyle name="Note 2 2 10" xfId="20411" xr:uid="{00000000-0005-0000-0000-000091500000}"/>
    <cellStyle name="Note 2 2 10 2" xfId="21199" xr:uid="{00000000-0005-0000-0000-000092500000}"/>
    <cellStyle name="Note 2 2 11" xfId="21200" xr:uid="{00000000-0005-0000-0000-000093500000}"/>
    <cellStyle name="Note 2 2 2" xfId="20412" xr:uid="{00000000-0005-0000-0000-000094500000}"/>
    <cellStyle name="Note 2 2 2 2" xfId="20413" xr:uid="{00000000-0005-0000-0000-000095500000}"/>
    <cellStyle name="Note 2 2 2 2 2" xfId="21197" xr:uid="{00000000-0005-0000-0000-000096500000}"/>
    <cellStyle name="Note 2 2 2 3" xfId="20414" xr:uid="{00000000-0005-0000-0000-000097500000}"/>
    <cellStyle name="Note 2 2 2 3 2" xfId="21196" xr:uid="{00000000-0005-0000-0000-000098500000}"/>
    <cellStyle name="Note 2 2 2 4" xfId="20415" xr:uid="{00000000-0005-0000-0000-000099500000}"/>
    <cellStyle name="Note 2 2 2 4 2" xfId="21195" xr:uid="{00000000-0005-0000-0000-00009A500000}"/>
    <cellStyle name="Note 2 2 2 5" xfId="20416" xr:uid="{00000000-0005-0000-0000-00009B500000}"/>
    <cellStyle name="Note 2 2 2 5 2" xfId="21194" xr:uid="{00000000-0005-0000-0000-00009C500000}"/>
    <cellStyle name="Note 2 2 2 6" xfId="21198" xr:uid="{00000000-0005-0000-0000-00009D500000}"/>
    <cellStyle name="Note 2 2 3" xfId="20417" xr:uid="{00000000-0005-0000-0000-00009E500000}"/>
    <cellStyle name="Note 2 2 3 2" xfId="20418" xr:uid="{00000000-0005-0000-0000-00009F500000}"/>
    <cellStyle name="Note 2 2 3 2 2" xfId="21193" xr:uid="{00000000-0005-0000-0000-0000A0500000}"/>
    <cellStyle name="Note 2 2 3 3" xfId="20419" xr:uid="{00000000-0005-0000-0000-0000A1500000}"/>
    <cellStyle name="Note 2 2 3 3 2" xfId="21192" xr:uid="{00000000-0005-0000-0000-0000A2500000}"/>
    <cellStyle name="Note 2 2 3 4" xfId="20420" xr:uid="{00000000-0005-0000-0000-0000A3500000}"/>
    <cellStyle name="Note 2 2 3 4 2" xfId="21191" xr:uid="{00000000-0005-0000-0000-0000A4500000}"/>
    <cellStyle name="Note 2 2 3 5" xfId="20421" xr:uid="{00000000-0005-0000-0000-0000A5500000}"/>
    <cellStyle name="Note 2 2 3 5 2" xfId="21190" xr:uid="{00000000-0005-0000-0000-0000A6500000}"/>
    <cellStyle name="Note 2 2 4" xfId="20422" xr:uid="{00000000-0005-0000-0000-0000A7500000}"/>
    <cellStyle name="Note 2 2 4 2" xfId="20423" xr:uid="{00000000-0005-0000-0000-0000A8500000}"/>
    <cellStyle name="Note 2 2 4 2 2" xfId="21188" xr:uid="{00000000-0005-0000-0000-0000A9500000}"/>
    <cellStyle name="Note 2 2 4 3" xfId="20424" xr:uid="{00000000-0005-0000-0000-0000AA500000}"/>
    <cellStyle name="Note 2 2 4 3 2" xfId="21187" xr:uid="{00000000-0005-0000-0000-0000AB500000}"/>
    <cellStyle name="Note 2 2 4 4" xfId="20425" xr:uid="{00000000-0005-0000-0000-0000AC500000}"/>
    <cellStyle name="Note 2 2 4 4 2" xfId="21186" xr:uid="{00000000-0005-0000-0000-0000AD500000}"/>
    <cellStyle name="Note 2 2 4 5" xfId="21189" xr:uid="{00000000-0005-0000-0000-0000AE500000}"/>
    <cellStyle name="Note 2 2 5" xfId="20426" xr:uid="{00000000-0005-0000-0000-0000AF500000}"/>
    <cellStyle name="Note 2 2 5 2" xfId="20427" xr:uid="{00000000-0005-0000-0000-0000B0500000}"/>
    <cellStyle name="Note 2 2 5 2 2" xfId="21184" xr:uid="{00000000-0005-0000-0000-0000B1500000}"/>
    <cellStyle name="Note 2 2 5 3" xfId="20428" xr:uid="{00000000-0005-0000-0000-0000B2500000}"/>
    <cellStyle name="Note 2 2 5 3 2" xfId="21183" xr:uid="{00000000-0005-0000-0000-0000B3500000}"/>
    <cellStyle name="Note 2 2 5 4" xfId="20429" xr:uid="{00000000-0005-0000-0000-0000B4500000}"/>
    <cellStyle name="Note 2 2 5 4 2" xfId="21182" xr:uid="{00000000-0005-0000-0000-0000B5500000}"/>
    <cellStyle name="Note 2 2 5 5" xfId="21185" xr:uid="{00000000-0005-0000-0000-0000B6500000}"/>
    <cellStyle name="Note 2 2 6" xfId="20430" xr:uid="{00000000-0005-0000-0000-0000B7500000}"/>
    <cellStyle name="Note 2 2 6 2" xfId="21181" xr:uid="{00000000-0005-0000-0000-0000B8500000}"/>
    <cellStyle name="Note 2 2 7" xfId="20431" xr:uid="{00000000-0005-0000-0000-0000B9500000}"/>
    <cellStyle name="Note 2 2 7 2" xfId="21180" xr:uid="{00000000-0005-0000-0000-0000BA500000}"/>
    <cellStyle name="Note 2 2 8" xfId="20432" xr:uid="{00000000-0005-0000-0000-0000BB500000}"/>
    <cellStyle name="Note 2 2 8 2" xfId="21179" xr:uid="{00000000-0005-0000-0000-0000BC500000}"/>
    <cellStyle name="Note 2 2 9" xfId="20433" xr:uid="{00000000-0005-0000-0000-0000BD500000}"/>
    <cellStyle name="Note 2 2 9 2" xfId="21178" xr:uid="{00000000-0005-0000-0000-0000BE500000}"/>
    <cellStyle name="Note 2 3" xfId="20434" xr:uid="{00000000-0005-0000-0000-0000BF500000}"/>
    <cellStyle name="Note 2 3 2" xfId="20435" xr:uid="{00000000-0005-0000-0000-0000C0500000}"/>
    <cellStyle name="Note 2 3 2 2" xfId="21177" xr:uid="{00000000-0005-0000-0000-0000C1500000}"/>
    <cellStyle name="Note 2 3 3" xfId="20436" xr:uid="{00000000-0005-0000-0000-0000C2500000}"/>
    <cellStyle name="Note 2 3 3 2" xfId="21176" xr:uid="{00000000-0005-0000-0000-0000C3500000}"/>
    <cellStyle name="Note 2 3 4" xfId="20437" xr:uid="{00000000-0005-0000-0000-0000C4500000}"/>
    <cellStyle name="Note 2 3 4 2" xfId="21175" xr:uid="{00000000-0005-0000-0000-0000C5500000}"/>
    <cellStyle name="Note 2 3 5" xfId="20438" xr:uid="{00000000-0005-0000-0000-0000C6500000}"/>
    <cellStyle name="Note 2 3 5 2" xfId="21174" xr:uid="{00000000-0005-0000-0000-0000C7500000}"/>
    <cellStyle name="Note 2 4" xfId="20439" xr:uid="{00000000-0005-0000-0000-0000C8500000}"/>
    <cellStyle name="Note 2 4 2" xfId="20440" xr:uid="{00000000-0005-0000-0000-0000C9500000}"/>
    <cellStyle name="Note 2 4 2 2" xfId="20441" xr:uid="{00000000-0005-0000-0000-0000CA500000}"/>
    <cellStyle name="Note 2 4 2 2 2" xfId="21173" xr:uid="{00000000-0005-0000-0000-0000CB500000}"/>
    <cellStyle name="Note 2 4 3" xfId="20442" xr:uid="{00000000-0005-0000-0000-0000CC500000}"/>
    <cellStyle name="Note 2 4 3 2" xfId="20443" xr:uid="{00000000-0005-0000-0000-0000CD500000}"/>
    <cellStyle name="Note 2 4 3 2 2" xfId="21172" xr:uid="{00000000-0005-0000-0000-0000CE500000}"/>
    <cellStyle name="Note 2 4 4" xfId="20444" xr:uid="{00000000-0005-0000-0000-0000CF500000}"/>
    <cellStyle name="Note 2 4 4 2" xfId="20445" xr:uid="{00000000-0005-0000-0000-0000D0500000}"/>
    <cellStyle name="Note 2 4 4 2 2" xfId="21171" xr:uid="{00000000-0005-0000-0000-0000D1500000}"/>
    <cellStyle name="Note 2 4 5" xfId="20446" xr:uid="{00000000-0005-0000-0000-0000D2500000}"/>
    <cellStyle name="Note 2 4 6" xfId="20447" xr:uid="{00000000-0005-0000-0000-0000D3500000}"/>
    <cellStyle name="Note 2 4 7" xfId="20448" xr:uid="{00000000-0005-0000-0000-0000D4500000}"/>
    <cellStyle name="Note 2 4 7 2" xfId="21170" xr:uid="{00000000-0005-0000-0000-0000D5500000}"/>
    <cellStyle name="Note 2 5" xfId="20449" xr:uid="{00000000-0005-0000-0000-0000D6500000}"/>
    <cellStyle name="Note 2 5 2" xfId="20450" xr:uid="{00000000-0005-0000-0000-0000D7500000}"/>
    <cellStyle name="Note 2 5 2 2" xfId="20451" xr:uid="{00000000-0005-0000-0000-0000D8500000}"/>
    <cellStyle name="Note 2 5 2 2 2" xfId="21169" xr:uid="{00000000-0005-0000-0000-0000D9500000}"/>
    <cellStyle name="Note 2 5 3" xfId="20452" xr:uid="{00000000-0005-0000-0000-0000DA500000}"/>
    <cellStyle name="Note 2 5 3 2" xfId="20453" xr:uid="{00000000-0005-0000-0000-0000DB500000}"/>
    <cellStyle name="Note 2 5 3 2 2" xfId="21168" xr:uid="{00000000-0005-0000-0000-0000DC500000}"/>
    <cellStyle name="Note 2 5 4" xfId="20454" xr:uid="{00000000-0005-0000-0000-0000DD500000}"/>
    <cellStyle name="Note 2 5 4 2" xfId="20455" xr:uid="{00000000-0005-0000-0000-0000DE500000}"/>
    <cellStyle name="Note 2 5 4 2 2" xfId="21167" xr:uid="{00000000-0005-0000-0000-0000DF500000}"/>
    <cellStyle name="Note 2 5 5" xfId="20456" xr:uid="{00000000-0005-0000-0000-0000E0500000}"/>
    <cellStyle name="Note 2 5 6" xfId="20457" xr:uid="{00000000-0005-0000-0000-0000E1500000}"/>
    <cellStyle name="Note 2 5 7" xfId="20458" xr:uid="{00000000-0005-0000-0000-0000E2500000}"/>
    <cellStyle name="Note 2 5 7 2" xfId="21166" xr:uid="{00000000-0005-0000-0000-0000E3500000}"/>
    <cellStyle name="Note 2 6" xfId="20459" xr:uid="{00000000-0005-0000-0000-0000E4500000}"/>
    <cellStyle name="Note 2 6 2" xfId="20460" xr:uid="{00000000-0005-0000-0000-0000E5500000}"/>
    <cellStyle name="Note 2 6 2 2" xfId="20461" xr:uid="{00000000-0005-0000-0000-0000E6500000}"/>
    <cellStyle name="Note 2 6 2 2 2" xfId="21165" xr:uid="{00000000-0005-0000-0000-0000E7500000}"/>
    <cellStyle name="Note 2 6 3" xfId="20462" xr:uid="{00000000-0005-0000-0000-0000E8500000}"/>
    <cellStyle name="Note 2 6 3 2" xfId="20463" xr:uid="{00000000-0005-0000-0000-0000E9500000}"/>
    <cellStyle name="Note 2 6 3 2 2" xfId="21164" xr:uid="{00000000-0005-0000-0000-0000EA500000}"/>
    <cellStyle name="Note 2 6 4" xfId="20464" xr:uid="{00000000-0005-0000-0000-0000EB500000}"/>
    <cellStyle name="Note 2 6 4 2" xfId="20465" xr:uid="{00000000-0005-0000-0000-0000EC500000}"/>
    <cellStyle name="Note 2 6 4 2 2" xfId="21163" xr:uid="{00000000-0005-0000-0000-0000ED500000}"/>
    <cellStyle name="Note 2 6 5" xfId="20466" xr:uid="{00000000-0005-0000-0000-0000EE500000}"/>
    <cellStyle name="Note 2 6 6" xfId="20467" xr:uid="{00000000-0005-0000-0000-0000EF500000}"/>
    <cellStyle name="Note 2 6 7" xfId="20468" xr:uid="{00000000-0005-0000-0000-0000F0500000}"/>
    <cellStyle name="Note 2 6 7 2" xfId="21162" xr:uid="{00000000-0005-0000-0000-0000F1500000}"/>
    <cellStyle name="Note 2 7" xfId="20469" xr:uid="{00000000-0005-0000-0000-0000F2500000}"/>
    <cellStyle name="Note 2 7 2" xfId="20470" xr:uid="{00000000-0005-0000-0000-0000F3500000}"/>
    <cellStyle name="Note 2 7 2 2" xfId="20471" xr:uid="{00000000-0005-0000-0000-0000F4500000}"/>
    <cellStyle name="Note 2 7 2 2 2" xfId="21161" xr:uid="{00000000-0005-0000-0000-0000F5500000}"/>
    <cellStyle name="Note 2 7 3" xfId="20472" xr:uid="{00000000-0005-0000-0000-0000F6500000}"/>
    <cellStyle name="Note 2 7 3 2" xfId="20473" xr:uid="{00000000-0005-0000-0000-0000F7500000}"/>
    <cellStyle name="Note 2 7 3 2 2" xfId="21160" xr:uid="{00000000-0005-0000-0000-0000F8500000}"/>
    <cellStyle name="Note 2 7 4" xfId="20474" xr:uid="{00000000-0005-0000-0000-0000F9500000}"/>
    <cellStyle name="Note 2 7 4 2" xfId="20475" xr:uid="{00000000-0005-0000-0000-0000FA500000}"/>
    <cellStyle name="Note 2 7 4 2 2" xfId="21159" xr:uid="{00000000-0005-0000-0000-0000FB500000}"/>
    <cellStyle name="Note 2 7 5" xfId="20476" xr:uid="{00000000-0005-0000-0000-0000FC500000}"/>
    <cellStyle name="Note 2 7 6" xfId="20477" xr:uid="{00000000-0005-0000-0000-0000FD500000}"/>
    <cellStyle name="Note 2 7 7" xfId="20478" xr:uid="{00000000-0005-0000-0000-0000FE500000}"/>
    <cellStyle name="Note 2 7 7 2" xfId="21158" xr:uid="{00000000-0005-0000-0000-0000FF500000}"/>
    <cellStyle name="Note 2 8" xfId="20479" xr:uid="{00000000-0005-0000-0000-000000510000}"/>
    <cellStyle name="Note 2 8 2" xfId="20480" xr:uid="{00000000-0005-0000-0000-000001510000}"/>
    <cellStyle name="Note 2 8 2 2" xfId="21157" xr:uid="{00000000-0005-0000-0000-000002510000}"/>
    <cellStyle name="Note 2 8 3" xfId="20481" xr:uid="{00000000-0005-0000-0000-000003510000}"/>
    <cellStyle name="Note 2 8 3 2" xfId="21156" xr:uid="{00000000-0005-0000-0000-000004510000}"/>
    <cellStyle name="Note 2 8 4" xfId="20482" xr:uid="{00000000-0005-0000-0000-000005510000}"/>
    <cellStyle name="Note 2 8 4 2" xfId="21155" xr:uid="{00000000-0005-0000-0000-000006510000}"/>
    <cellStyle name="Note 2 8 5" xfId="20483" xr:uid="{00000000-0005-0000-0000-000007510000}"/>
    <cellStyle name="Note 2 8 5 2" xfId="21154" xr:uid="{00000000-0005-0000-0000-000008510000}"/>
    <cellStyle name="Note 2 9" xfId="20484" xr:uid="{00000000-0005-0000-0000-000009510000}"/>
    <cellStyle name="Note 2 9 2" xfId="20485" xr:uid="{00000000-0005-0000-0000-00000A510000}"/>
    <cellStyle name="Note 2 9 2 2" xfId="21153" xr:uid="{00000000-0005-0000-0000-00000B510000}"/>
    <cellStyle name="Note 2 9 3" xfId="20486" xr:uid="{00000000-0005-0000-0000-00000C510000}"/>
    <cellStyle name="Note 2 9 3 2" xfId="21152" xr:uid="{00000000-0005-0000-0000-00000D510000}"/>
    <cellStyle name="Note 2 9 4" xfId="20487" xr:uid="{00000000-0005-0000-0000-00000E510000}"/>
    <cellStyle name="Note 2 9 4 2" xfId="21151" xr:uid="{00000000-0005-0000-0000-00000F510000}"/>
    <cellStyle name="Note 2 9 5" xfId="20488" xr:uid="{00000000-0005-0000-0000-000010510000}"/>
    <cellStyle name="Note 2 9 5 2" xfId="21150" xr:uid="{00000000-0005-0000-0000-000011510000}"/>
    <cellStyle name="Note 3 2" xfId="20489" xr:uid="{00000000-0005-0000-0000-000012510000}"/>
    <cellStyle name="Note 3 2 2" xfId="20490" xr:uid="{00000000-0005-0000-0000-000013510000}"/>
    <cellStyle name="Note 3 2 2 2" xfId="21148" xr:uid="{00000000-0005-0000-0000-000014510000}"/>
    <cellStyle name="Note 3 2 3" xfId="20491" xr:uid="{00000000-0005-0000-0000-000015510000}"/>
    <cellStyle name="Note 3 2 4" xfId="21149" xr:uid="{00000000-0005-0000-0000-000016510000}"/>
    <cellStyle name="Note 3 3" xfId="20492" xr:uid="{00000000-0005-0000-0000-000017510000}"/>
    <cellStyle name="Note 3 3 2" xfId="20493" xr:uid="{00000000-0005-0000-0000-000018510000}"/>
    <cellStyle name="Note 3 3 3" xfId="21147" xr:uid="{00000000-0005-0000-0000-000019510000}"/>
    <cellStyle name="Note 3 4" xfId="20494" xr:uid="{00000000-0005-0000-0000-00001A510000}"/>
    <cellStyle name="Note 3 4 2" xfId="21146" xr:uid="{00000000-0005-0000-0000-00001B510000}"/>
    <cellStyle name="Note 3 5" xfId="20495" xr:uid="{00000000-0005-0000-0000-00001C510000}"/>
    <cellStyle name="Note 4 2" xfId="20496" xr:uid="{00000000-0005-0000-0000-00001D510000}"/>
    <cellStyle name="Note 4 2 2" xfId="20497" xr:uid="{00000000-0005-0000-0000-00001E510000}"/>
    <cellStyle name="Note 4 2 2 2" xfId="21144" xr:uid="{00000000-0005-0000-0000-00001F510000}"/>
    <cellStyle name="Note 4 2 3" xfId="20498" xr:uid="{00000000-0005-0000-0000-000020510000}"/>
    <cellStyle name="Note 4 2 4" xfId="21145" xr:uid="{00000000-0005-0000-0000-000021510000}"/>
    <cellStyle name="Note 4 3" xfId="20499" xr:uid="{00000000-0005-0000-0000-000022510000}"/>
    <cellStyle name="Note 4 4" xfId="20500" xr:uid="{00000000-0005-0000-0000-000023510000}"/>
    <cellStyle name="Note 4 4 2" xfId="21143" xr:uid="{00000000-0005-0000-0000-000024510000}"/>
    <cellStyle name="Note 4 5" xfId="20501" xr:uid="{00000000-0005-0000-0000-000025510000}"/>
    <cellStyle name="Note 5" xfId="20502" xr:uid="{00000000-0005-0000-0000-000026510000}"/>
    <cellStyle name="Note 5 2" xfId="20503" xr:uid="{00000000-0005-0000-0000-000027510000}"/>
    <cellStyle name="Note 5 2 2" xfId="20504" xr:uid="{00000000-0005-0000-0000-000028510000}"/>
    <cellStyle name="Note 5 2 3" xfId="21141" xr:uid="{00000000-0005-0000-0000-000029510000}"/>
    <cellStyle name="Note 5 3" xfId="20505" xr:uid="{00000000-0005-0000-0000-00002A510000}"/>
    <cellStyle name="Note 5 3 2" xfId="20506" xr:uid="{00000000-0005-0000-0000-00002B510000}"/>
    <cellStyle name="Note 5 3 3" xfId="21140" xr:uid="{00000000-0005-0000-0000-00002C510000}"/>
    <cellStyle name="Note 5 4" xfId="20507" xr:uid="{00000000-0005-0000-0000-00002D510000}"/>
    <cellStyle name="Note 5 4 2" xfId="21139" xr:uid="{00000000-0005-0000-0000-00002E510000}"/>
    <cellStyle name="Note 5 5" xfId="20508" xr:uid="{00000000-0005-0000-0000-00002F510000}"/>
    <cellStyle name="Note 5 6" xfId="21142" xr:uid="{00000000-0005-0000-0000-000030510000}"/>
    <cellStyle name="Note 6" xfId="20509" xr:uid="{00000000-0005-0000-0000-000031510000}"/>
    <cellStyle name="Note 6 2" xfId="20510" xr:uid="{00000000-0005-0000-0000-000032510000}"/>
    <cellStyle name="Note 6 2 2" xfId="20511" xr:uid="{00000000-0005-0000-0000-000033510000}"/>
    <cellStyle name="Note 6 2 3" xfId="21137" xr:uid="{00000000-0005-0000-0000-000034510000}"/>
    <cellStyle name="Note 6 3" xfId="20512" xr:uid="{00000000-0005-0000-0000-000035510000}"/>
    <cellStyle name="Note 6 4" xfId="20513" xr:uid="{00000000-0005-0000-0000-000036510000}"/>
    <cellStyle name="Note 6 5" xfId="21138" xr:uid="{00000000-0005-0000-0000-000037510000}"/>
    <cellStyle name="Note 7" xfId="20514" xr:uid="{00000000-0005-0000-0000-000038510000}"/>
    <cellStyle name="Note 7 2" xfId="21136" xr:uid="{00000000-0005-0000-0000-000039510000}"/>
    <cellStyle name="Note 8" xfId="20515" xr:uid="{00000000-0005-0000-0000-00003A510000}"/>
    <cellStyle name="Note 8 2" xfId="20516" xr:uid="{00000000-0005-0000-0000-00003B510000}"/>
    <cellStyle name="Note 8 2 2" xfId="21134" xr:uid="{00000000-0005-0000-0000-00003C510000}"/>
    <cellStyle name="Note 8 3" xfId="21135" xr:uid="{00000000-0005-0000-0000-00003D510000}"/>
    <cellStyle name="Note 9" xfId="20517" xr:uid="{00000000-0005-0000-0000-00003E510000}"/>
    <cellStyle name="Note 9 2" xfId="21133" xr:uid="{00000000-0005-0000-0000-00003F510000}"/>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2" xfId="21130" xr:uid="{00000000-0005-0000-0000-00004E510000}"/>
    <cellStyle name="Output 2 10 3" xfId="20531" xr:uid="{00000000-0005-0000-0000-00004F510000}"/>
    <cellStyle name="Output 2 10 3 2" xfId="21129" xr:uid="{00000000-0005-0000-0000-000050510000}"/>
    <cellStyle name="Output 2 10 4" xfId="20532" xr:uid="{00000000-0005-0000-0000-000051510000}"/>
    <cellStyle name="Output 2 10 4 2" xfId="21128" xr:uid="{00000000-0005-0000-0000-000052510000}"/>
    <cellStyle name="Output 2 10 5" xfId="20533" xr:uid="{00000000-0005-0000-0000-000053510000}"/>
    <cellStyle name="Output 2 10 5 2" xfId="21127" xr:uid="{00000000-0005-0000-0000-000054510000}"/>
    <cellStyle name="Output 2 11" xfId="20534" xr:uid="{00000000-0005-0000-0000-000055510000}"/>
    <cellStyle name="Output 2 11 2" xfId="20535" xr:uid="{00000000-0005-0000-0000-000056510000}"/>
    <cellStyle name="Output 2 11 2 2" xfId="21125" xr:uid="{00000000-0005-0000-0000-000057510000}"/>
    <cellStyle name="Output 2 11 3" xfId="20536" xr:uid="{00000000-0005-0000-0000-000058510000}"/>
    <cellStyle name="Output 2 11 3 2" xfId="21124" xr:uid="{00000000-0005-0000-0000-000059510000}"/>
    <cellStyle name="Output 2 11 4" xfId="20537" xr:uid="{00000000-0005-0000-0000-00005A510000}"/>
    <cellStyle name="Output 2 11 4 2" xfId="21123" xr:uid="{00000000-0005-0000-0000-00005B510000}"/>
    <cellStyle name="Output 2 11 5" xfId="20538" xr:uid="{00000000-0005-0000-0000-00005C510000}"/>
    <cellStyle name="Output 2 11 5 2" xfId="21122" xr:uid="{00000000-0005-0000-0000-00005D510000}"/>
    <cellStyle name="Output 2 11 6" xfId="21126" xr:uid="{00000000-0005-0000-0000-00005E510000}"/>
    <cellStyle name="Output 2 12" xfId="20539" xr:uid="{00000000-0005-0000-0000-00005F510000}"/>
    <cellStyle name="Output 2 12 2" xfId="20540" xr:uid="{00000000-0005-0000-0000-000060510000}"/>
    <cellStyle name="Output 2 12 2 2" xfId="21120" xr:uid="{00000000-0005-0000-0000-000061510000}"/>
    <cellStyle name="Output 2 12 3" xfId="20541" xr:uid="{00000000-0005-0000-0000-000062510000}"/>
    <cellStyle name="Output 2 12 3 2" xfId="21119" xr:uid="{00000000-0005-0000-0000-000063510000}"/>
    <cellStyle name="Output 2 12 4" xfId="20542" xr:uid="{00000000-0005-0000-0000-000064510000}"/>
    <cellStyle name="Output 2 12 4 2" xfId="21118" xr:uid="{00000000-0005-0000-0000-000065510000}"/>
    <cellStyle name="Output 2 12 5" xfId="20543" xr:uid="{00000000-0005-0000-0000-000066510000}"/>
    <cellStyle name="Output 2 12 5 2" xfId="21117" xr:uid="{00000000-0005-0000-0000-000067510000}"/>
    <cellStyle name="Output 2 12 6" xfId="21121" xr:uid="{00000000-0005-0000-0000-000068510000}"/>
    <cellStyle name="Output 2 13" xfId="20544" xr:uid="{00000000-0005-0000-0000-000069510000}"/>
    <cellStyle name="Output 2 13 2" xfId="20545" xr:uid="{00000000-0005-0000-0000-00006A510000}"/>
    <cellStyle name="Output 2 13 2 2" xfId="21115" xr:uid="{00000000-0005-0000-0000-00006B510000}"/>
    <cellStyle name="Output 2 13 3" xfId="20546" xr:uid="{00000000-0005-0000-0000-00006C510000}"/>
    <cellStyle name="Output 2 13 3 2" xfId="21114" xr:uid="{00000000-0005-0000-0000-00006D510000}"/>
    <cellStyle name="Output 2 13 4" xfId="20547" xr:uid="{00000000-0005-0000-0000-00006E510000}"/>
    <cellStyle name="Output 2 13 4 2" xfId="21113" xr:uid="{00000000-0005-0000-0000-00006F510000}"/>
    <cellStyle name="Output 2 13 5" xfId="21116" xr:uid="{00000000-0005-0000-0000-000070510000}"/>
    <cellStyle name="Output 2 14" xfId="20548" xr:uid="{00000000-0005-0000-0000-000071510000}"/>
    <cellStyle name="Output 2 14 2" xfId="21112" xr:uid="{00000000-0005-0000-0000-000072510000}"/>
    <cellStyle name="Output 2 15" xfId="20549" xr:uid="{00000000-0005-0000-0000-000073510000}"/>
    <cellStyle name="Output 2 15 2" xfId="21111" xr:uid="{00000000-0005-0000-0000-000074510000}"/>
    <cellStyle name="Output 2 16" xfId="20550" xr:uid="{00000000-0005-0000-0000-000075510000}"/>
    <cellStyle name="Output 2 16 2" xfId="21110" xr:uid="{00000000-0005-0000-0000-000076510000}"/>
    <cellStyle name="Output 2 17" xfId="21131" xr:uid="{00000000-0005-0000-0000-000077510000}"/>
    <cellStyle name="Output 2 2" xfId="20551" xr:uid="{00000000-0005-0000-0000-000078510000}"/>
    <cellStyle name="Output 2 2 10" xfId="21109" xr:uid="{00000000-0005-0000-0000-000079510000}"/>
    <cellStyle name="Output 2 2 2" xfId="20552" xr:uid="{00000000-0005-0000-0000-00007A510000}"/>
    <cellStyle name="Output 2 2 2 2" xfId="20553" xr:uid="{00000000-0005-0000-0000-00007B510000}"/>
    <cellStyle name="Output 2 2 2 2 2" xfId="21107" xr:uid="{00000000-0005-0000-0000-00007C510000}"/>
    <cellStyle name="Output 2 2 2 3" xfId="20554" xr:uid="{00000000-0005-0000-0000-00007D510000}"/>
    <cellStyle name="Output 2 2 2 3 2" xfId="21106" xr:uid="{00000000-0005-0000-0000-00007E510000}"/>
    <cellStyle name="Output 2 2 2 4" xfId="20555" xr:uid="{00000000-0005-0000-0000-00007F510000}"/>
    <cellStyle name="Output 2 2 2 4 2" xfId="21105" xr:uid="{00000000-0005-0000-0000-000080510000}"/>
    <cellStyle name="Output 2 2 2 5" xfId="21108" xr:uid="{00000000-0005-0000-0000-000081510000}"/>
    <cellStyle name="Output 2 2 3" xfId="20556" xr:uid="{00000000-0005-0000-0000-000082510000}"/>
    <cellStyle name="Output 2 2 3 2" xfId="20557" xr:uid="{00000000-0005-0000-0000-000083510000}"/>
    <cellStyle name="Output 2 2 3 2 2" xfId="21103" xr:uid="{00000000-0005-0000-0000-000084510000}"/>
    <cellStyle name="Output 2 2 3 3" xfId="20558" xr:uid="{00000000-0005-0000-0000-000085510000}"/>
    <cellStyle name="Output 2 2 3 3 2" xfId="21102" xr:uid="{00000000-0005-0000-0000-000086510000}"/>
    <cellStyle name="Output 2 2 3 4" xfId="20559" xr:uid="{00000000-0005-0000-0000-000087510000}"/>
    <cellStyle name="Output 2 2 3 4 2" xfId="21101" xr:uid="{00000000-0005-0000-0000-000088510000}"/>
    <cellStyle name="Output 2 2 3 5" xfId="21104" xr:uid="{00000000-0005-0000-0000-000089510000}"/>
    <cellStyle name="Output 2 2 4" xfId="20560" xr:uid="{00000000-0005-0000-0000-00008A510000}"/>
    <cellStyle name="Output 2 2 4 2" xfId="20561" xr:uid="{00000000-0005-0000-0000-00008B510000}"/>
    <cellStyle name="Output 2 2 4 2 2" xfId="21099" xr:uid="{00000000-0005-0000-0000-00008C510000}"/>
    <cellStyle name="Output 2 2 4 3" xfId="20562" xr:uid="{00000000-0005-0000-0000-00008D510000}"/>
    <cellStyle name="Output 2 2 4 3 2" xfId="21098" xr:uid="{00000000-0005-0000-0000-00008E510000}"/>
    <cellStyle name="Output 2 2 4 4" xfId="20563" xr:uid="{00000000-0005-0000-0000-00008F510000}"/>
    <cellStyle name="Output 2 2 4 4 2" xfId="21097" xr:uid="{00000000-0005-0000-0000-000090510000}"/>
    <cellStyle name="Output 2 2 4 5" xfId="21100" xr:uid="{00000000-0005-0000-0000-000091510000}"/>
    <cellStyle name="Output 2 2 5" xfId="20564" xr:uid="{00000000-0005-0000-0000-000092510000}"/>
    <cellStyle name="Output 2 2 5 2" xfId="20565" xr:uid="{00000000-0005-0000-0000-000093510000}"/>
    <cellStyle name="Output 2 2 5 2 2" xfId="21095" xr:uid="{00000000-0005-0000-0000-000094510000}"/>
    <cellStyle name="Output 2 2 5 3" xfId="20566" xr:uid="{00000000-0005-0000-0000-000095510000}"/>
    <cellStyle name="Output 2 2 5 3 2" xfId="21094" xr:uid="{00000000-0005-0000-0000-000096510000}"/>
    <cellStyle name="Output 2 2 5 4" xfId="20567" xr:uid="{00000000-0005-0000-0000-000097510000}"/>
    <cellStyle name="Output 2 2 5 4 2" xfId="21093" xr:uid="{00000000-0005-0000-0000-000098510000}"/>
    <cellStyle name="Output 2 2 5 5" xfId="21096" xr:uid="{00000000-0005-0000-0000-000099510000}"/>
    <cellStyle name="Output 2 2 6" xfId="20568" xr:uid="{00000000-0005-0000-0000-00009A510000}"/>
    <cellStyle name="Output 2 2 6 2" xfId="21092" xr:uid="{00000000-0005-0000-0000-00009B510000}"/>
    <cellStyle name="Output 2 2 7" xfId="20569" xr:uid="{00000000-0005-0000-0000-00009C510000}"/>
    <cellStyle name="Output 2 2 7 2" xfId="21091" xr:uid="{00000000-0005-0000-0000-00009D510000}"/>
    <cellStyle name="Output 2 2 8" xfId="20570" xr:uid="{00000000-0005-0000-0000-00009E510000}"/>
    <cellStyle name="Output 2 2 8 2" xfId="21090" xr:uid="{00000000-0005-0000-0000-00009F510000}"/>
    <cellStyle name="Output 2 2 9" xfId="20571" xr:uid="{00000000-0005-0000-0000-0000A0510000}"/>
    <cellStyle name="Output 2 2 9 2" xfId="21089" xr:uid="{00000000-0005-0000-0000-0000A1510000}"/>
    <cellStyle name="Output 2 3" xfId="20572" xr:uid="{00000000-0005-0000-0000-0000A2510000}"/>
    <cellStyle name="Output 2 3 2" xfId="20573" xr:uid="{00000000-0005-0000-0000-0000A3510000}"/>
    <cellStyle name="Output 2 3 2 2" xfId="21088" xr:uid="{00000000-0005-0000-0000-0000A4510000}"/>
    <cellStyle name="Output 2 3 3" xfId="20574" xr:uid="{00000000-0005-0000-0000-0000A5510000}"/>
    <cellStyle name="Output 2 3 3 2" xfId="21087" xr:uid="{00000000-0005-0000-0000-0000A6510000}"/>
    <cellStyle name="Output 2 3 4" xfId="20575" xr:uid="{00000000-0005-0000-0000-0000A7510000}"/>
    <cellStyle name="Output 2 3 4 2" xfId="21086" xr:uid="{00000000-0005-0000-0000-0000A8510000}"/>
    <cellStyle name="Output 2 3 5" xfId="20576" xr:uid="{00000000-0005-0000-0000-0000A9510000}"/>
    <cellStyle name="Output 2 3 5 2" xfId="21085" xr:uid="{00000000-0005-0000-0000-0000AA510000}"/>
    <cellStyle name="Output 2 4" xfId="20577" xr:uid="{00000000-0005-0000-0000-0000AB510000}"/>
    <cellStyle name="Output 2 4 2" xfId="20578" xr:uid="{00000000-0005-0000-0000-0000AC510000}"/>
    <cellStyle name="Output 2 4 2 2" xfId="21084" xr:uid="{00000000-0005-0000-0000-0000AD510000}"/>
    <cellStyle name="Output 2 4 3" xfId="20579" xr:uid="{00000000-0005-0000-0000-0000AE510000}"/>
    <cellStyle name="Output 2 4 3 2" xfId="21083" xr:uid="{00000000-0005-0000-0000-0000AF510000}"/>
    <cellStyle name="Output 2 4 4" xfId="20580" xr:uid="{00000000-0005-0000-0000-0000B0510000}"/>
    <cellStyle name="Output 2 4 4 2" xfId="21082" xr:uid="{00000000-0005-0000-0000-0000B1510000}"/>
    <cellStyle name="Output 2 4 5" xfId="20581" xr:uid="{00000000-0005-0000-0000-0000B2510000}"/>
    <cellStyle name="Output 2 4 5 2" xfId="21081" xr:uid="{00000000-0005-0000-0000-0000B3510000}"/>
    <cellStyle name="Output 2 5" xfId="20582" xr:uid="{00000000-0005-0000-0000-0000B4510000}"/>
    <cellStyle name="Output 2 5 2" xfId="20583" xr:uid="{00000000-0005-0000-0000-0000B5510000}"/>
    <cellStyle name="Output 2 5 2 2" xfId="21080" xr:uid="{00000000-0005-0000-0000-0000B6510000}"/>
    <cellStyle name="Output 2 5 3" xfId="20584" xr:uid="{00000000-0005-0000-0000-0000B7510000}"/>
    <cellStyle name="Output 2 5 3 2" xfId="21079" xr:uid="{00000000-0005-0000-0000-0000B8510000}"/>
    <cellStyle name="Output 2 5 4" xfId="20585" xr:uid="{00000000-0005-0000-0000-0000B9510000}"/>
    <cellStyle name="Output 2 5 4 2" xfId="21078" xr:uid="{00000000-0005-0000-0000-0000BA510000}"/>
    <cellStyle name="Output 2 5 5" xfId="20586" xr:uid="{00000000-0005-0000-0000-0000BB510000}"/>
    <cellStyle name="Output 2 5 5 2" xfId="21077" xr:uid="{00000000-0005-0000-0000-0000BC510000}"/>
    <cellStyle name="Output 2 6" xfId="20587" xr:uid="{00000000-0005-0000-0000-0000BD510000}"/>
    <cellStyle name="Output 2 6 2" xfId="20588" xr:uid="{00000000-0005-0000-0000-0000BE510000}"/>
    <cellStyle name="Output 2 6 2 2" xfId="21076" xr:uid="{00000000-0005-0000-0000-0000BF510000}"/>
    <cellStyle name="Output 2 6 3" xfId="20589" xr:uid="{00000000-0005-0000-0000-0000C0510000}"/>
    <cellStyle name="Output 2 6 3 2" xfId="21075" xr:uid="{00000000-0005-0000-0000-0000C1510000}"/>
    <cellStyle name="Output 2 6 4" xfId="20590" xr:uid="{00000000-0005-0000-0000-0000C2510000}"/>
    <cellStyle name="Output 2 6 4 2" xfId="21074" xr:uid="{00000000-0005-0000-0000-0000C3510000}"/>
    <cellStyle name="Output 2 6 5" xfId="20591" xr:uid="{00000000-0005-0000-0000-0000C4510000}"/>
    <cellStyle name="Output 2 6 5 2" xfId="21073" xr:uid="{00000000-0005-0000-0000-0000C5510000}"/>
    <cellStyle name="Output 2 7" xfId="20592" xr:uid="{00000000-0005-0000-0000-0000C6510000}"/>
    <cellStyle name="Output 2 7 2" xfId="20593" xr:uid="{00000000-0005-0000-0000-0000C7510000}"/>
    <cellStyle name="Output 2 7 2 2" xfId="21072" xr:uid="{00000000-0005-0000-0000-0000C8510000}"/>
    <cellStyle name="Output 2 7 3" xfId="20594" xr:uid="{00000000-0005-0000-0000-0000C9510000}"/>
    <cellStyle name="Output 2 7 3 2" xfId="21071" xr:uid="{00000000-0005-0000-0000-0000CA510000}"/>
    <cellStyle name="Output 2 7 4" xfId="20595" xr:uid="{00000000-0005-0000-0000-0000CB510000}"/>
    <cellStyle name="Output 2 7 4 2" xfId="21070" xr:uid="{00000000-0005-0000-0000-0000CC510000}"/>
    <cellStyle name="Output 2 7 5" xfId="20596" xr:uid="{00000000-0005-0000-0000-0000CD510000}"/>
    <cellStyle name="Output 2 7 5 2" xfId="21069" xr:uid="{00000000-0005-0000-0000-0000CE510000}"/>
    <cellStyle name="Output 2 8" xfId="20597" xr:uid="{00000000-0005-0000-0000-0000CF510000}"/>
    <cellStyle name="Output 2 8 2" xfId="20598" xr:uid="{00000000-0005-0000-0000-0000D0510000}"/>
    <cellStyle name="Output 2 8 2 2" xfId="21068" xr:uid="{00000000-0005-0000-0000-0000D1510000}"/>
    <cellStyle name="Output 2 8 3" xfId="20599" xr:uid="{00000000-0005-0000-0000-0000D2510000}"/>
    <cellStyle name="Output 2 8 3 2" xfId="21067" xr:uid="{00000000-0005-0000-0000-0000D3510000}"/>
    <cellStyle name="Output 2 8 4" xfId="20600" xr:uid="{00000000-0005-0000-0000-0000D4510000}"/>
    <cellStyle name="Output 2 8 4 2" xfId="21066" xr:uid="{00000000-0005-0000-0000-0000D5510000}"/>
    <cellStyle name="Output 2 8 5" xfId="20601" xr:uid="{00000000-0005-0000-0000-0000D6510000}"/>
    <cellStyle name="Output 2 8 5 2" xfId="21065" xr:uid="{00000000-0005-0000-0000-0000D7510000}"/>
    <cellStyle name="Output 2 9" xfId="20602" xr:uid="{00000000-0005-0000-0000-0000D8510000}"/>
    <cellStyle name="Output 2 9 2" xfId="20603" xr:uid="{00000000-0005-0000-0000-0000D9510000}"/>
    <cellStyle name="Output 2 9 2 2" xfId="21064" xr:uid="{00000000-0005-0000-0000-0000DA510000}"/>
    <cellStyle name="Output 2 9 3" xfId="20604" xr:uid="{00000000-0005-0000-0000-0000DB510000}"/>
    <cellStyle name="Output 2 9 3 2" xfId="21063" xr:uid="{00000000-0005-0000-0000-0000DC510000}"/>
    <cellStyle name="Output 2 9 4" xfId="20605" xr:uid="{00000000-0005-0000-0000-0000DD510000}"/>
    <cellStyle name="Output 2 9 4 2" xfId="21062" xr:uid="{00000000-0005-0000-0000-0000DE510000}"/>
    <cellStyle name="Output 2 9 5" xfId="20606" xr:uid="{00000000-0005-0000-0000-0000DF510000}"/>
    <cellStyle name="Output 2 9 5 2" xfId="21061" xr:uid="{00000000-0005-0000-0000-0000E0510000}"/>
    <cellStyle name="Output 3" xfId="20607" xr:uid="{00000000-0005-0000-0000-0000E1510000}"/>
    <cellStyle name="Output 3 2" xfId="20608" xr:uid="{00000000-0005-0000-0000-0000E2510000}"/>
    <cellStyle name="Output 3 2 2" xfId="21059" xr:uid="{00000000-0005-0000-0000-0000E3510000}"/>
    <cellStyle name="Output 3 3" xfId="20609" xr:uid="{00000000-0005-0000-0000-0000E4510000}"/>
    <cellStyle name="Output 3 3 2" xfId="21058" xr:uid="{00000000-0005-0000-0000-0000E5510000}"/>
    <cellStyle name="Output 3 4" xfId="21060" xr:uid="{00000000-0005-0000-0000-0000E6510000}"/>
    <cellStyle name="Output 4" xfId="20610" xr:uid="{00000000-0005-0000-0000-0000E7510000}"/>
    <cellStyle name="Output 4 2" xfId="20611" xr:uid="{00000000-0005-0000-0000-0000E8510000}"/>
    <cellStyle name="Output 4 2 2" xfId="21056" xr:uid="{00000000-0005-0000-0000-0000E9510000}"/>
    <cellStyle name="Output 4 3" xfId="20612" xr:uid="{00000000-0005-0000-0000-0000EA510000}"/>
    <cellStyle name="Output 4 3 2" xfId="21055" xr:uid="{00000000-0005-0000-0000-0000EB510000}"/>
    <cellStyle name="Output 4 4" xfId="21057" xr:uid="{00000000-0005-0000-0000-0000EC510000}"/>
    <cellStyle name="Output 5" xfId="20613" xr:uid="{00000000-0005-0000-0000-0000ED510000}"/>
    <cellStyle name="Output 5 2" xfId="20614" xr:uid="{00000000-0005-0000-0000-0000EE510000}"/>
    <cellStyle name="Output 5 2 2" xfId="21053" xr:uid="{00000000-0005-0000-0000-0000EF510000}"/>
    <cellStyle name="Output 5 3" xfId="20615" xr:uid="{00000000-0005-0000-0000-0000F0510000}"/>
    <cellStyle name="Output 5 3 2" xfId="21052" xr:uid="{00000000-0005-0000-0000-0000F1510000}"/>
    <cellStyle name="Output 5 4" xfId="21054" xr:uid="{00000000-0005-0000-0000-0000F2510000}"/>
    <cellStyle name="Output 6" xfId="20616" xr:uid="{00000000-0005-0000-0000-0000F3510000}"/>
    <cellStyle name="Output 6 2" xfId="20617" xr:uid="{00000000-0005-0000-0000-0000F4510000}"/>
    <cellStyle name="Output 6 2 2" xfId="21050" xr:uid="{00000000-0005-0000-0000-0000F5510000}"/>
    <cellStyle name="Output 6 3" xfId="20618" xr:uid="{00000000-0005-0000-0000-0000F6510000}"/>
    <cellStyle name="Output 6 3 2" xfId="21049" xr:uid="{00000000-0005-0000-0000-0000F7510000}"/>
    <cellStyle name="Output 6 4" xfId="21051" xr:uid="{00000000-0005-0000-0000-0000F8510000}"/>
    <cellStyle name="Output 7" xfId="20619" xr:uid="{00000000-0005-0000-0000-0000F9510000}"/>
    <cellStyle name="Output 7 2" xfId="21048" xr:uid="{00000000-0005-0000-0000-0000FA510000}"/>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ParameterE" xfId="20787" xr:uid="{00000000-0005-0000-0000-0000A6520000}"/>
    <cellStyle name="showParameterE 2" xfId="21046" xr:uid="{00000000-0005-0000-0000-0000A7520000}"/>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2" xfId="21044" xr:uid="{00000000-0005-0000-0000-0000CF520000}"/>
    <cellStyle name="Total 2 10 3" xfId="20826" xr:uid="{00000000-0005-0000-0000-0000D0520000}"/>
    <cellStyle name="Total 2 10 3 2" xfId="21043" xr:uid="{00000000-0005-0000-0000-0000D1520000}"/>
    <cellStyle name="Total 2 10 4" xfId="20827" xr:uid="{00000000-0005-0000-0000-0000D2520000}"/>
    <cellStyle name="Total 2 10 4 2" xfId="21042" xr:uid="{00000000-0005-0000-0000-0000D3520000}"/>
    <cellStyle name="Total 2 10 5" xfId="20828" xr:uid="{00000000-0005-0000-0000-0000D4520000}"/>
    <cellStyle name="Total 2 10 5 2" xfId="21041" xr:uid="{00000000-0005-0000-0000-0000D5520000}"/>
    <cellStyle name="Total 2 11" xfId="20829" xr:uid="{00000000-0005-0000-0000-0000D6520000}"/>
    <cellStyle name="Total 2 11 2" xfId="20830" xr:uid="{00000000-0005-0000-0000-0000D7520000}"/>
    <cellStyle name="Total 2 11 2 2" xfId="21039" xr:uid="{00000000-0005-0000-0000-0000D8520000}"/>
    <cellStyle name="Total 2 11 3" xfId="20831" xr:uid="{00000000-0005-0000-0000-0000D9520000}"/>
    <cellStyle name="Total 2 11 3 2" xfId="21038" xr:uid="{00000000-0005-0000-0000-0000DA520000}"/>
    <cellStyle name="Total 2 11 4" xfId="20832" xr:uid="{00000000-0005-0000-0000-0000DB520000}"/>
    <cellStyle name="Total 2 11 4 2" xfId="21037" xr:uid="{00000000-0005-0000-0000-0000DC520000}"/>
    <cellStyle name="Total 2 11 5" xfId="20833" xr:uid="{00000000-0005-0000-0000-0000DD520000}"/>
    <cellStyle name="Total 2 11 5 2" xfId="21036" xr:uid="{00000000-0005-0000-0000-0000DE520000}"/>
    <cellStyle name="Total 2 11 6" xfId="21040" xr:uid="{00000000-0005-0000-0000-0000DF520000}"/>
    <cellStyle name="Total 2 12" xfId="20834" xr:uid="{00000000-0005-0000-0000-0000E0520000}"/>
    <cellStyle name="Total 2 12 2" xfId="20835" xr:uid="{00000000-0005-0000-0000-0000E1520000}"/>
    <cellStyle name="Total 2 12 2 2" xfId="21034" xr:uid="{00000000-0005-0000-0000-0000E2520000}"/>
    <cellStyle name="Total 2 12 3" xfId="20836" xr:uid="{00000000-0005-0000-0000-0000E3520000}"/>
    <cellStyle name="Total 2 12 3 2" xfId="21033" xr:uid="{00000000-0005-0000-0000-0000E4520000}"/>
    <cellStyle name="Total 2 12 4" xfId="20837" xr:uid="{00000000-0005-0000-0000-0000E5520000}"/>
    <cellStyle name="Total 2 12 4 2" xfId="21032" xr:uid="{00000000-0005-0000-0000-0000E6520000}"/>
    <cellStyle name="Total 2 12 5" xfId="20838" xr:uid="{00000000-0005-0000-0000-0000E7520000}"/>
    <cellStyle name="Total 2 12 5 2" xfId="21031" xr:uid="{00000000-0005-0000-0000-0000E8520000}"/>
    <cellStyle name="Total 2 12 6" xfId="21035" xr:uid="{00000000-0005-0000-0000-0000E9520000}"/>
    <cellStyle name="Total 2 13" xfId="20839" xr:uid="{00000000-0005-0000-0000-0000EA520000}"/>
    <cellStyle name="Total 2 13 2" xfId="20840" xr:uid="{00000000-0005-0000-0000-0000EB520000}"/>
    <cellStyle name="Total 2 13 2 2" xfId="21029" xr:uid="{00000000-0005-0000-0000-0000EC520000}"/>
    <cellStyle name="Total 2 13 3" xfId="20841" xr:uid="{00000000-0005-0000-0000-0000ED520000}"/>
    <cellStyle name="Total 2 13 3 2" xfId="21028" xr:uid="{00000000-0005-0000-0000-0000EE520000}"/>
    <cellStyle name="Total 2 13 4" xfId="20842" xr:uid="{00000000-0005-0000-0000-0000EF520000}"/>
    <cellStyle name="Total 2 13 4 2" xfId="21027" xr:uid="{00000000-0005-0000-0000-0000F0520000}"/>
    <cellStyle name="Total 2 13 5" xfId="21030" xr:uid="{00000000-0005-0000-0000-0000F1520000}"/>
    <cellStyle name="Total 2 14" xfId="20843" xr:uid="{00000000-0005-0000-0000-0000F2520000}"/>
    <cellStyle name="Total 2 14 2" xfId="21026" xr:uid="{00000000-0005-0000-0000-0000F3520000}"/>
    <cellStyle name="Total 2 15" xfId="20844" xr:uid="{00000000-0005-0000-0000-0000F4520000}"/>
    <cellStyle name="Total 2 15 2" xfId="21025" xr:uid="{00000000-0005-0000-0000-0000F5520000}"/>
    <cellStyle name="Total 2 16" xfId="20845" xr:uid="{00000000-0005-0000-0000-0000F6520000}"/>
    <cellStyle name="Total 2 16 2" xfId="21024" xr:uid="{00000000-0005-0000-0000-0000F7520000}"/>
    <cellStyle name="Total 2 17" xfId="21045" xr:uid="{00000000-0005-0000-0000-0000F8520000}"/>
    <cellStyle name="Total 2 2" xfId="20846" xr:uid="{00000000-0005-0000-0000-0000F9520000}"/>
    <cellStyle name="Total 2 2 10" xfId="21023" xr:uid="{00000000-0005-0000-0000-0000FA520000}"/>
    <cellStyle name="Total 2 2 2" xfId="20847" xr:uid="{00000000-0005-0000-0000-0000FB520000}"/>
    <cellStyle name="Total 2 2 2 2" xfId="20848" xr:uid="{00000000-0005-0000-0000-0000FC520000}"/>
    <cellStyle name="Total 2 2 2 2 2" xfId="21021" xr:uid="{00000000-0005-0000-0000-0000FD520000}"/>
    <cellStyle name="Total 2 2 2 3" xfId="20849" xr:uid="{00000000-0005-0000-0000-0000FE520000}"/>
    <cellStyle name="Total 2 2 2 3 2" xfId="21020" xr:uid="{00000000-0005-0000-0000-0000FF520000}"/>
    <cellStyle name="Total 2 2 2 4" xfId="20850" xr:uid="{00000000-0005-0000-0000-000000530000}"/>
    <cellStyle name="Total 2 2 2 4 2" xfId="21019" xr:uid="{00000000-0005-0000-0000-000001530000}"/>
    <cellStyle name="Total 2 2 2 5" xfId="21022" xr:uid="{00000000-0005-0000-0000-000002530000}"/>
    <cellStyle name="Total 2 2 3" xfId="20851" xr:uid="{00000000-0005-0000-0000-000003530000}"/>
    <cellStyle name="Total 2 2 3 2" xfId="20852" xr:uid="{00000000-0005-0000-0000-000004530000}"/>
    <cellStyle name="Total 2 2 3 2 2" xfId="21017" xr:uid="{00000000-0005-0000-0000-000005530000}"/>
    <cellStyle name="Total 2 2 3 3" xfId="20853" xr:uid="{00000000-0005-0000-0000-000006530000}"/>
    <cellStyle name="Total 2 2 3 3 2" xfId="21016" xr:uid="{00000000-0005-0000-0000-000007530000}"/>
    <cellStyle name="Total 2 2 3 4" xfId="20854" xr:uid="{00000000-0005-0000-0000-000008530000}"/>
    <cellStyle name="Total 2 2 3 4 2" xfId="21015" xr:uid="{00000000-0005-0000-0000-000009530000}"/>
    <cellStyle name="Total 2 2 3 5" xfId="21018" xr:uid="{00000000-0005-0000-0000-00000A530000}"/>
    <cellStyle name="Total 2 2 4" xfId="20855" xr:uid="{00000000-0005-0000-0000-00000B530000}"/>
    <cellStyle name="Total 2 2 4 2" xfId="20856" xr:uid="{00000000-0005-0000-0000-00000C530000}"/>
    <cellStyle name="Total 2 2 4 2 2" xfId="21013" xr:uid="{00000000-0005-0000-0000-00000D530000}"/>
    <cellStyle name="Total 2 2 4 3" xfId="20857" xr:uid="{00000000-0005-0000-0000-00000E530000}"/>
    <cellStyle name="Total 2 2 4 3 2" xfId="21012" xr:uid="{00000000-0005-0000-0000-00000F530000}"/>
    <cellStyle name="Total 2 2 4 4" xfId="20858" xr:uid="{00000000-0005-0000-0000-000010530000}"/>
    <cellStyle name="Total 2 2 4 4 2" xfId="21011" xr:uid="{00000000-0005-0000-0000-000011530000}"/>
    <cellStyle name="Total 2 2 4 5" xfId="21014" xr:uid="{00000000-0005-0000-0000-000012530000}"/>
    <cellStyle name="Total 2 2 5" xfId="20859" xr:uid="{00000000-0005-0000-0000-000013530000}"/>
    <cellStyle name="Total 2 2 5 2" xfId="20860" xr:uid="{00000000-0005-0000-0000-000014530000}"/>
    <cellStyle name="Total 2 2 5 2 2" xfId="21009" xr:uid="{00000000-0005-0000-0000-000015530000}"/>
    <cellStyle name="Total 2 2 5 3" xfId="20861" xr:uid="{00000000-0005-0000-0000-000016530000}"/>
    <cellStyle name="Total 2 2 5 3 2" xfId="21008" xr:uid="{00000000-0005-0000-0000-000017530000}"/>
    <cellStyle name="Total 2 2 5 4" xfId="20862" xr:uid="{00000000-0005-0000-0000-000018530000}"/>
    <cellStyle name="Total 2 2 5 4 2" xfId="21007" xr:uid="{00000000-0005-0000-0000-000019530000}"/>
    <cellStyle name="Total 2 2 5 5" xfId="21010" xr:uid="{00000000-0005-0000-0000-00001A530000}"/>
    <cellStyle name="Total 2 2 6" xfId="20863" xr:uid="{00000000-0005-0000-0000-00001B530000}"/>
    <cellStyle name="Total 2 2 6 2" xfId="21006" xr:uid="{00000000-0005-0000-0000-00001C530000}"/>
    <cellStyle name="Total 2 2 7" xfId="20864" xr:uid="{00000000-0005-0000-0000-00001D530000}"/>
    <cellStyle name="Total 2 2 7 2" xfId="21005" xr:uid="{00000000-0005-0000-0000-00001E530000}"/>
    <cellStyle name="Total 2 2 8" xfId="20865" xr:uid="{00000000-0005-0000-0000-00001F530000}"/>
    <cellStyle name="Total 2 2 8 2" xfId="21004" xr:uid="{00000000-0005-0000-0000-000020530000}"/>
    <cellStyle name="Total 2 2 9" xfId="20866" xr:uid="{00000000-0005-0000-0000-000021530000}"/>
    <cellStyle name="Total 2 2 9 2" xfId="21003" xr:uid="{00000000-0005-0000-0000-000022530000}"/>
    <cellStyle name="Total 2 3" xfId="20867" xr:uid="{00000000-0005-0000-0000-000023530000}"/>
    <cellStyle name="Total 2 3 2" xfId="20868" xr:uid="{00000000-0005-0000-0000-000024530000}"/>
    <cellStyle name="Total 2 3 2 2" xfId="21002" xr:uid="{00000000-0005-0000-0000-000025530000}"/>
    <cellStyle name="Total 2 3 3" xfId="20869" xr:uid="{00000000-0005-0000-0000-000026530000}"/>
    <cellStyle name="Total 2 3 3 2" xfId="21001" xr:uid="{00000000-0005-0000-0000-000027530000}"/>
    <cellStyle name="Total 2 3 4" xfId="20870" xr:uid="{00000000-0005-0000-0000-000028530000}"/>
    <cellStyle name="Total 2 3 4 2" xfId="21000" xr:uid="{00000000-0005-0000-0000-000029530000}"/>
    <cellStyle name="Total 2 3 5" xfId="20871" xr:uid="{00000000-0005-0000-0000-00002A530000}"/>
    <cellStyle name="Total 2 3 5 2" xfId="20999" xr:uid="{00000000-0005-0000-0000-00002B530000}"/>
    <cellStyle name="Total 2 4" xfId="20872" xr:uid="{00000000-0005-0000-0000-00002C530000}"/>
    <cellStyle name="Total 2 4 2" xfId="20873" xr:uid="{00000000-0005-0000-0000-00002D530000}"/>
    <cellStyle name="Total 2 4 2 2" xfId="20998" xr:uid="{00000000-0005-0000-0000-00002E530000}"/>
    <cellStyle name="Total 2 4 3" xfId="20874" xr:uid="{00000000-0005-0000-0000-00002F530000}"/>
    <cellStyle name="Total 2 4 3 2" xfId="20997" xr:uid="{00000000-0005-0000-0000-000030530000}"/>
    <cellStyle name="Total 2 4 4" xfId="20875" xr:uid="{00000000-0005-0000-0000-000031530000}"/>
    <cellStyle name="Total 2 4 4 2" xfId="20996" xr:uid="{00000000-0005-0000-0000-000032530000}"/>
    <cellStyle name="Total 2 4 5" xfId="20876" xr:uid="{00000000-0005-0000-0000-000033530000}"/>
    <cellStyle name="Total 2 4 5 2" xfId="20995" xr:uid="{00000000-0005-0000-0000-000034530000}"/>
    <cellStyle name="Total 2 5" xfId="20877" xr:uid="{00000000-0005-0000-0000-000035530000}"/>
    <cellStyle name="Total 2 5 2" xfId="20878" xr:uid="{00000000-0005-0000-0000-000036530000}"/>
    <cellStyle name="Total 2 5 2 2" xfId="20994" xr:uid="{00000000-0005-0000-0000-000037530000}"/>
    <cellStyle name="Total 2 5 3" xfId="20879" xr:uid="{00000000-0005-0000-0000-000038530000}"/>
    <cellStyle name="Total 2 5 3 2" xfId="20993" xr:uid="{00000000-0005-0000-0000-000039530000}"/>
    <cellStyle name="Total 2 5 4" xfId="20880" xr:uid="{00000000-0005-0000-0000-00003A530000}"/>
    <cellStyle name="Total 2 5 4 2" xfId="20992" xr:uid="{00000000-0005-0000-0000-00003B530000}"/>
    <cellStyle name="Total 2 5 5" xfId="20881" xr:uid="{00000000-0005-0000-0000-00003C530000}"/>
    <cellStyle name="Total 2 5 5 2" xfId="20991" xr:uid="{00000000-0005-0000-0000-00003D530000}"/>
    <cellStyle name="Total 2 6" xfId="20882" xr:uid="{00000000-0005-0000-0000-00003E530000}"/>
    <cellStyle name="Total 2 6 2" xfId="20883" xr:uid="{00000000-0005-0000-0000-00003F530000}"/>
    <cellStyle name="Total 2 6 2 2" xfId="20990" xr:uid="{00000000-0005-0000-0000-000040530000}"/>
    <cellStyle name="Total 2 6 3" xfId="20884" xr:uid="{00000000-0005-0000-0000-000041530000}"/>
    <cellStyle name="Total 2 6 3 2" xfId="20989" xr:uid="{00000000-0005-0000-0000-000042530000}"/>
    <cellStyle name="Total 2 6 4" xfId="20885" xr:uid="{00000000-0005-0000-0000-000043530000}"/>
    <cellStyle name="Total 2 6 4 2" xfId="20988" xr:uid="{00000000-0005-0000-0000-000044530000}"/>
    <cellStyle name="Total 2 6 5" xfId="20886" xr:uid="{00000000-0005-0000-0000-000045530000}"/>
    <cellStyle name="Total 2 6 5 2" xfId="20987" xr:uid="{00000000-0005-0000-0000-000046530000}"/>
    <cellStyle name="Total 2 7" xfId="20887" xr:uid="{00000000-0005-0000-0000-000047530000}"/>
    <cellStyle name="Total 2 7 2" xfId="20888" xr:uid="{00000000-0005-0000-0000-000048530000}"/>
    <cellStyle name="Total 2 7 2 2" xfId="20986" xr:uid="{00000000-0005-0000-0000-000049530000}"/>
    <cellStyle name="Total 2 7 3" xfId="20889" xr:uid="{00000000-0005-0000-0000-00004A530000}"/>
    <cellStyle name="Total 2 7 3 2" xfId="20985" xr:uid="{00000000-0005-0000-0000-00004B530000}"/>
    <cellStyle name="Total 2 7 4" xfId="20890" xr:uid="{00000000-0005-0000-0000-00004C530000}"/>
    <cellStyle name="Total 2 7 4 2" xfId="20984" xr:uid="{00000000-0005-0000-0000-00004D530000}"/>
    <cellStyle name="Total 2 7 5" xfId="20891" xr:uid="{00000000-0005-0000-0000-00004E530000}"/>
    <cellStyle name="Total 2 7 5 2" xfId="20983" xr:uid="{00000000-0005-0000-0000-00004F530000}"/>
    <cellStyle name="Total 2 8" xfId="20892" xr:uid="{00000000-0005-0000-0000-000050530000}"/>
    <cellStyle name="Total 2 8 2" xfId="20893" xr:uid="{00000000-0005-0000-0000-000051530000}"/>
    <cellStyle name="Total 2 8 2 2" xfId="20982" xr:uid="{00000000-0005-0000-0000-000052530000}"/>
    <cellStyle name="Total 2 8 3" xfId="20894" xr:uid="{00000000-0005-0000-0000-000053530000}"/>
    <cellStyle name="Total 2 8 3 2" xfId="20981" xr:uid="{00000000-0005-0000-0000-000054530000}"/>
    <cellStyle name="Total 2 8 4" xfId="20895" xr:uid="{00000000-0005-0000-0000-000055530000}"/>
    <cellStyle name="Total 2 8 4 2" xfId="20980" xr:uid="{00000000-0005-0000-0000-000056530000}"/>
    <cellStyle name="Total 2 8 5" xfId="20896" xr:uid="{00000000-0005-0000-0000-000057530000}"/>
    <cellStyle name="Total 2 8 5 2" xfId="20979" xr:uid="{00000000-0005-0000-0000-000058530000}"/>
    <cellStyle name="Total 2 9" xfId="20897" xr:uid="{00000000-0005-0000-0000-000059530000}"/>
    <cellStyle name="Total 2 9 2" xfId="20898" xr:uid="{00000000-0005-0000-0000-00005A530000}"/>
    <cellStyle name="Total 2 9 2 2" xfId="20978" xr:uid="{00000000-0005-0000-0000-00005B530000}"/>
    <cellStyle name="Total 2 9 3" xfId="20899" xr:uid="{00000000-0005-0000-0000-00005C530000}"/>
    <cellStyle name="Total 2 9 3 2" xfId="20977" xr:uid="{00000000-0005-0000-0000-00005D530000}"/>
    <cellStyle name="Total 2 9 4" xfId="20900" xr:uid="{00000000-0005-0000-0000-00005E530000}"/>
    <cellStyle name="Total 2 9 4 2" xfId="20976" xr:uid="{00000000-0005-0000-0000-00005F530000}"/>
    <cellStyle name="Total 2 9 5" xfId="20901" xr:uid="{00000000-0005-0000-0000-000060530000}"/>
    <cellStyle name="Total 2 9 5 2" xfId="20975" xr:uid="{00000000-0005-0000-0000-000061530000}"/>
    <cellStyle name="Total 3" xfId="20902" xr:uid="{00000000-0005-0000-0000-000062530000}"/>
    <cellStyle name="Total 3 2" xfId="20903" xr:uid="{00000000-0005-0000-0000-000063530000}"/>
    <cellStyle name="Total 3 2 2" xfId="20973" xr:uid="{00000000-0005-0000-0000-000064530000}"/>
    <cellStyle name="Total 3 3" xfId="20904" xr:uid="{00000000-0005-0000-0000-000065530000}"/>
    <cellStyle name="Total 3 3 2" xfId="20972" xr:uid="{00000000-0005-0000-0000-000066530000}"/>
    <cellStyle name="Total 3 4" xfId="20974" xr:uid="{00000000-0005-0000-0000-000067530000}"/>
    <cellStyle name="Total 4" xfId="20905" xr:uid="{00000000-0005-0000-0000-000068530000}"/>
    <cellStyle name="Total 4 2" xfId="20906" xr:uid="{00000000-0005-0000-0000-000069530000}"/>
    <cellStyle name="Total 4 2 2" xfId="20970" xr:uid="{00000000-0005-0000-0000-00006A530000}"/>
    <cellStyle name="Total 4 3" xfId="20907" xr:uid="{00000000-0005-0000-0000-00006B530000}"/>
    <cellStyle name="Total 4 3 2" xfId="20969" xr:uid="{00000000-0005-0000-0000-00006C530000}"/>
    <cellStyle name="Total 4 4" xfId="20971" xr:uid="{00000000-0005-0000-0000-00006D530000}"/>
    <cellStyle name="Total 5" xfId="20908" xr:uid="{00000000-0005-0000-0000-00006E530000}"/>
    <cellStyle name="Total 5 2" xfId="20909" xr:uid="{00000000-0005-0000-0000-00006F530000}"/>
    <cellStyle name="Total 5 2 2" xfId="20967" xr:uid="{00000000-0005-0000-0000-000070530000}"/>
    <cellStyle name="Total 5 3" xfId="20910" xr:uid="{00000000-0005-0000-0000-000071530000}"/>
    <cellStyle name="Total 5 3 2" xfId="20966" xr:uid="{00000000-0005-0000-0000-000072530000}"/>
    <cellStyle name="Total 5 4" xfId="20968" xr:uid="{00000000-0005-0000-0000-000073530000}"/>
    <cellStyle name="Total 6" xfId="20911" xr:uid="{00000000-0005-0000-0000-000074530000}"/>
    <cellStyle name="Total 6 2" xfId="20912" xr:uid="{00000000-0005-0000-0000-000075530000}"/>
    <cellStyle name="Total 6 2 2" xfId="20964" xr:uid="{00000000-0005-0000-0000-000076530000}"/>
    <cellStyle name="Total 6 3" xfId="20913" xr:uid="{00000000-0005-0000-0000-000077530000}"/>
    <cellStyle name="Total 6 3 2" xfId="20963" xr:uid="{00000000-0005-0000-0000-000078530000}"/>
    <cellStyle name="Total 6 4" xfId="20965" xr:uid="{00000000-0005-0000-0000-000079530000}"/>
    <cellStyle name="Total 7" xfId="20914" xr:uid="{00000000-0005-0000-0000-00007A530000}"/>
    <cellStyle name="Total 7 2" xfId="20962" xr:uid="{00000000-0005-0000-0000-00007B530000}"/>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E1_I-BLB-QQ-2026063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 val="დამხმარე გვარდი"/>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
      <sheetName val="1. key ratios "/>
      <sheetName val="2. SOFP"/>
      <sheetName val="3. SOPL"/>
      <sheetName val="4. Off-balance"/>
      <sheetName val="5. RWA "/>
      <sheetName val="6. Administrators-shareholders"/>
      <sheetName val="7. LI1 "/>
      <sheetName val="8. LI2"/>
      <sheetName val="9.Capital"/>
      <sheetName val="9.1. Capital Requirements"/>
      <sheetName val="9.2. MREL1"/>
      <sheetName val="9.3. MREL2"/>
      <sheetName val="10. CC2"/>
      <sheetName val="11. CRWA "/>
      <sheetName val="12. CRM"/>
      <sheetName val="13. CRME "/>
      <sheetName val="14. LCR"/>
      <sheetName val="15. CCR "/>
      <sheetName val="15.1 LR"/>
      <sheetName val="15.2 CVA"/>
      <sheetName val="16. NSFR"/>
      <sheetName val=" 17. Residual Maturity"/>
      <sheetName val="18. Assets by Exposure classes"/>
      <sheetName val="19. Assets by Risk Sectors"/>
      <sheetName val="20. Reserves"/>
      <sheetName val="21. NPL"/>
      <sheetName val="22. Quality"/>
      <sheetName val="23. LTV"/>
      <sheetName val="24. Risk Sector"/>
      <sheetName val="25. Collateral"/>
      <sheetName val="26. Retail Products"/>
    </sheetNames>
    <sheetDataSet>
      <sheetData sheetId="0"/>
      <sheetData sheetId="1"/>
      <sheetData sheetId="2"/>
      <sheetData sheetId="3"/>
      <sheetData sheetId="4"/>
      <sheetData sheetId="5"/>
      <sheetData sheetId="6"/>
      <sheetData sheetId="7">
        <row r="37">
          <cell r="E37">
            <v>6214643184.8956308</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libertybank.g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C38"/>
  <sheetViews>
    <sheetView tabSelected="1" zoomScale="90" zoomScaleNormal="90" workbookViewId="0">
      <pane xSplit="1" ySplit="7" topLeftCell="B8" activePane="bottomRight" state="frozen"/>
      <selection activeCell="B22" sqref="B22:C22"/>
      <selection pane="topRight" activeCell="B22" sqref="B22:C22"/>
      <selection pane="bottomLeft" activeCell="B22" sqref="B22:C22"/>
      <selection pane="bottomRight" activeCell="F14" sqref="F14"/>
    </sheetView>
  </sheetViews>
  <sheetFormatPr defaultRowHeight="14.4"/>
  <cols>
    <col min="1" max="1" width="10.33203125" style="1" customWidth="1"/>
    <col min="2" max="2" width="152.33203125" customWidth="1"/>
    <col min="3" max="3" width="24.5546875" customWidth="1"/>
    <col min="7" max="7" width="25" customWidth="1"/>
  </cols>
  <sheetData>
    <row r="1" spans="1:3">
      <c r="A1" s="2"/>
      <c r="B1" s="64" t="s">
        <v>148</v>
      </c>
      <c r="C1" s="280"/>
    </row>
    <row r="2" spans="1:3" s="61" customFormat="1">
      <c r="A2" s="92">
        <v>1</v>
      </c>
      <c r="B2" s="62" t="s">
        <v>149</v>
      </c>
      <c r="C2" s="280" t="s">
        <v>991</v>
      </c>
    </row>
    <row r="3" spans="1:3" s="61" customFormat="1">
      <c r="A3" s="92">
        <v>2</v>
      </c>
      <c r="B3" s="63" t="s">
        <v>150</v>
      </c>
      <c r="C3" s="280" t="s">
        <v>992</v>
      </c>
    </row>
    <row r="4" spans="1:3" s="61" customFormat="1">
      <c r="A4" s="92">
        <v>3</v>
      </c>
      <c r="B4" s="63" t="s">
        <v>151</v>
      </c>
      <c r="C4" s="280" t="s">
        <v>1009</v>
      </c>
    </row>
    <row r="5" spans="1:3" s="61" customFormat="1">
      <c r="A5" s="93">
        <v>4</v>
      </c>
      <c r="B5" s="66" t="s">
        <v>152</v>
      </c>
      <c r="C5" s="281" t="s">
        <v>993</v>
      </c>
    </row>
    <row r="6" spans="1:3" s="65" customFormat="1" ht="65.25" customHeight="1">
      <c r="A6" s="755" t="s">
        <v>307</v>
      </c>
      <c r="B6" s="756"/>
      <c r="C6" s="756"/>
    </row>
    <row r="7" spans="1:3">
      <c r="A7" s="136" t="s">
        <v>240</v>
      </c>
      <c r="B7" s="137" t="s">
        <v>153</v>
      </c>
    </row>
    <row r="8" spans="1:3">
      <c r="A8" s="138">
        <v>1</v>
      </c>
      <c r="B8" s="135" t="s">
        <v>128</v>
      </c>
    </row>
    <row r="9" spans="1:3">
      <c r="A9" s="138">
        <v>2</v>
      </c>
      <c r="B9" s="135" t="s">
        <v>154</v>
      </c>
    </row>
    <row r="10" spans="1:3">
      <c r="A10" s="138">
        <v>3</v>
      </c>
      <c r="B10" s="135" t="s">
        <v>155</v>
      </c>
    </row>
    <row r="11" spans="1:3">
      <c r="A11" s="138">
        <v>4</v>
      </c>
      <c r="B11" s="135" t="s">
        <v>156</v>
      </c>
    </row>
    <row r="12" spans="1:3">
      <c r="A12" s="138">
        <v>5</v>
      </c>
      <c r="B12" s="135" t="s">
        <v>96</v>
      </c>
    </row>
    <row r="13" spans="1:3">
      <c r="A13" s="138">
        <v>6</v>
      </c>
      <c r="B13" s="139" t="s">
        <v>80</v>
      </c>
    </row>
    <row r="14" spans="1:3">
      <c r="A14" s="138">
        <v>7</v>
      </c>
      <c r="B14" s="135" t="s">
        <v>157</v>
      </c>
    </row>
    <row r="15" spans="1:3">
      <c r="A15" s="138">
        <v>8</v>
      </c>
      <c r="B15" s="135" t="s">
        <v>160</v>
      </c>
    </row>
    <row r="16" spans="1:3">
      <c r="A16" s="138">
        <v>9</v>
      </c>
      <c r="B16" s="135" t="s">
        <v>74</v>
      </c>
    </row>
    <row r="17" spans="1:2">
      <c r="A17" s="140" t="s">
        <v>364</v>
      </c>
      <c r="B17" s="135" t="s">
        <v>344</v>
      </c>
    </row>
    <row r="18" spans="1:2">
      <c r="A18" s="138">
        <v>9.1999999999999993</v>
      </c>
      <c r="B18" s="278" t="s">
        <v>939</v>
      </c>
    </row>
    <row r="19" spans="1:2">
      <c r="A19" s="138">
        <v>9.3000000000000007</v>
      </c>
      <c r="B19" s="278" t="s">
        <v>940</v>
      </c>
    </row>
    <row r="20" spans="1:2">
      <c r="A20" s="138">
        <v>10</v>
      </c>
      <c r="B20" s="135" t="s">
        <v>161</v>
      </c>
    </row>
    <row r="21" spans="1:2">
      <c r="A21" s="138">
        <v>11</v>
      </c>
      <c r="B21" s="139" t="s">
        <v>144</v>
      </c>
    </row>
    <row r="22" spans="1:2">
      <c r="A22" s="138">
        <v>12</v>
      </c>
      <c r="B22" s="139" t="s">
        <v>141</v>
      </c>
    </row>
    <row r="23" spans="1:2">
      <c r="A23" s="138">
        <v>13</v>
      </c>
      <c r="B23" s="141" t="s">
        <v>283</v>
      </c>
    </row>
    <row r="24" spans="1:2">
      <c r="A24" s="138">
        <v>14</v>
      </c>
      <c r="B24" s="135" t="s">
        <v>337</v>
      </c>
    </row>
    <row r="25" spans="1:2">
      <c r="A25" s="138">
        <v>15</v>
      </c>
      <c r="B25" s="135" t="s">
        <v>73</v>
      </c>
    </row>
    <row r="26" spans="1:2">
      <c r="A26" s="138">
        <v>15.1</v>
      </c>
      <c r="B26" s="135" t="s">
        <v>373</v>
      </c>
    </row>
    <row r="27" spans="1:2">
      <c r="A27" s="277">
        <v>15.2</v>
      </c>
      <c r="B27" s="278" t="s">
        <v>960</v>
      </c>
    </row>
    <row r="28" spans="1:2">
      <c r="A28" s="138">
        <v>16</v>
      </c>
      <c r="B28" s="135" t="s">
        <v>420</v>
      </c>
    </row>
    <row r="29" spans="1:2">
      <c r="A29" s="138">
        <v>17</v>
      </c>
      <c r="B29" s="135" t="s">
        <v>644</v>
      </c>
    </row>
    <row r="30" spans="1:2">
      <c r="A30" s="138">
        <v>18</v>
      </c>
      <c r="B30" s="135" t="s">
        <v>899</v>
      </c>
    </row>
    <row r="31" spans="1:2">
      <c r="A31" s="138">
        <v>19</v>
      </c>
      <c r="B31" s="135" t="s">
        <v>900</v>
      </c>
    </row>
    <row r="32" spans="1:2">
      <c r="A32" s="138">
        <v>20</v>
      </c>
      <c r="B32" s="135" t="s">
        <v>901</v>
      </c>
    </row>
    <row r="33" spans="1:2">
      <c r="A33" s="138">
        <v>21</v>
      </c>
      <c r="B33" s="135" t="s">
        <v>513</v>
      </c>
    </row>
    <row r="34" spans="1:2">
      <c r="A34" s="138">
        <v>22</v>
      </c>
      <c r="B34" s="135" t="s">
        <v>902</v>
      </c>
    </row>
    <row r="35" spans="1:2" ht="26.4">
      <c r="A35" s="138">
        <v>23</v>
      </c>
      <c r="B35" s="256" t="s">
        <v>898</v>
      </c>
    </row>
    <row r="36" spans="1:2">
      <c r="A36" s="138">
        <v>24</v>
      </c>
      <c r="B36" s="135" t="s">
        <v>903</v>
      </c>
    </row>
    <row r="37" spans="1:2">
      <c r="A37" s="138">
        <v>25</v>
      </c>
      <c r="B37" s="135" t="s">
        <v>904</v>
      </c>
    </row>
    <row r="38" spans="1:2">
      <c r="A38" s="138">
        <v>26</v>
      </c>
      <c r="B38" s="135" t="s">
        <v>689</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 ref="C5" r:id="rId1" xr:uid="{00000000-0004-0000-0000-00001F000000}"/>
  </hyperlinks>
  <pageMargins left="0.7" right="0.7" top="0.75" bottom="0.75" header="0.3" footer="0.3"/>
  <pageSetup paperSize="9" scale="45"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F56"/>
  <sheetViews>
    <sheetView zoomScale="80" zoomScaleNormal="80" workbookViewId="0">
      <pane xSplit="1" ySplit="5" topLeftCell="B6" activePane="bottomRight" state="frozen"/>
      <selection activeCell="B22" sqref="B22:C22"/>
      <selection pane="topRight" activeCell="B22" sqref="B22:C22"/>
      <selection pane="bottomLeft" activeCell="B22" sqref="B22:C22"/>
      <selection pane="bottomRight" activeCell="I20" sqref="I20"/>
    </sheetView>
  </sheetViews>
  <sheetFormatPr defaultColWidth="8.88671875" defaultRowHeight="14.4"/>
  <cols>
    <col min="1" max="1" width="9.5546875" style="1" bestFit="1" customWidth="1"/>
    <col min="2" max="2" width="132.44140625" style="1" customWidth="1"/>
    <col min="3" max="3" width="18.44140625" style="1" customWidth="1"/>
    <col min="4" max="16384" width="8.88671875" style="61"/>
  </cols>
  <sheetData>
    <row r="1" spans="1:6">
      <c r="A1" s="261" t="s">
        <v>97</v>
      </c>
      <c r="B1" s="4" t="str">
        <f>Info!C2</f>
        <v>სს ”ლიბერთი ბანკი”</v>
      </c>
      <c r="D1" s="1"/>
      <c r="E1" s="1"/>
      <c r="F1" s="1"/>
    </row>
    <row r="2" spans="1:6" s="261" customFormat="1" ht="15.75" customHeight="1">
      <c r="A2" s="261" t="s">
        <v>98</v>
      </c>
      <c r="B2" s="279">
        <f>'1. key ratios'!B2</f>
        <v>46203</v>
      </c>
    </row>
    <row r="3" spans="1:6" s="261" customFormat="1" ht="15.75" customHeight="1"/>
    <row r="4" spans="1:6" ht="15" thickBot="1">
      <c r="A4" s="1" t="s">
        <v>246</v>
      </c>
      <c r="B4" s="9" t="s">
        <v>74</v>
      </c>
    </row>
    <row r="5" spans="1:6">
      <c r="A5" s="42" t="s">
        <v>25</v>
      </c>
      <c r="B5" s="43"/>
      <c r="C5" s="44" t="s">
        <v>26</v>
      </c>
    </row>
    <row r="6" spans="1:6">
      <c r="A6" s="45">
        <v>1</v>
      </c>
      <c r="B6" s="23" t="s">
        <v>27</v>
      </c>
      <c r="C6" s="417">
        <f>SUM(C7:C11)</f>
        <v>653027678</v>
      </c>
    </row>
    <row r="7" spans="1:6">
      <c r="A7" s="45">
        <v>2</v>
      </c>
      <c r="B7" s="20" t="s">
        <v>28</v>
      </c>
      <c r="C7" s="593">
        <v>44490459</v>
      </c>
    </row>
    <row r="8" spans="1:6">
      <c r="A8" s="45">
        <v>3</v>
      </c>
      <c r="B8" s="15" t="s">
        <v>29</v>
      </c>
      <c r="C8" s="593">
        <v>36850537</v>
      </c>
    </row>
    <row r="9" spans="1:6">
      <c r="A9" s="45">
        <v>4</v>
      </c>
      <c r="B9" s="15" t="s">
        <v>30</v>
      </c>
      <c r="C9" s="593">
        <v>32586761</v>
      </c>
    </row>
    <row r="10" spans="1:6">
      <c r="A10" s="45">
        <v>5</v>
      </c>
      <c r="B10" s="15" t="s">
        <v>31</v>
      </c>
      <c r="C10" s="593">
        <v>0</v>
      </c>
    </row>
    <row r="11" spans="1:6">
      <c r="A11" s="45">
        <v>6</v>
      </c>
      <c r="B11" s="21" t="s">
        <v>32</v>
      </c>
      <c r="C11" s="593">
        <v>539099921</v>
      </c>
    </row>
    <row r="12" spans="1:6" s="590" customFormat="1">
      <c r="A12" s="45">
        <v>7</v>
      </c>
      <c r="B12" s="23" t="s">
        <v>33</v>
      </c>
      <c r="C12" s="594">
        <v>129370688</v>
      </c>
    </row>
    <row r="13" spans="1:6" s="590" customFormat="1">
      <c r="A13" s="45">
        <v>8</v>
      </c>
      <c r="B13" s="22" t="s">
        <v>34</v>
      </c>
      <c r="C13" s="595">
        <v>32586761</v>
      </c>
    </row>
    <row r="14" spans="1:6" s="590" customFormat="1" ht="27.6">
      <c r="A14" s="45">
        <v>9</v>
      </c>
      <c r="B14" s="16" t="s">
        <v>35</v>
      </c>
      <c r="C14" s="595">
        <v>0</v>
      </c>
    </row>
    <row r="15" spans="1:6" s="590" customFormat="1">
      <c r="A15" s="45">
        <v>10</v>
      </c>
      <c r="B15" s="17" t="s">
        <v>36</v>
      </c>
      <c r="C15" s="595">
        <v>96783927</v>
      </c>
    </row>
    <row r="16" spans="1:6" s="590" customFormat="1">
      <c r="A16" s="45">
        <v>11</v>
      </c>
      <c r="B16" s="18" t="s">
        <v>37</v>
      </c>
      <c r="C16" s="595">
        <v>0</v>
      </c>
    </row>
    <row r="17" spans="1:3" s="590" customFormat="1">
      <c r="A17" s="45">
        <v>12</v>
      </c>
      <c r="B17" s="17" t="s">
        <v>38</v>
      </c>
      <c r="C17" s="595">
        <v>0</v>
      </c>
    </row>
    <row r="18" spans="1:3" s="590" customFormat="1">
      <c r="A18" s="45">
        <v>13</v>
      </c>
      <c r="B18" s="17" t="s">
        <v>39</v>
      </c>
      <c r="C18" s="595">
        <v>0</v>
      </c>
    </row>
    <row r="19" spans="1:3" s="590" customFormat="1">
      <c r="A19" s="45">
        <v>14</v>
      </c>
      <c r="B19" s="17" t="s">
        <v>40</v>
      </c>
      <c r="C19" s="595">
        <v>0</v>
      </c>
    </row>
    <row r="20" spans="1:3" s="590" customFormat="1" ht="27.6">
      <c r="A20" s="45">
        <v>15</v>
      </c>
      <c r="B20" s="17" t="s">
        <v>41</v>
      </c>
      <c r="C20" s="595">
        <v>0</v>
      </c>
    </row>
    <row r="21" spans="1:3" s="590" customFormat="1" ht="27.6">
      <c r="A21" s="45">
        <v>16</v>
      </c>
      <c r="B21" s="16" t="s">
        <v>42</v>
      </c>
      <c r="C21" s="595">
        <v>0</v>
      </c>
    </row>
    <row r="22" spans="1:3" s="590" customFormat="1">
      <c r="A22" s="45">
        <v>17</v>
      </c>
      <c r="B22" s="46" t="s">
        <v>43</v>
      </c>
      <c r="C22" s="595">
        <v>0</v>
      </c>
    </row>
    <row r="23" spans="1:3" s="590" customFormat="1">
      <c r="A23" s="45">
        <v>18</v>
      </c>
      <c r="B23" s="271" t="s">
        <v>692</v>
      </c>
      <c r="C23" s="595">
        <v>0</v>
      </c>
    </row>
    <row r="24" spans="1:3" s="590" customFormat="1" ht="27.6">
      <c r="A24" s="45">
        <v>19</v>
      </c>
      <c r="B24" s="16" t="s">
        <v>44</v>
      </c>
      <c r="C24" s="595">
        <v>0</v>
      </c>
    </row>
    <row r="25" spans="1:3" s="590" customFormat="1" ht="27.6">
      <c r="A25" s="45">
        <v>20</v>
      </c>
      <c r="B25" s="16" t="s">
        <v>45</v>
      </c>
      <c r="C25" s="595">
        <v>0</v>
      </c>
    </row>
    <row r="26" spans="1:3" s="590" customFormat="1" ht="27.6">
      <c r="A26" s="45">
        <v>21</v>
      </c>
      <c r="B26" s="18" t="s">
        <v>46</v>
      </c>
      <c r="C26" s="595">
        <v>0</v>
      </c>
    </row>
    <row r="27" spans="1:3" s="590" customFormat="1">
      <c r="A27" s="45">
        <v>22</v>
      </c>
      <c r="B27" s="18" t="s">
        <v>47</v>
      </c>
      <c r="C27" s="595">
        <v>0</v>
      </c>
    </row>
    <row r="28" spans="1:3" s="590" customFormat="1" ht="27.6">
      <c r="A28" s="45">
        <v>23</v>
      </c>
      <c r="B28" s="18" t="s">
        <v>48</v>
      </c>
      <c r="C28" s="595">
        <v>0</v>
      </c>
    </row>
    <row r="29" spans="1:3" s="590" customFormat="1">
      <c r="A29" s="45">
        <v>24</v>
      </c>
      <c r="B29" s="24" t="s">
        <v>22</v>
      </c>
      <c r="C29" s="594">
        <v>523656990</v>
      </c>
    </row>
    <row r="30" spans="1:3" s="590" customFormat="1">
      <c r="A30" s="47"/>
      <c r="B30" s="19"/>
      <c r="C30" s="595">
        <v>0</v>
      </c>
    </row>
    <row r="31" spans="1:3" s="590" customFormat="1">
      <c r="A31" s="47">
        <v>25</v>
      </c>
      <c r="B31" s="24" t="s">
        <v>49</v>
      </c>
      <c r="C31" s="594">
        <v>15188101.753700001</v>
      </c>
    </row>
    <row r="32" spans="1:3" s="590" customFormat="1">
      <c r="A32" s="47">
        <v>26</v>
      </c>
      <c r="B32" s="15" t="s">
        <v>50</v>
      </c>
      <c r="C32" s="596">
        <v>10668371.753700001</v>
      </c>
    </row>
    <row r="33" spans="1:3" s="590" customFormat="1">
      <c r="A33" s="47">
        <v>27</v>
      </c>
      <c r="B33" s="59" t="s">
        <v>51</v>
      </c>
      <c r="C33" s="595">
        <v>45654</v>
      </c>
    </row>
    <row r="34" spans="1:3" s="590" customFormat="1">
      <c r="A34" s="47">
        <v>28</v>
      </c>
      <c r="B34" s="59" t="s">
        <v>52</v>
      </c>
      <c r="C34" s="595">
        <v>10622717.753700001</v>
      </c>
    </row>
    <row r="35" spans="1:3" s="590" customFormat="1">
      <c r="A35" s="47">
        <v>29</v>
      </c>
      <c r="B35" s="15" t="s">
        <v>53</v>
      </c>
      <c r="C35" s="595">
        <v>4519730</v>
      </c>
    </row>
    <row r="36" spans="1:3" s="590" customFormat="1">
      <c r="A36" s="47">
        <v>30</v>
      </c>
      <c r="B36" s="24" t="s">
        <v>54</v>
      </c>
      <c r="C36" s="594">
        <v>0</v>
      </c>
    </row>
    <row r="37" spans="1:3" s="590" customFormat="1">
      <c r="A37" s="47">
        <v>31</v>
      </c>
      <c r="B37" s="16" t="s">
        <v>55</v>
      </c>
      <c r="C37" s="595">
        <v>0</v>
      </c>
    </row>
    <row r="38" spans="1:3" s="590" customFormat="1">
      <c r="A38" s="47">
        <v>32</v>
      </c>
      <c r="B38" s="17" t="s">
        <v>56</v>
      </c>
      <c r="C38" s="595">
        <v>0</v>
      </c>
    </row>
    <row r="39" spans="1:3" s="590" customFormat="1" ht="27.6">
      <c r="A39" s="47">
        <v>33</v>
      </c>
      <c r="B39" s="16" t="s">
        <v>57</v>
      </c>
      <c r="C39" s="595">
        <v>0</v>
      </c>
    </row>
    <row r="40" spans="1:3" s="590" customFormat="1" ht="27.6">
      <c r="A40" s="47">
        <v>34</v>
      </c>
      <c r="B40" s="16" t="s">
        <v>45</v>
      </c>
      <c r="C40" s="595">
        <v>0</v>
      </c>
    </row>
    <row r="41" spans="1:3" s="590" customFormat="1" ht="27.6">
      <c r="A41" s="47">
        <v>35</v>
      </c>
      <c r="B41" s="18" t="s">
        <v>58</v>
      </c>
      <c r="C41" s="595">
        <v>0</v>
      </c>
    </row>
    <row r="42" spans="1:3" s="590" customFormat="1">
      <c r="A42" s="47">
        <v>36</v>
      </c>
      <c r="B42" s="24" t="s">
        <v>23</v>
      </c>
      <c r="C42" s="594">
        <v>15188101.753700001</v>
      </c>
    </row>
    <row r="43" spans="1:3" s="590" customFormat="1">
      <c r="A43" s="47"/>
      <c r="B43" s="19"/>
      <c r="C43" s="595">
        <v>0</v>
      </c>
    </row>
    <row r="44" spans="1:3" s="590" customFormat="1">
      <c r="A44" s="47">
        <v>37</v>
      </c>
      <c r="B44" s="25" t="s">
        <v>59</v>
      </c>
      <c r="C44" s="594">
        <v>124888263.34759997</v>
      </c>
    </row>
    <row r="45" spans="1:3" s="590" customFormat="1">
      <c r="A45" s="47">
        <v>38</v>
      </c>
      <c r="B45" s="15" t="s">
        <v>60</v>
      </c>
      <c r="C45" s="595">
        <v>124888263.34759997</v>
      </c>
    </row>
    <row r="46" spans="1:3" s="590" customFormat="1">
      <c r="A46" s="47">
        <v>39</v>
      </c>
      <c r="B46" s="15" t="s">
        <v>61</v>
      </c>
      <c r="C46" s="595">
        <v>0</v>
      </c>
    </row>
    <row r="47" spans="1:3" s="590" customFormat="1">
      <c r="A47" s="47">
        <v>40</v>
      </c>
      <c r="B47" s="272" t="s">
        <v>691</v>
      </c>
      <c r="C47" s="595">
        <v>0</v>
      </c>
    </row>
    <row r="48" spans="1:3" s="590" customFormat="1">
      <c r="A48" s="47">
        <v>41</v>
      </c>
      <c r="B48" s="25" t="s">
        <v>62</v>
      </c>
      <c r="C48" s="594">
        <v>0</v>
      </c>
    </row>
    <row r="49" spans="1:3" s="590" customFormat="1">
      <c r="A49" s="47">
        <v>42</v>
      </c>
      <c r="B49" s="16" t="s">
        <v>63</v>
      </c>
      <c r="C49" s="595">
        <v>0</v>
      </c>
    </row>
    <row r="50" spans="1:3" s="590" customFormat="1">
      <c r="A50" s="47">
        <v>43</v>
      </c>
      <c r="B50" s="17" t="s">
        <v>64</v>
      </c>
      <c r="C50" s="595">
        <v>0</v>
      </c>
    </row>
    <row r="51" spans="1:3" s="590" customFormat="1" ht="27.6">
      <c r="A51" s="47">
        <v>44</v>
      </c>
      <c r="B51" s="16" t="s">
        <v>65</v>
      </c>
      <c r="C51" s="595">
        <v>0</v>
      </c>
    </row>
    <row r="52" spans="1:3" s="590" customFormat="1" ht="27.6">
      <c r="A52" s="47">
        <v>45</v>
      </c>
      <c r="B52" s="16" t="s">
        <v>45</v>
      </c>
      <c r="C52" s="595">
        <v>0</v>
      </c>
    </row>
    <row r="53" spans="1:3" s="590" customFormat="1" ht="15" thickBot="1">
      <c r="A53" s="47">
        <v>46</v>
      </c>
      <c r="B53" s="48" t="s">
        <v>24</v>
      </c>
      <c r="C53" s="418">
        <f>C44-C48</f>
        <v>124888263.34759997</v>
      </c>
    </row>
    <row r="56" spans="1:3">
      <c r="B56" s="1" t="s">
        <v>130</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pageSetup scale="5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I23"/>
  <sheetViews>
    <sheetView zoomScale="80" zoomScaleNormal="80" workbookViewId="0">
      <selection activeCell="P25" sqref="P25"/>
    </sheetView>
  </sheetViews>
  <sheetFormatPr defaultColWidth="9.33203125" defaultRowHeight="13.8"/>
  <cols>
    <col min="1" max="1" width="10.6640625" style="1" bestFit="1" customWidth="1"/>
    <col min="2" max="2" width="59" style="1" customWidth="1"/>
    <col min="3" max="3" width="16.6640625" style="1" bestFit="1" customWidth="1"/>
    <col min="4" max="4" width="16.33203125" style="377" customWidth="1"/>
    <col min="5" max="16384" width="9.33203125" style="1"/>
  </cols>
  <sheetData>
    <row r="1" spans="1:4">
      <c r="A1" s="5" t="s">
        <v>97</v>
      </c>
      <c r="B1" s="4" t="str">
        <f>Info!C2</f>
        <v>სს ”ლიბერთი ბანკი”</v>
      </c>
    </row>
    <row r="2" spans="1:4" s="5" customFormat="1" ht="15.75" customHeight="1">
      <c r="A2" s="5" t="s">
        <v>98</v>
      </c>
      <c r="B2" s="279">
        <f>'1. key ratios'!B2</f>
        <v>46203</v>
      </c>
      <c r="D2" s="381"/>
    </row>
    <row r="3" spans="1:4" s="5" customFormat="1" ht="15.75" customHeight="1">
      <c r="D3" s="381"/>
    </row>
    <row r="4" spans="1:4" ht="14.4" thickBot="1">
      <c r="A4" s="1" t="s">
        <v>343</v>
      </c>
      <c r="B4" s="132" t="s">
        <v>344</v>
      </c>
    </row>
    <row r="5" spans="1:4" s="12" customFormat="1">
      <c r="A5" s="786" t="s">
        <v>345</v>
      </c>
      <c r="B5" s="787"/>
      <c r="C5" s="131" t="s">
        <v>346</v>
      </c>
      <c r="D5" s="382" t="s">
        <v>347</v>
      </c>
    </row>
    <row r="6" spans="1:4" s="133" customFormat="1">
      <c r="A6" s="937">
        <v>1</v>
      </c>
      <c r="B6" s="938" t="s">
        <v>348</v>
      </c>
      <c r="C6" s="938"/>
      <c r="D6" s="939"/>
    </row>
    <row r="7" spans="1:4" s="133" customFormat="1">
      <c r="A7" s="940" t="s">
        <v>349</v>
      </c>
      <c r="B7" s="941" t="s">
        <v>350</v>
      </c>
      <c r="C7" s="420">
        <v>4.4999999999999998E-2</v>
      </c>
      <c r="D7" s="419">
        <v>202121140.34809315</v>
      </c>
    </row>
    <row r="8" spans="1:4" s="133" customFormat="1">
      <c r="A8" s="940" t="s">
        <v>351</v>
      </c>
      <c r="B8" s="941" t="s">
        <v>352</v>
      </c>
      <c r="C8" s="421">
        <v>0.06</v>
      </c>
      <c r="D8" s="419">
        <v>269494853.79745752</v>
      </c>
    </row>
    <row r="9" spans="1:4" s="133" customFormat="1">
      <c r="A9" s="940" t="s">
        <v>353</v>
      </c>
      <c r="B9" s="941" t="s">
        <v>354</v>
      </c>
      <c r="C9" s="421">
        <v>0.08</v>
      </c>
      <c r="D9" s="419">
        <v>359326471.72994339</v>
      </c>
    </row>
    <row r="10" spans="1:4" s="133" customFormat="1">
      <c r="A10" s="937" t="s">
        <v>355</v>
      </c>
      <c r="B10" s="938" t="s">
        <v>356</v>
      </c>
      <c r="C10" s="422"/>
      <c r="D10" s="939"/>
    </row>
    <row r="11" spans="1:4" s="134" customFormat="1">
      <c r="A11" s="942" t="s">
        <v>357</v>
      </c>
      <c r="B11" s="943" t="s">
        <v>986</v>
      </c>
      <c r="C11" s="423">
        <v>0</v>
      </c>
      <c r="D11" s="419">
        <v>0</v>
      </c>
    </row>
    <row r="12" spans="1:4" s="134" customFormat="1">
      <c r="A12" s="942" t="s">
        <v>358</v>
      </c>
      <c r="B12" s="943" t="s">
        <v>359</v>
      </c>
      <c r="C12" s="423">
        <v>7.4999999999999997E-3</v>
      </c>
      <c r="D12" s="419">
        <v>33686856.72468219</v>
      </c>
    </row>
    <row r="13" spans="1:4" s="134" customFormat="1">
      <c r="A13" s="942" t="s">
        <v>360</v>
      </c>
      <c r="B13" s="943" t="s">
        <v>361</v>
      </c>
      <c r="C13" s="423">
        <v>5.0000000000000001E-3</v>
      </c>
      <c r="D13" s="419">
        <v>22457904.483121462</v>
      </c>
    </row>
    <row r="14" spans="1:4" s="133" customFormat="1">
      <c r="A14" s="937" t="s">
        <v>362</v>
      </c>
      <c r="B14" s="938" t="s">
        <v>407</v>
      </c>
      <c r="C14" s="424"/>
      <c r="D14" s="939"/>
    </row>
    <row r="15" spans="1:4" s="133" customFormat="1">
      <c r="A15" s="944" t="s">
        <v>365</v>
      </c>
      <c r="B15" s="943" t="s">
        <v>408</v>
      </c>
      <c r="C15" s="423">
        <v>3.3259679685631593E-2</v>
      </c>
      <c r="D15" s="419">
        <v>149388541.90382591</v>
      </c>
    </row>
    <row r="16" spans="1:4" s="133" customFormat="1">
      <c r="A16" s="944" t="s">
        <v>366</v>
      </c>
      <c r="B16" s="943" t="s">
        <v>368</v>
      </c>
      <c r="C16" s="423">
        <v>3.9485195066169994E-2</v>
      </c>
      <c r="D16" s="419">
        <v>177350947.85869291</v>
      </c>
    </row>
    <row r="17" spans="1:9" s="133" customFormat="1">
      <c r="A17" s="944" t="s">
        <v>367</v>
      </c>
      <c r="B17" s="943" t="s">
        <v>405</v>
      </c>
      <c r="C17" s="423">
        <v>4.7676662672141573E-2</v>
      </c>
      <c r="D17" s="419">
        <v>214143587.27299157</v>
      </c>
    </row>
    <row r="18" spans="1:9" s="12" customFormat="1">
      <c r="A18" s="788" t="s">
        <v>406</v>
      </c>
      <c r="B18" s="945"/>
      <c r="C18" s="425" t="s">
        <v>346</v>
      </c>
      <c r="D18" s="939" t="s">
        <v>347</v>
      </c>
      <c r="I18" s="133"/>
    </row>
    <row r="19" spans="1:9" s="133" customFormat="1">
      <c r="A19" s="946">
        <v>4</v>
      </c>
      <c r="B19" s="943" t="s">
        <v>22</v>
      </c>
      <c r="C19" s="423">
        <v>9.0759679685631589E-2</v>
      </c>
      <c r="D19" s="419">
        <v>407654443.4597227</v>
      </c>
    </row>
    <row r="20" spans="1:9" s="133" customFormat="1">
      <c r="A20" s="946">
        <v>5</v>
      </c>
      <c r="B20" s="943" t="s">
        <v>75</v>
      </c>
      <c r="C20" s="423">
        <v>0.11198519506617</v>
      </c>
      <c r="D20" s="419">
        <v>502990562.86395413</v>
      </c>
    </row>
    <row r="21" spans="1:9" s="133" customFormat="1" ht="14.4" thickBot="1">
      <c r="A21" s="947" t="s">
        <v>363</v>
      </c>
      <c r="B21" s="948" t="s">
        <v>74</v>
      </c>
      <c r="C21" s="426">
        <v>0.14017666267214157</v>
      </c>
      <c r="D21" s="949">
        <v>629614820.21073866</v>
      </c>
    </row>
    <row r="22" spans="1:9">
      <c r="I22" s="133"/>
    </row>
    <row r="23" spans="1:9">
      <c r="B23" s="7"/>
      <c r="I23" s="133"/>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scale="8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E27"/>
  <sheetViews>
    <sheetView showGridLines="0" zoomScale="85" zoomScaleNormal="85" workbookViewId="0">
      <selection activeCell="D23" sqref="D23"/>
    </sheetView>
  </sheetViews>
  <sheetFormatPr defaultColWidth="8.88671875" defaultRowHeight="14.4"/>
  <cols>
    <col min="1" max="1" width="105.5546875" style="61" customWidth="1"/>
    <col min="2" max="2" width="46.33203125" style="61" customWidth="1"/>
    <col min="3" max="3" width="14.21875" style="61" customWidth="1"/>
    <col min="4" max="4" width="28.33203125" style="61" customWidth="1"/>
    <col min="5" max="7" width="28.109375" style="61" customWidth="1"/>
    <col min="8" max="16384" width="8.88671875" style="61"/>
  </cols>
  <sheetData>
    <row r="1" spans="1:2">
      <c r="A1" s="261" t="s">
        <v>97</v>
      </c>
      <c r="B1" s="4" t="str">
        <f>Info!C2</f>
        <v>სს ”ლიბერთი ბანკი”</v>
      </c>
    </row>
    <row r="2" spans="1:2">
      <c r="A2" s="261" t="s">
        <v>98</v>
      </c>
      <c r="B2" s="279">
        <f>'1. key ratios'!B2</f>
        <v>46203</v>
      </c>
    </row>
    <row r="3" spans="1:2">
      <c r="A3" s="262" t="s">
        <v>941</v>
      </c>
      <c r="B3" s="258" t="s">
        <v>912</v>
      </c>
    </row>
    <row r="4" spans="1:2" ht="15" thickBot="1"/>
    <row r="5" spans="1:2">
      <c r="A5" s="597"/>
      <c r="B5" s="598" t="s">
        <v>913</v>
      </c>
    </row>
    <row r="6" spans="1:2">
      <c r="A6" s="599" t="s">
        <v>914</v>
      </c>
      <c r="B6" s="600">
        <f>SUM(B7,B11)</f>
        <v>705991643.88999999</v>
      </c>
    </row>
    <row r="7" spans="1:2" ht="15">
      <c r="A7" s="599" t="s">
        <v>1014</v>
      </c>
      <c r="B7" s="600">
        <f>SUM(B8:B10)</f>
        <v>663733355.1013</v>
      </c>
    </row>
    <row r="8" spans="1:2">
      <c r="A8" s="601" t="s">
        <v>915</v>
      </c>
      <c r="B8" s="602">
        <v>523656990</v>
      </c>
    </row>
    <row r="9" spans="1:2">
      <c r="A9" s="601" t="s">
        <v>916</v>
      </c>
      <c r="B9" s="602">
        <v>15188101.753699999</v>
      </c>
    </row>
    <row r="10" spans="1:2">
      <c r="A10" s="601" t="s">
        <v>917</v>
      </c>
      <c r="B10" s="602">
        <v>124888263.3476</v>
      </c>
    </row>
    <row r="11" spans="1:2">
      <c r="A11" s="599" t="s">
        <v>918</v>
      </c>
      <c r="B11" s="600">
        <v>42258288.788700014</v>
      </c>
    </row>
    <row r="12" spans="1:2" ht="15">
      <c r="A12" s="601" t="s">
        <v>1015</v>
      </c>
      <c r="B12" s="602">
        <v>42258288.788700014</v>
      </c>
    </row>
    <row r="13" spans="1:2" ht="15">
      <c r="A13" s="601" t="s">
        <v>1016</v>
      </c>
      <c r="B13" s="602">
        <v>0</v>
      </c>
    </row>
    <row r="14" spans="1:2">
      <c r="A14" s="599" t="s">
        <v>919</v>
      </c>
      <c r="B14" s="600">
        <v>6212559047.3792105</v>
      </c>
    </row>
    <row r="15" spans="1:2">
      <c r="A15" s="603" t="s">
        <v>920</v>
      </c>
      <c r="B15" s="602">
        <v>5548825692.2779102</v>
      </c>
    </row>
    <row r="16" spans="1:2">
      <c r="A16" s="603" t="s">
        <v>74</v>
      </c>
      <c r="B16" s="602">
        <v>663733355.1013</v>
      </c>
    </row>
    <row r="17" spans="1:5">
      <c r="A17" s="599" t="s">
        <v>921</v>
      </c>
      <c r="B17" s="600"/>
    </row>
    <row r="18" spans="1:5">
      <c r="A18" s="603" t="s">
        <v>922</v>
      </c>
      <c r="B18" s="602">
        <v>4491580896.6242924</v>
      </c>
    </row>
    <row r="19" spans="1:5">
      <c r="A19" s="603" t="s">
        <v>923</v>
      </c>
      <c r="B19" s="602">
        <v>6347638798.2932625</v>
      </c>
    </row>
    <row r="20" spans="1:5">
      <c r="A20" s="599" t="s">
        <v>924</v>
      </c>
      <c r="B20" s="600"/>
    </row>
    <row r="21" spans="1:5">
      <c r="A21" s="604" t="s">
        <v>925</v>
      </c>
      <c r="B21" s="263">
        <v>0.15718110396733528</v>
      </c>
    </row>
    <row r="22" spans="1:5">
      <c r="A22" s="604" t="s">
        <v>926</v>
      </c>
      <c r="B22" s="263">
        <v>0.11122114321940078</v>
      </c>
    </row>
    <row r="23" spans="1:5" ht="15" thickBot="1">
      <c r="A23" s="605" t="s">
        <v>927</v>
      </c>
      <c r="B23" s="264">
        <f>IFERROR(B6/B14,0)</f>
        <v>0.11363942596051864</v>
      </c>
    </row>
    <row r="24" spans="1:5" ht="16.5" customHeight="1">
      <c r="A24" s="260" t="s">
        <v>947</v>
      </c>
      <c r="B24" s="606"/>
      <c r="C24" s="606"/>
      <c r="D24" s="606"/>
      <c r="E24" s="606"/>
    </row>
    <row r="25" spans="1:5" ht="25.5" customHeight="1">
      <c r="A25" s="260" t="s">
        <v>948</v>
      </c>
    </row>
    <row r="26" spans="1:5" ht="57" customHeight="1">
      <c r="A26" s="260" t="s">
        <v>949</v>
      </c>
    </row>
    <row r="27" spans="1:5">
      <c r="A27" s="607"/>
    </row>
  </sheetData>
  <pageMargins left="0.7" right="0.7" top="0.75" bottom="0.75" header="0.3" footer="0.3"/>
  <pageSetup scale="4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F20"/>
  <sheetViews>
    <sheetView showGridLines="0" zoomScale="75" zoomScaleNormal="75" workbookViewId="0">
      <selection activeCell="J26" sqref="J26"/>
    </sheetView>
  </sheetViews>
  <sheetFormatPr defaultRowHeight="14.4"/>
  <cols>
    <col min="1" max="1" width="77.88671875" bestFit="1" customWidth="1"/>
    <col min="2" max="2" width="19.6640625" customWidth="1"/>
    <col min="3" max="3" width="22.33203125" bestFit="1" customWidth="1"/>
    <col min="4" max="4" width="17.33203125" bestFit="1" customWidth="1"/>
    <col min="5" max="5" width="25.6640625" bestFit="1" customWidth="1"/>
    <col min="6" max="6" width="18.5546875" customWidth="1"/>
  </cols>
  <sheetData>
    <row r="1" spans="1:6">
      <c r="A1" s="261" t="s">
        <v>97</v>
      </c>
      <c r="B1" s="4" t="str">
        <f>Info!C2</f>
        <v>სს ”ლიბერთი ბანკი”</v>
      </c>
      <c r="C1" s="1"/>
    </row>
    <row r="2" spans="1:6">
      <c r="A2" s="261" t="s">
        <v>98</v>
      </c>
      <c r="B2" s="279">
        <f>'1. key ratios'!B2</f>
        <v>46203</v>
      </c>
      <c r="C2" s="1"/>
    </row>
    <row r="3" spans="1:6">
      <c r="A3" s="262" t="s">
        <v>942</v>
      </c>
      <c r="B3" s="258" t="s">
        <v>912</v>
      </c>
      <c r="C3" s="1"/>
    </row>
    <row r="5" spans="1:6">
      <c r="A5" s="259"/>
    </row>
    <row r="6" spans="1:6" ht="15" thickBot="1">
      <c r="A6" s="265"/>
      <c r="B6" s="265"/>
      <c r="C6" s="265"/>
      <c r="D6" s="265"/>
      <c r="E6" s="265"/>
      <c r="F6" s="265"/>
    </row>
    <row r="7" spans="1:6">
      <c r="A7" s="789"/>
      <c r="B7" s="791" t="s">
        <v>928</v>
      </c>
      <c r="C7" s="791"/>
      <c r="D7" s="791"/>
      <c r="E7" s="791"/>
      <c r="F7" s="792" t="s">
        <v>929</v>
      </c>
    </row>
    <row r="8" spans="1:6" ht="27.6">
      <c r="A8" s="790"/>
      <c r="B8" s="380" t="s">
        <v>930</v>
      </c>
      <c r="C8" s="380" t="s">
        <v>931</v>
      </c>
      <c r="D8" s="380" t="s">
        <v>932</v>
      </c>
      <c r="E8" s="380" t="s">
        <v>933</v>
      </c>
      <c r="F8" s="793"/>
    </row>
    <row r="9" spans="1:6" ht="27.6">
      <c r="A9" s="388" t="s">
        <v>934</v>
      </c>
      <c r="B9" s="266">
        <f>B13+B17</f>
        <v>406605730.37843788</v>
      </c>
      <c r="C9" s="266">
        <f t="shared" ref="C9:E9" si="0">C13+C17</f>
        <v>21709977.177840006</v>
      </c>
      <c r="D9" s="266">
        <f t="shared" si="0"/>
        <v>154013153.24000001</v>
      </c>
      <c r="E9" s="266">
        <f t="shared" si="0"/>
        <v>15247105.399999999</v>
      </c>
      <c r="F9" s="389">
        <f>F13+F17</f>
        <v>597575966.19627786</v>
      </c>
    </row>
    <row r="10" spans="1:6">
      <c r="A10" s="390" t="s">
        <v>935</v>
      </c>
      <c r="B10" s="267">
        <v>403037753.58893633</v>
      </c>
      <c r="C10" s="267">
        <v>13074395.250000004</v>
      </c>
      <c r="D10" s="267">
        <v>154013153.24000001</v>
      </c>
      <c r="E10" s="267">
        <v>15247105.399999999</v>
      </c>
      <c r="F10" s="389">
        <f t="shared" ref="F10:F20" si="1">SUM(B10:E10)</f>
        <v>585372407.47893631</v>
      </c>
    </row>
    <row r="11" spans="1:6">
      <c r="A11" s="390" t="s">
        <v>936</v>
      </c>
      <c r="B11" s="267">
        <v>3567976.7895015571</v>
      </c>
      <c r="C11" s="267">
        <v>8635581.92784</v>
      </c>
      <c r="D11" s="267">
        <v>0</v>
      </c>
      <c r="E11" s="267">
        <v>0</v>
      </c>
      <c r="F11" s="389">
        <f t="shared" si="1"/>
        <v>12203558.717341557</v>
      </c>
    </row>
    <row r="12" spans="1:6">
      <c r="A12" s="391" t="s">
        <v>937</v>
      </c>
      <c r="B12" s="267">
        <v>635780.9889363118</v>
      </c>
      <c r="C12" s="267">
        <v>10459516.200000003</v>
      </c>
      <c r="D12" s="267">
        <v>31739768.942400008</v>
      </c>
      <c r="E12" s="267">
        <v>59003.646299999207</v>
      </c>
      <c r="F12" s="389">
        <f t="shared" si="1"/>
        <v>42894069.777636319</v>
      </c>
    </row>
    <row r="13" spans="1:6">
      <c r="A13" s="392" t="s">
        <v>938</v>
      </c>
      <c r="B13" s="268">
        <v>0</v>
      </c>
      <c r="C13" s="268">
        <v>2614879.0499999998</v>
      </c>
      <c r="D13" s="268">
        <v>122273384.2976</v>
      </c>
      <c r="E13" s="268">
        <v>15188101.753699999</v>
      </c>
      <c r="F13" s="393">
        <f t="shared" si="1"/>
        <v>140076365.1013</v>
      </c>
    </row>
    <row r="14" spans="1:6">
      <c r="A14" s="390" t="s">
        <v>935</v>
      </c>
      <c r="B14" s="269">
        <v>0</v>
      </c>
      <c r="C14" s="269">
        <v>2614879.0499999998</v>
      </c>
      <c r="D14" s="269">
        <v>122273384.2976</v>
      </c>
      <c r="E14" s="269">
        <v>15188101.753699999</v>
      </c>
      <c r="F14" s="393">
        <f t="shared" si="1"/>
        <v>140076365.1013</v>
      </c>
    </row>
    <row r="15" spans="1:6">
      <c r="A15" s="390" t="s">
        <v>936</v>
      </c>
      <c r="B15" s="269">
        <v>0</v>
      </c>
      <c r="C15" s="269">
        <v>0</v>
      </c>
      <c r="D15" s="269">
        <v>0</v>
      </c>
      <c r="E15" s="269">
        <v>0</v>
      </c>
      <c r="F15" s="393">
        <f t="shared" si="1"/>
        <v>0</v>
      </c>
    </row>
    <row r="16" spans="1:6">
      <c r="A16" s="391" t="s">
        <v>937</v>
      </c>
      <c r="B16" s="269">
        <v>0</v>
      </c>
      <c r="C16" s="269">
        <v>0</v>
      </c>
      <c r="D16" s="269">
        <v>0</v>
      </c>
      <c r="E16" s="269">
        <v>0</v>
      </c>
      <c r="F16" s="393">
        <f t="shared" si="1"/>
        <v>0</v>
      </c>
    </row>
    <row r="17" spans="1:6">
      <c r="A17" s="392" t="s">
        <v>918</v>
      </c>
      <c r="B17" s="268">
        <v>406605730.37843788</v>
      </c>
      <c r="C17" s="268">
        <v>19095098.127840005</v>
      </c>
      <c r="D17" s="268">
        <v>31739768.942400008</v>
      </c>
      <c r="E17" s="268">
        <v>59003.646299999207</v>
      </c>
      <c r="F17" s="393">
        <f t="shared" si="1"/>
        <v>457499601.09497792</v>
      </c>
    </row>
    <row r="18" spans="1:6">
      <c r="A18" s="390" t="s">
        <v>935</v>
      </c>
      <c r="B18" s="269">
        <v>403037753.58893633</v>
      </c>
      <c r="C18" s="269">
        <v>10459516.200000003</v>
      </c>
      <c r="D18" s="269">
        <v>31739768.942400008</v>
      </c>
      <c r="E18" s="269">
        <v>59003.646299999207</v>
      </c>
      <c r="F18" s="393">
        <f t="shared" si="1"/>
        <v>445296042.37763637</v>
      </c>
    </row>
    <row r="19" spans="1:6">
      <c r="A19" s="390" t="s">
        <v>936</v>
      </c>
      <c r="B19" s="269">
        <v>3567976.7895015571</v>
      </c>
      <c r="C19" s="269">
        <v>8635581.92784</v>
      </c>
      <c r="D19" s="269">
        <v>0</v>
      </c>
      <c r="E19" s="269">
        <v>0</v>
      </c>
      <c r="F19" s="393">
        <f t="shared" si="1"/>
        <v>12203558.717341557</v>
      </c>
    </row>
    <row r="20" spans="1:6" ht="15" thickBot="1">
      <c r="A20" s="394" t="s">
        <v>937</v>
      </c>
      <c r="B20" s="270">
        <v>635780.9889363118</v>
      </c>
      <c r="C20" s="270">
        <v>10459516.200000003</v>
      </c>
      <c r="D20" s="270">
        <v>31739768.942400008</v>
      </c>
      <c r="E20" s="270">
        <v>59003.646299999207</v>
      </c>
      <c r="F20" s="395">
        <f t="shared" si="1"/>
        <v>42894069.777636319</v>
      </c>
    </row>
  </sheetData>
  <mergeCells count="3">
    <mergeCell ref="A7:A8"/>
    <mergeCell ref="B7:E7"/>
    <mergeCell ref="F7:F8"/>
  </mergeCells>
  <pageMargins left="0.7" right="0.7" top="0.75" bottom="0.75" header="0.3" footer="0.3"/>
  <pageSetup scale="4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D68"/>
  <sheetViews>
    <sheetView zoomScale="80" zoomScaleNormal="80" workbookViewId="0">
      <pane xSplit="1" ySplit="5" topLeftCell="B6" activePane="bottomRight" state="frozen"/>
      <selection activeCell="B22" sqref="B22:C22"/>
      <selection pane="topRight" activeCell="B22" sqref="B22:C22"/>
      <selection pane="bottomLeft" activeCell="B22" sqref="B22:C22"/>
      <selection pane="bottomRight" activeCell="G23" sqref="G23"/>
    </sheetView>
  </sheetViews>
  <sheetFormatPr defaultColWidth="8.88671875" defaultRowHeight="14.4"/>
  <cols>
    <col min="1" max="1" width="10.6640625" style="1" customWidth="1"/>
    <col min="2" max="2" width="89" style="1" customWidth="1"/>
    <col min="3" max="3" width="36.33203125" style="377" customWidth="1"/>
    <col min="4" max="4" width="40.6640625" style="1" customWidth="1"/>
    <col min="5" max="16384" width="8.88671875" style="61"/>
  </cols>
  <sheetData>
    <row r="1" spans="1:4">
      <c r="A1" s="261" t="s">
        <v>97</v>
      </c>
      <c r="B1" s="4" t="str">
        <f>Info!C2</f>
        <v>სს ”ლიბერთი ბანკი”</v>
      </c>
    </row>
    <row r="2" spans="1:4" s="261" customFormat="1" ht="15.75" customHeight="1">
      <c r="A2" s="261" t="s">
        <v>98</v>
      </c>
      <c r="B2" s="279">
        <f>'1. key ratios'!B2</f>
        <v>46203</v>
      </c>
      <c r="C2" s="608"/>
    </row>
    <row r="3" spans="1:4" s="261" customFormat="1" ht="15.75" customHeight="1">
      <c r="A3" s="609"/>
      <c r="C3" s="608"/>
    </row>
    <row r="4" spans="1:4" s="261" customFormat="1" ht="15.75" customHeight="1" thickBot="1">
      <c r="A4" s="261" t="s">
        <v>247</v>
      </c>
      <c r="B4" s="610" t="s">
        <v>161</v>
      </c>
      <c r="C4" s="608"/>
      <c r="D4" s="611" t="s">
        <v>76</v>
      </c>
    </row>
    <row r="5" spans="1:4" ht="62.4" customHeight="1">
      <c r="A5" s="49" t="s">
        <v>25</v>
      </c>
      <c r="B5" s="50" t="s">
        <v>133</v>
      </c>
      <c r="C5" s="397" t="s">
        <v>824</v>
      </c>
      <c r="D5" s="396" t="s">
        <v>162</v>
      </c>
    </row>
    <row r="6" spans="1:4">
      <c r="A6" s="502">
        <v>1</v>
      </c>
      <c r="B6" s="539" t="s">
        <v>809</v>
      </c>
      <c r="C6" s="612">
        <f>SUM(C7:C9)</f>
        <v>603269525.72732306</v>
      </c>
      <c r="D6" s="613"/>
    </row>
    <row r="7" spans="1:4">
      <c r="A7" s="502">
        <v>1.1000000000000001</v>
      </c>
      <c r="B7" s="540" t="s">
        <v>85</v>
      </c>
      <c r="C7" s="614">
        <v>362486964.69</v>
      </c>
      <c r="D7" s="615"/>
    </row>
    <row r="8" spans="1:4">
      <c r="A8" s="502">
        <v>1.2</v>
      </c>
      <c r="B8" s="540" t="s">
        <v>86</v>
      </c>
      <c r="C8" s="614">
        <v>117823318.04809098</v>
      </c>
      <c r="D8" s="615"/>
    </row>
    <row r="9" spans="1:4">
      <c r="A9" s="502">
        <v>1.3</v>
      </c>
      <c r="B9" s="540" t="s">
        <v>87</v>
      </c>
      <c r="C9" s="616">
        <v>122959242.98923212</v>
      </c>
      <c r="D9" s="615"/>
    </row>
    <row r="10" spans="1:4">
      <c r="A10" s="502">
        <v>2</v>
      </c>
      <c r="B10" s="541" t="s">
        <v>696</v>
      </c>
      <c r="C10" s="616">
        <v>4059594.4600000004</v>
      </c>
      <c r="D10" s="615"/>
    </row>
    <row r="11" spans="1:4">
      <c r="A11" s="502">
        <v>2.1</v>
      </c>
      <c r="B11" s="542" t="s">
        <v>697</v>
      </c>
      <c r="C11" s="617">
        <v>3727424.74</v>
      </c>
      <c r="D11" s="618"/>
    </row>
    <row r="12" spans="1:4" ht="23.7" customHeight="1">
      <c r="A12" s="502">
        <v>3</v>
      </c>
      <c r="B12" s="543" t="s">
        <v>698</v>
      </c>
      <c r="C12" s="617"/>
      <c r="D12" s="618"/>
    </row>
    <row r="13" spans="1:4" ht="22.95" customHeight="1">
      <c r="A13" s="502">
        <v>4</v>
      </c>
      <c r="B13" s="527" t="s">
        <v>699</v>
      </c>
      <c r="C13" s="617"/>
      <c r="D13" s="618"/>
    </row>
    <row r="14" spans="1:4">
      <c r="A14" s="502">
        <v>5</v>
      </c>
      <c r="B14" s="527" t="s">
        <v>700</v>
      </c>
      <c r="C14" s="617">
        <v>239302976.81523347</v>
      </c>
      <c r="D14" s="618"/>
    </row>
    <row r="15" spans="1:4">
      <c r="A15" s="502">
        <v>5.0999999999999996</v>
      </c>
      <c r="B15" s="546" t="s">
        <v>701</v>
      </c>
      <c r="C15" s="616">
        <v>0</v>
      </c>
      <c r="D15" s="618"/>
    </row>
    <row r="16" spans="1:4">
      <c r="A16" s="502">
        <v>5.2</v>
      </c>
      <c r="B16" s="546" t="s">
        <v>536</v>
      </c>
      <c r="C16" s="616">
        <v>239302976.81523347</v>
      </c>
      <c r="D16" s="615"/>
    </row>
    <row r="17" spans="1:4">
      <c r="A17" s="502">
        <v>5.3</v>
      </c>
      <c r="B17" s="546" t="s">
        <v>702</v>
      </c>
      <c r="C17" s="616"/>
      <c r="D17" s="615"/>
    </row>
    <row r="18" spans="1:4">
      <c r="A18" s="502">
        <v>6</v>
      </c>
      <c r="B18" s="543" t="s">
        <v>703</v>
      </c>
      <c r="C18" s="616">
        <v>5116263282.5960741</v>
      </c>
      <c r="D18" s="615"/>
    </row>
    <row r="19" spans="1:4">
      <c r="A19" s="502">
        <v>6.1</v>
      </c>
      <c r="B19" s="546" t="s">
        <v>536</v>
      </c>
      <c r="C19" s="617">
        <v>625356787.89942384</v>
      </c>
      <c r="D19" s="615"/>
    </row>
    <row r="20" spans="1:4">
      <c r="A20" s="502">
        <v>6.2</v>
      </c>
      <c r="B20" s="546" t="s">
        <v>702</v>
      </c>
      <c r="C20" s="617">
        <v>4490906494.6966505</v>
      </c>
      <c r="D20" s="615"/>
    </row>
    <row r="21" spans="1:4">
      <c r="A21" s="502">
        <v>7</v>
      </c>
      <c r="B21" s="547" t="s">
        <v>704</v>
      </c>
      <c r="C21" s="617">
        <v>0</v>
      </c>
      <c r="D21" s="615"/>
    </row>
    <row r="22" spans="1:4">
      <c r="A22" s="502">
        <v>8</v>
      </c>
      <c r="B22" s="548" t="s">
        <v>705</v>
      </c>
      <c r="C22" s="616"/>
      <c r="D22" s="615"/>
    </row>
    <row r="23" spans="1:4">
      <c r="A23" s="502">
        <v>9</v>
      </c>
      <c r="B23" s="527" t="s">
        <v>706</v>
      </c>
      <c r="C23" s="616">
        <v>215554146.13999999</v>
      </c>
      <c r="D23" s="619"/>
    </row>
    <row r="24" spans="1:4">
      <c r="A24" s="502">
        <v>9.1</v>
      </c>
      <c r="B24" s="525" t="s">
        <v>707</v>
      </c>
      <c r="C24" s="620">
        <v>214453997.47999999</v>
      </c>
      <c r="D24" s="621"/>
    </row>
    <row r="25" spans="1:4">
      <c r="A25" s="502">
        <v>9.1999999999999993</v>
      </c>
      <c r="B25" s="525" t="s">
        <v>708</v>
      </c>
      <c r="C25" s="622">
        <v>1100148.6599999999</v>
      </c>
      <c r="D25" s="623"/>
    </row>
    <row r="26" spans="1:4">
      <c r="A26" s="502">
        <v>10</v>
      </c>
      <c r="B26" s="527" t="s">
        <v>36</v>
      </c>
      <c r="C26" s="624">
        <v>96783927.379999995</v>
      </c>
      <c r="D26" s="625" t="s">
        <v>1006</v>
      </c>
    </row>
    <row r="27" spans="1:4">
      <c r="A27" s="502">
        <v>10.1</v>
      </c>
      <c r="B27" s="525" t="s">
        <v>709</v>
      </c>
      <c r="C27" s="614"/>
      <c r="D27" s="615"/>
    </row>
    <row r="28" spans="1:4">
      <c r="A28" s="502">
        <v>10.199999999999999</v>
      </c>
      <c r="B28" s="525" t="s">
        <v>710</v>
      </c>
      <c r="C28" s="614">
        <v>96783927.379999995</v>
      </c>
      <c r="D28" s="625" t="s">
        <v>1006</v>
      </c>
    </row>
    <row r="29" spans="1:4">
      <c r="A29" s="502">
        <v>11</v>
      </c>
      <c r="B29" s="527" t="s">
        <v>711</v>
      </c>
      <c r="C29" s="614">
        <v>0</v>
      </c>
      <c r="D29" s="615"/>
    </row>
    <row r="30" spans="1:4">
      <c r="A30" s="502">
        <v>11.1</v>
      </c>
      <c r="B30" s="525" t="s">
        <v>712</v>
      </c>
      <c r="C30" s="614">
        <v>0</v>
      </c>
      <c r="D30" s="615"/>
    </row>
    <row r="31" spans="1:4">
      <c r="A31" s="502">
        <v>11.2</v>
      </c>
      <c r="B31" s="525" t="s">
        <v>713</v>
      </c>
      <c r="C31" s="614"/>
      <c r="D31" s="615"/>
    </row>
    <row r="32" spans="1:4">
      <c r="A32" s="502">
        <v>13</v>
      </c>
      <c r="B32" s="527" t="s">
        <v>88</v>
      </c>
      <c r="C32" s="614">
        <v>66696282.156999998</v>
      </c>
      <c r="D32" s="615"/>
    </row>
    <row r="33" spans="1:4">
      <c r="A33" s="502">
        <v>13.1</v>
      </c>
      <c r="B33" s="549" t="s">
        <v>714</v>
      </c>
      <c r="C33" s="614">
        <v>21358692.029999997</v>
      </c>
      <c r="D33" s="615"/>
    </row>
    <row r="34" spans="1:4">
      <c r="A34" s="502">
        <v>13.2</v>
      </c>
      <c r="B34" s="549" t="s">
        <v>715</v>
      </c>
      <c r="C34" s="626">
        <v>0</v>
      </c>
      <c r="D34" s="621"/>
    </row>
    <row r="35" spans="1:4">
      <c r="A35" s="502">
        <v>14</v>
      </c>
      <c r="B35" s="550" t="s">
        <v>716</v>
      </c>
      <c r="C35" s="626">
        <v>6341929735.275631</v>
      </c>
      <c r="D35" s="621"/>
    </row>
    <row r="36" spans="1:4">
      <c r="A36" s="502"/>
      <c r="B36" s="308" t="s">
        <v>93</v>
      </c>
      <c r="C36" s="627"/>
      <c r="D36" s="628"/>
    </row>
    <row r="37" spans="1:4">
      <c r="A37" s="502">
        <v>15</v>
      </c>
      <c r="B37" s="551" t="s">
        <v>717</v>
      </c>
      <c r="C37" s="622">
        <v>127126.54</v>
      </c>
      <c r="D37" s="623"/>
    </row>
    <row r="38" spans="1:4">
      <c r="A38" s="502">
        <v>15.1</v>
      </c>
      <c r="B38" s="542" t="s">
        <v>697</v>
      </c>
      <c r="C38" s="614">
        <v>127126.54</v>
      </c>
      <c r="D38" s="615"/>
    </row>
    <row r="39" spans="1:4">
      <c r="A39" s="502">
        <v>16</v>
      </c>
      <c r="B39" s="547" t="s">
        <v>718</v>
      </c>
      <c r="C39" s="614"/>
      <c r="D39" s="615"/>
    </row>
    <row r="40" spans="1:4">
      <c r="A40" s="502">
        <v>17</v>
      </c>
      <c r="B40" s="547" t="s">
        <v>719</v>
      </c>
      <c r="C40" s="629">
        <v>5452758929.8005714</v>
      </c>
      <c r="D40" s="615"/>
    </row>
    <row r="41" spans="1:4">
      <c r="A41" s="502">
        <v>17.100000000000001</v>
      </c>
      <c r="B41" s="552" t="s">
        <v>720</v>
      </c>
      <c r="C41" s="629">
        <v>4993768464.6832294</v>
      </c>
      <c r="D41" s="615"/>
    </row>
    <row r="42" spans="1:4">
      <c r="A42" s="630">
        <v>17.2</v>
      </c>
      <c r="B42" s="631" t="s">
        <v>89</v>
      </c>
      <c r="C42" s="629">
        <v>414605531.31734163</v>
      </c>
      <c r="D42" s="621"/>
    </row>
    <row r="43" spans="1:4">
      <c r="A43" s="502">
        <v>17.3</v>
      </c>
      <c r="B43" s="632" t="s">
        <v>721</v>
      </c>
      <c r="C43" s="626"/>
      <c r="D43" s="633"/>
    </row>
    <row r="44" spans="1:4">
      <c r="A44" s="502">
        <v>17.399999999999999</v>
      </c>
      <c r="B44" s="632" t="s">
        <v>722</v>
      </c>
      <c r="C44" s="415">
        <v>44384933.799999997</v>
      </c>
      <c r="D44" s="633"/>
    </row>
    <row r="45" spans="1:4">
      <c r="A45" s="502">
        <v>18</v>
      </c>
      <c r="B45" s="634" t="s">
        <v>723</v>
      </c>
      <c r="C45" s="635">
        <v>3269415.5529993111</v>
      </c>
      <c r="D45" s="633"/>
    </row>
    <row r="46" spans="1:4">
      <c r="A46" s="502">
        <v>19</v>
      </c>
      <c r="B46" s="634" t="s">
        <v>724</v>
      </c>
      <c r="C46" s="415">
        <v>19076175.109999999</v>
      </c>
      <c r="D46" s="636"/>
    </row>
    <row r="47" spans="1:4">
      <c r="A47" s="502">
        <v>19.100000000000001</v>
      </c>
      <c r="B47" s="637" t="s">
        <v>725</v>
      </c>
      <c r="C47" s="415">
        <v>3360431</v>
      </c>
      <c r="D47" s="636"/>
    </row>
    <row r="48" spans="1:4">
      <c r="A48" s="502">
        <v>19.2</v>
      </c>
      <c r="B48" s="637" t="s">
        <v>726</v>
      </c>
      <c r="C48" s="415">
        <v>15715744.109999999</v>
      </c>
      <c r="D48" s="636"/>
    </row>
    <row r="49" spans="1:4">
      <c r="A49" s="502">
        <v>20</v>
      </c>
      <c r="B49" s="550" t="s">
        <v>90</v>
      </c>
      <c r="C49" s="415">
        <v>178405050.78193501</v>
      </c>
      <c r="D49" s="636"/>
    </row>
    <row r="50" spans="1:4">
      <c r="A50" s="502">
        <v>21</v>
      </c>
      <c r="B50" s="541" t="s">
        <v>78</v>
      </c>
      <c r="C50" s="415">
        <v>30699975.84</v>
      </c>
      <c r="D50" s="636"/>
    </row>
    <row r="51" spans="1:4">
      <c r="A51" s="502">
        <v>21.1</v>
      </c>
      <c r="B51" s="540" t="s">
        <v>727</v>
      </c>
      <c r="C51" s="415">
        <v>2193949.16</v>
      </c>
      <c r="D51" s="636"/>
    </row>
    <row r="52" spans="1:4">
      <c r="A52" s="502">
        <v>22</v>
      </c>
      <c r="B52" s="550" t="s">
        <v>728</v>
      </c>
      <c r="C52" s="415">
        <v>5684336673.6255054</v>
      </c>
      <c r="D52" s="636"/>
    </row>
    <row r="53" spans="1:4">
      <c r="A53" s="502"/>
      <c r="B53" s="308" t="s">
        <v>729</v>
      </c>
      <c r="C53" s="415"/>
      <c r="D53" s="636"/>
    </row>
    <row r="54" spans="1:4">
      <c r="A54" s="502">
        <v>23</v>
      </c>
      <c r="B54" s="550" t="s">
        <v>94</v>
      </c>
      <c r="C54" s="415">
        <v>44490459.259999998</v>
      </c>
      <c r="D54" s="638" t="s">
        <v>1010</v>
      </c>
    </row>
    <row r="55" spans="1:4">
      <c r="A55" s="502">
        <v>24</v>
      </c>
      <c r="B55" s="550" t="s">
        <v>730</v>
      </c>
      <c r="C55" s="415">
        <v>45653.84</v>
      </c>
      <c r="D55" s="636"/>
    </row>
    <row r="56" spans="1:4">
      <c r="A56" s="502">
        <v>25</v>
      </c>
      <c r="B56" s="550" t="s">
        <v>91</v>
      </c>
      <c r="C56" s="415">
        <v>41370267.159999996</v>
      </c>
      <c r="D56" s="638" t="s">
        <v>1011</v>
      </c>
    </row>
    <row r="57" spans="1:4">
      <c r="A57" s="502">
        <v>26</v>
      </c>
      <c r="B57" s="634" t="s">
        <v>731</v>
      </c>
      <c r="C57" s="415">
        <v>0</v>
      </c>
      <c r="D57" s="636"/>
    </row>
    <row r="58" spans="1:4">
      <c r="A58" s="502">
        <v>27</v>
      </c>
      <c r="B58" s="634" t="s">
        <v>732</v>
      </c>
      <c r="C58" s="415">
        <v>0</v>
      </c>
      <c r="D58" s="636"/>
    </row>
    <row r="59" spans="1:4">
      <c r="A59" s="502">
        <v>27.1</v>
      </c>
      <c r="B59" s="637" t="s">
        <v>733</v>
      </c>
      <c r="C59" s="415"/>
      <c r="D59" s="636"/>
    </row>
    <row r="60" spans="1:4">
      <c r="A60" s="502">
        <v>27.2</v>
      </c>
      <c r="B60" s="632" t="s">
        <v>734</v>
      </c>
      <c r="C60" s="415"/>
      <c r="D60" s="636"/>
    </row>
    <row r="61" spans="1:4">
      <c r="A61" s="502">
        <v>28</v>
      </c>
      <c r="B61" s="541" t="s">
        <v>735</v>
      </c>
      <c r="C61" s="415"/>
      <c r="D61" s="636"/>
    </row>
    <row r="62" spans="1:4">
      <c r="A62" s="502">
        <v>29</v>
      </c>
      <c r="B62" s="634" t="s">
        <v>736</v>
      </c>
      <c r="C62" s="415">
        <v>32586761</v>
      </c>
      <c r="D62" s="638" t="s">
        <v>1012</v>
      </c>
    </row>
    <row r="63" spans="1:4">
      <c r="A63" s="502">
        <v>29.1</v>
      </c>
      <c r="B63" s="639" t="s">
        <v>737</v>
      </c>
      <c r="C63" s="415">
        <v>30502623</v>
      </c>
      <c r="D63" s="636"/>
    </row>
    <row r="64" spans="1:4" ht="24" customHeight="1">
      <c r="A64" s="502">
        <v>29.2</v>
      </c>
      <c r="B64" s="637" t="s">
        <v>738</v>
      </c>
      <c r="C64" s="415"/>
      <c r="D64" s="636"/>
    </row>
    <row r="65" spans="1:4" ht="22.2" customHeight="1">
      <c r="A65" s="502">
        <v>29.3</v>
      </c>
      <c r="B65" s="640" t="s">
        <v>739</v>
      </c>
      <c r="C65" s="415">
        <v>2084138</v>
      </c>
      <c r="D65" s="636"/>
    </row>
    <row r="66" spans="1:4">
      <c r="A66" s="502">
        <v>30</v>
      </c>
      <c r="B66" s="634" t="s">
        <v>92</v>
      </c>
      <c r="C66" s="415">
        <v>539099920.73199999</v>
      </c>
      <c r="D66" s="638" t="s">
        <v>1013</v>
      </c>
    </row>
    <row r="67" spans="1:4">
      <c r="A67" s="502">
        <v>31</v>
      </c>
      <c r="B67" s="553" t="s">
        <v>740</v>
      </c>
      <c r="C67" s="415">
        <v>657593061.99199998</v>
      </c>
      <c r="D67" s="636"/>
    </row>
    <row r="68" spans="1:4" ht="15" thickBot="1">
      <c r="A68" s="510">
        <v>32</v>
      </c>
      <c r="B68" s="554" t="s">
        <v>741</v>
      </c>
      <c r="C68" s="641">
        <f>SUM(C52,C67)</f>
        <v>6341929735.6175051</v>
      </c>
      <c r="D68" s="642"/>
    </row>
  </sheetData>
  <pageMargins left="0.7" right="0.7" top="0.75" bottom="0.75" header="0.3" footer="0.3"/>
  <pageSetup paperSize="9" scale="4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S22"/>
  <sheetViews>
    <sheetView zoomScale="80" zoomScaleNormal="80" workbookViewId="0">
      <pane xSplit="2" ySplit="7" topLeftCell="C8" activePane="bottomRight" state="frozen"/>
      <selection activeCell="B22" sqref="B22:C22"/>
      <selection pane="topRight" activeCell="B22" sqref="B22:C22"/>
      <selection pane="bottomLeft" activeCell="B22" sqref="B22:C22"/>
      <selection pane="bottomRight" activeCell="E28" sqref="E28"/>
    </sheetView>
  </sheetViews>
  <sheetFormatPr defaultColWidth="9.33203125" defaultRowHeight="13.8"/>
  <cols>
    <col min="1" max="1" width="10.5546875" style="1" bestFit="1" customWidth="1"/>
    <col min="2" max="2" width="97" style="1" bestFit="1" customWidth="1"/>
    <col min="3" max="3" width="13.88671875" style="1" bestFit="1" customWidth="1"/>
    <col min="4" max="4" width="11.33203125" style="1" customWidth="1"/>
    <col min="5" max="5" width="12.44140625" style="1" bestFit="1" customWidth="1"/>
    <col min="6" max="6" width="8.88671875" style="1" customWidth="1"/>
    <col min="7" max="7" width="13.88671875" style="1" bestFit="1" customWidth="1"/>
    <col min="8" max="8" width="8.88671875" style="1" customWidth="1"/>
    <col min="9" max="9" width="11.33203125" style="1" bestFit="1" customWidth="1"/>
    <col min="10" max="10" width="11.33203125" style="1" customWidth="1"/>
    <col min="11" max="11" width="13.6640625" style="1" customWidth="1"/>
    <col min="12" max="12" width="12.44140625" style="1" customWidth="1"/>
    <col min="13" max="13" width="13.88671875" style="1" bestFit="1" customWidth="1"/>
    <col min="14" max="14" width="11.33203125" style="1" customWidth="1"/>
    <col min="15" max="15" width="11.33203125" style="1" bestFit="1" customWidth="1"/>
    <col min="16" max="16" width="10" style="1" customWidth="1"/>
    <col min="17" max="17" width="10.109375" style="1" bestFit="1" customWidth="1"/>
    <col min="18" max="18" width="10.44140625" style="1" customWidth="1"/>
    <col min="19" max="19" width="18.6640625" style="1" customWidth="1"/>
    <col min="20" max="16384" width="9.33203125" style="3"/>
  </cols>
  <sheetData>
    <row r="1" spans="1:19">
      <c r="A1" s="1" t="s">
        <v>97</v>
      </c>
      <c r="B1" s="1" t="str">
        <f>Info!C2</f>
        <v>სს ”ლიბერთი ბანკი”</v>
      </c>
    </row>
    <row r="2" spans="1:19">
      <c r="A2" s="1" t="s">
        <v>98</v>
      </c>
      <c r="B2" s="279">
        <f>'1. key ratios'!B2</f>
        <v>46203</v>
      </c>
    </row>
    <row r="4" spans="1:19" ht="28.2" thickBot="1">
      <c r="A4" s="12" t="s">
        <v>248</v>
      </c>
      <c r="B4" s="97" t="s">
        <v>280</v>
      </c>
    </row>
    <row r="5" spans="1:19">
      <c r="A5" s="40"/>
      <c r="B5" s="41"/>
      <c r="C5" s="36" t="s">
        <v>0</v>
      </c>
      <c r="D5" s="36" t="s">
        <v>1</v>
      </c>
      <c r="E5" s="36" t="s">
        <v>2</v>
      </c>
      <c r="F5" s="36" t="s">
        <v>3</v>
      </c>
      <c r="G5" s="36" t="s">
        <v>4</v>
      </c>
      <c r="H5" s="36" t="s">
        <v>5</v>
      </c>
      <c r="I5" s="36" t="s">
        <v>134</v>
      </c>
      <c r="J5" s="36" t="s">
        <v>135</v>
      </c>
      <c r="K5" s="36" t="s">
        <v>136</v>
      </c>
      <c r="L5" s="36" t="s">
        <v>137</v>
      </c>
      <c r="M5" s="36" t="s">
        <v>138</v>
      </c>
      <c r="N5" s="36" t="s">
        <v>139</v>
      </c>
      <c r="O5" s="36" t="s">
        <v>267</v>
      </c>
      <c r="P5" s="36" t="s">
        <v>268</v>
      </c>
      <c r="Q5" s="36" t="s">
        <v>269</v>
      </c>
      <c r="R5" s="94" t="s">
        <v>270</v>
      </c>
      <c r="S5" s="37" t="s">
        <v>271</v>
      </c>
    </row>
    <row r="6" spans="1:19" ht="46.5" customHeight="1">
      <c r="A6" s="51"/>
      <c r="B6" s="950" t="s">
        <v>272</v>
      </c>
      <c r="C6" s="951">
        <v>0</v>
      </c>
      <c r="D6" s="952"/>
      <c r="E6" s="951">
        <v>0.2</v>
      </c>
      <c r="F6" s="952"/>
      <c r="G6" s="951">
        <v>0.35</v>
      </c>
      <c r="H6" s="952"/>
      <c r="I6" s="951">
        <v>0.5</v>
      </c>
      <c r="J6" s="952"/>
      <c r="K6" s="951">
        <v>0.75</v>
      </c>
      <c r="L6" s="952"/>
      <c r="M6" s="951">
        <v>1</v>
      </c>
      <c r="N6" s="952"/>
      <c r="O6" s="951">
        <v>1.5</v>
      </c>
      <c r="P6" s="952"/>
      <c r="Q6" s="951">
        <v>2.5</v>
      </c>
      <c r="R6" s="952"/>
      <c r="S6" s="953" t="s">
        <v>145</v>
      </c>
    </row>
    <row r="7" spans="1:19" ht="27.6" customHeight="1">
      <c r="A7" s="51"/>
      <c r="B7" s="796"/>
      <c r="C7" s="954"/>
      <c r="D7" s="954"/>
      <c r="E7" s="954"/>
      <c r="F7" s="954"/>
      <c r="G7" s="954"/>
      <c r="H7" s="954"/>
      <c r="I7" s="954"/>
      <c r="J7" s="954"/>
      <c r="K7" s="954"/>
      <c r="L7" s="954"/>
      <c r="M7" s="954"/>
      <c r="N7" s="954"/>
      <c r="O7" s="954"/>
      <c r="P7" s="954"/>
      <c r="Q7" s="954"/>
      <c r="R7" s="954"/>
      <c r="S7" s="794"/>
    </row>
    <row r="8" spans="1:19">
      <c r="A8" s="955">
        <v>1</v>
      </c>
      <c r="B8" s="956" t="s">
        <v>123</v>
      </c>
      <c r="C8" s="427">
        <v>729823793.94500005</v>
      </c>
      <c r="D8" s="427">
        <v>18432</v>
      </c>
      <c r="E8" s="427">
        <v>0</v>
      </c>
      <c r="F8" s="427">
        <v>0</v>
      </c>
      <c r="G8" s="427">
        <v>0</v>
      </c>
      <c r="H8" s="427">
        <v>0</v>
      </c>
      <c r="I8" s="427">
        <v>0</v>
      </c>
      <c r="J8" s="427">
        <v>0</v>
      </c>
      <c r="K8" s="427">
        <v>0</v>
      </c>
      <c r="L8" s="427">
        <v>0</v>
      </c>
      <c r="M8" s="427">
        <v>116893005.47849999</v>
      </c>
      <c r="N8" s="427">
        <v>0</v>
      </c>
      <c r="O8" s="427">
        <v>0</v>
      </c>
      <c r="P8" s="427">
        <v>0</v>
      </c>
      <c r="Q8" s="427">
        <v>0</v>
      </c>
      <c r="R8" s="427">
        <v>0</v>
      </c>
      <c r="S8" s="957">
        <f>$C$6*SUM(C8:D8)+$E$6*SUM(E8:F8)+$G$6*SUM(G8:H8)+$I$6*SUM(I8:J8)+$K$6*SUM(K8:L8)+$M$6*SUM(M8:N8)+$O$6*SUM(O8:P8)+$Q$6*SUM(Q8:R8)</f>
        <v>116893005.47849999</v>
      </c>
    </row>
    <row r="9" spans="1:19">
      <c r="A9" s="955">
        <v>2</v>
      </c>
      <c r="B9" s="956" t="s">
        <v>124</v>
      </c>
      <c r="C9" s="427">
        <v>0</v>
      </c>
      <c r="D9" s="427">
        <v>0</v>
      </c>
      <c r="E9" s="427">
        <v>0</v>
      </c>
      <c r="F9" s="427">
        <v>0</v>
      </c>
      <c r="G9" s="427">
        <v>0</v>
      </c>
      <c r="H9" s="427">
        <v>0</v>
      </c>
      <c r="I9" s="427">
        <v>0</v>
      </c>
      <c r="J9" s="427">
        <v>0</v>
      </c>
      <c r="K9" s="427">
        <v>0</v>
      </c>
      <c r="L9" s="427">
        <v>0</v>
      </c>
      <c r="M9" s="427">
        <v>0</v>
      </c>
      <c r="N9" s="427">
        <v>0</v>
      </c>
      <c r="O9" s="427">
        <v>0</v>
      </c>
      <c r="P9" s="427">
        <v>0</v>
      </c>
      <c r="Q9" s="427">
        <v>0</v>
      </c>
      <c r="R9" s="427">
        <v>0</v>
      </c>
      <c r="S9" s="957">
        <f t="shared" ref="S9:S21" si="0">$C$6*SUM(C9:D9)+$E$6*SUM(E9:F9)+$G$6*SUM(G9:H9)+$I$6*SUM(I9:J9)+$K$6*SUM(K9:L9)+$M$6*SUM(M9:N9)+$O$6*SUM(O9:P9)+$Q$6*SUM(Q9:R9)</f>
        <v>0</v>
      </c>
    </row>
    <row r="10" spans="1:19">
      <c r="A10" s="955">
        <v>3</v>
      </c>
      <c r="B10" s="956" t="s">
        <v>125</v>
      </c>
      <c r="C10" s="427">
        <v>0</v>
      </c>
      <c r="D10" s="427">
        <v>0</v>
      </c>
      <c r="E10" s="427">
        <v>0</v>
      </c>
      <c r="F10" s="427">
        <v>0</v>
      </c>
      <c r="G10" s="427">
        <v>0</v>
      </c>
      <c r="H10" s="427">
        <v>0</v>
      </c>
      <c r="I10" s="427">
        <v>0</v>
      </c>
      <c r="J10" s="427">
        <v>0</v>
      </c>
      <c r="K10" s="427">
        <v>0</v>
      </c>
      <c r="L10" s="427">
        <v>0</v>
      </c>
      <c r="M10" s="427">
        <v>0</v>
      </c>
      <c r="N10" s="427">
        <v>0</v>
      </c>
      <c r="O10" s="427">
        <v>0</v>
      </c>
      <c r="P10" s="427">
        <v>0</v>
      </c>
      <c r="Q10" s="427">
        <v>0</v>
      </c>
      <c r="R10" s="427">
        <v>0</v>
      </c>
      <c r="S10" s="957">
        <f t="shared" si="0"/>
        <v>0</v>
      </c>
    </row>
    <row r="11" spans="1:19">
      <c r="A11" s="955">
        <v>4</v>
      </c>
      <c r="B11" s="956" t="s">
        <v>126</v>
      </c>
      <c r="C11" s="427">
        <v>0</v>
      </c>
      <c r="D11" s="427">
        <v>0</v>
      </c>
      <c r="E11" s="427">
        <v>0</v>
      </c>
      <c r="F11" s="427">
        <v>0</v>
      </c>
      <c r="G11" s="427">
        <v>0</v>
      </c>
      <c r="H11" s="427">
        <v>0</v>
      </c>
      <c r="I11" s="427">
        <v>0</v>
      </c>
      <c r="J11" s="427">
        <v>0</v>
      </c>
      <c r="K11" s="427">
        <v>0</v>
      </c>
      <c r="L11" s="427">
        <v>0</v>
      </c>
      <c r="M11" s="427">
        <v>0</v>
      </c>
      <c r="N11" s="427">
        <v>0</v>
      </c>
      <c r="O11" s="427">
        <v>0</v>
      </c>
      <c r="P11" s="427">
        <v>0</v>
      </c>
      <c r="Q11" s="427">
        <v>0</v>
      </c>
      <c r="R11" s="427">
        <v>0</v>
      </c>
      <c r="S11" s="957">
        <f t="shared" si="0"/>
        <v>0</v>
      </c>
    </row>
    <row r="12" spans="1:19">
      <c r="A12" s="955">
        <v>5</v>
      </c>
      <c r="B12" s="956" t="s">
        <v>905</v>
      </c>
      <c r="C12" s="427">
        <v>0</v>
      </c>
      <c r="D12" s="427">
        <v>0</v>
      </c>
      <c r="E12" s="427">
        <v>0</v>
      </c>
      <c r="F12" s="427">
        <v>0</v>
      </c>
      <c r="G12" s="427">
        <v>0</v>
      </c>
      <c r="H12" s="427">
        <v>0</v>
      </c>
      <c r="I12" s="427">
        <v>0</v>
      </c>
      <c r="J12" s="427">
        <v>0</v>
      </c>
      <c r="K12" s="427">
        <v>0</v>
      </c>
      <c r="L12" s="427">
        <v>0</v>
      </c>
      <c r="M12" s="427">
        <v>5421149.3020000001</v>
      </c>
      <c r="N12" s="427">
        <v>0</v>
      </c>
      <c r="O12" s="427">
        <v>0</v>
      </c>
      <c r="P12" s="427">
        <v>0</v>
      </c>
      <c r="Q12" s="427">
        <v>0</v>
      </c>
      <c r="R12" s="427">
        <v>0</v>
      </c>
      <c r="S12" s="957">
        <f t="shared" si="0"/>
        <v>5421149.3020000001</v>
      </c>
    </row>
    <row r="13" spans="1:19">
      <c r="A13" s="955">
        <v>6</v>
      </c>
      <c r="B13" s="956" t="s">
        <v>127</v>
      </c>
      <c r="C13" s="427">
        <v>0</v>
      </c>
      <c r="D13" s="427">
        <v>0</v>
      </c>
      <c r="E13" s="427">
        <v>114290939.99079999</v>
      </c>
      <c r="F13" s="427">
        <v>0</v>
      </c>
      <c r="G13" s="427">
        <v>0</v>
      </c>
      <c r="H13" s="427">
        <v>0</v>
      </c>
      <c r="I13" s="427">
        <v>8052109.2347000008</v>
      </c>
      <c r="J13" s="427">
        <v>0</v>
      </c>
      <c r="K13" s="427">
        <v>0</v>
      </c>
      <c r="L13" s="427">
        <v>0</v>
      </c>
      <c r="M13" s="427">
        <v>11845676.637999998</v>
      </c>
      <c r="N13" s="427">
        <v>0</v>
      </c>
      <c r="O13" s="427">
        <v>520419.83510000003</v>
      </c>
      <c r="P13" s="427">
        <v>0</v>
      </c>
      <c r="Q13" s="427">
        <v>0</v>
      </c>
      <c r="R13" s="427">
        <v>0</v>
      </c>
      <c r="S13" s="957">
        <f t="shared" si="0"/>
        <v>39510549.006159998</v>
      </c>
    </row>
    <row r="14" spans="1:19">
      <c r="A14" s="955">
        <v>7</v>
      </c>
      <c r="B14" s="956" t="s">
        <v>71</v>
      </c>
      <c r="C14" s="427">
        <v>0</v>
      </c>
      <c r="D14" s="427">
        <v>0</v>
      </c>
      <c r="E14" s="427">
        <v>0</v>
      </c>
      <c r="F14" s="427">
        <v>0</v>
      </c>
      <c r="G14" s="427">
        <v>0</v>
      </c>
      <c r="H14" s="427">
        <v>0</v>
      </c>
      <c r="I14" s="427">
        <v>0</v>
      </c>
      <c r="J14" s="427">
        <v>0</v>
      </c>
      <c r="K14" s="427">
        <v>0</v>
      </c>
      <c r="L14" s="427">
        <v>0</v>
      </c>
      <c r="M14" s="427">
        <v>994577263.83830023</v>
      </c>
      <c r="N14" s="427">
        <v>77959114.82280001</v>
      </c>
      <c r="O14" s="427">
        <v>0</v>
      </c>
      <c r="P14" s="427">
        <v>0</v>
      </c>
      <c r="Q14" s="427">
        <v>0</v>
      </c>
      <c r="R14" s="427">
        <v>0</v>
      </c>
      <c r="S14" s="957">
        <f t="shared" si="0"/>
        <v>1072536378.6611003</v>
      </c>
    </row>
    <row r="15" spans="1:19">
      <c r="A15" s="955">
        <v>8</v>
      </c>
      <c r="B15" s="956" t="s">
        <v>72</v>
      </c>
      <c r="C15" s="427">
        <v>0</v>
      </c>
      <c r="D15" s="427">
        <v>0</v>
      </c>
      <c r="E15" s="427">
        <v>0</v>
      </c>
      <c r="F15" s="427">
        <v>0</v>
      </c>
      <c r="G15" s="427">
        <v>327250553.32840008</v>
      </c>
      <c r="H15" s="427">
        <v>0</v>
      </c>
      <c r="I15" s="427">
        <v>0</v>
      </c>
      <c r="J15" s="427">
        <v>0</v>
      </c>
      <c r="K15" s="427">
        <v>2560560619.1039014</v>
      </c>
      <c r="L15" s="427">
        <v>6360019.8143999996</v>
      </c>
      <c r="M15" s="427">
        <v>0</v>
      </c>
      <c r="N15" s="427">
        <v>7245978.5905999998</v>
      </c>
      <c r="O15" s="427">
        <v>0</v>
      </c>
      <c r="P15" s="427">
        <v>0</v>
      </c>
      <c r="Q15" s="427">
        <v>0</v>
      </c>
      <c r="R15" s="427">
        <v>0</v>
      </c>
      <c r="S15" s="957">
        <f t="shared" si="0"/>
        <v>2046974151.4442663</v>
      </c>
    </row>
    <row r="16" spans="1:19">
      <c r="A16" s="955">
        <v>9</v>
      </c>
      <c r="B16" s="956" t="s">
        <v>906</v>
      </c>
      <c r="C16" s="427">
        <v>0</v>
      </c>
      <c r="D16" s="427">
        <v>0</v>
      </c>
      <c r="E16" s="427">
        <v>0</v>
      </c>
      <c r="F16" s="427">
        <v>0</v>
      </c>
      <c r="G16" s="427">
        <v>706990672.15270007</v>
      </c>
      <c r="H16" s="427">
        <v>0</v>
      </c>
      <c r="I16" s="427">
        <v>0</v>
      </c>
      <c r="J16" s="427">
        <v>0</v>
      </c>
      <c r="K16" s="427">
        <v>0</v>
      </c>
      <c r="L16" s="427">
        <v>0</v>
      </c>
      <c r="M16" s="427">
        <v>0</v>
      </c>
      <c r="N16" s="427">
        <v>909754.71420000005</v>
      </c>
      <c r="O16" s="427">
        <v>0</v>
      </c>
      <c r="P16" s="427">
        <v>0</v>
      </c>
      <c r="Q16" s="427">
        <v>0</v>
      </c>
      <c r="R16" s="427">
        <v>0</v>
      </c>
      <c r="S16" s="957">
        <f t="shared" si="0"/>
        <v>248356489.96764499</v>
      </c>
    </row>
    <row r="17" spans="1:19">
      <c r="A17" s="955">
        <v>10</v>
      </c>
      <c r="B17" s="956" t="s">
        <v>67</v>
      </c>
      <c r="C17" s="427">
        <v>0</v>
      </c>
      <c r="D17" s="427">
        <v>0</v>
      </c>
      <c r="E17" s="427">
        <v>0</v>
      </c>
      <c r="F17" s="427">
        <v>0</v>
      </c>
      <c r="G17" s="427">
        <v>0</v>
      </c>
      <c r="H17" s="427">
        <v>0</v>
      </c>
      <c r="I17" s="427">
        <v>1970666.0633999996</v>
      </c>
      <c r="J17" s="427">
        <v>0</v>
      </c>
      <c r="K17" s="427">
        <v>0</v>
      </c>
      <c r="L17" s="427">
        <v>0</v>
      </c>
      <c r="M17" s="427">
        <v>33797711.876399994</v>
      </c>
      <c r="N17" s="427">
        <v>0</v>
      </c>
      <c r="O17" s="427">
        <v>23359013.615400005</v>
      </c>
      <c r="P17" s="427">
        <v>0</v>
      </c>
      <c r="Q17" s="427">
        <v>0</v>
      </c>
      <c r="R17" s="427">
        <v>0</v>
      </c>
      <c r="S17" s="957">
        <f t="shared" si="0"/>
        <v>69821565.331200004</v>
      </c>
    </row>
    <row r="18" spans="1:19">
      <c r="A18" s="955">
        <v>11</v>
      </c>
      <c r="B18" s="956" t="s">
        <v>68</v>
      </c>
      <c r="C18" s="427">
        <v>0</v>
      </c>
      <c r="D18" s="427">
        <v>0</v>
      </c>
      <c r="E18" s="427">
        <v>0</v>
      </c>
      <c r="F18" s="427">
        <v>0</v>
      </c>
      <c r="G18" s="427">
        <v>0</v>
      </c>
      <c r="H18" s="427">
        <v>0</v>
      </c>
      <c r="I18" s="427">
        <v>0</v>
      </c>
      <c r="J18" s="427">
        <v>0</v>
      </c>
      <c r="K18" s="427">
        <v>0</v>
      </c>
      <c r="L18" s="427">
        <v>0</v>
      </c>
      <c r="M18" s="427">
        <v>0</v>
      </c>
      <c r="N18" s="427">
        <v>0</v>
      </c>
      <c r="O18" s="427">
        <v>0</v>
      </c>
      <c r="P18" s="427">
        <v>0</v>
      </c>
      <c r="Q18" s="427">
        <v>1100148.6599999999</v>
      </c>
      <c r="R18" s="427">
        <v>0</v>
      </c>
      <c r="S18" s="957">
        <f t="shared" si="0"/>
        <v>2750371.65</v>
      </c>
    </row>
    <row r="19" spans="1:19">
      <c r="A19" s="955">
        <v>12</v>
      </c>
      <c r="B19" s="956" t="s">
        <v>69</v>
      </c>
      <c r="C19" s="427">
        <v>0</v>
      </c>
      <c r="D19" s="427">
        <v>0</v>
      </c>
      <c r="E19" s="427">
        <v>0</v>
      </c>
      <c r="F19" s="427">
        <v>0</v>
      </c>
      <c r="G19" s="427">
        <v>0</v>
      </c>
      <c r="H19" s="427">
        <v>0</v>
      </c>
      <c r="I19" s="427">
        <v>0</v>
      </c>
      <c r="J19" s="427">
        <v>0</v>
      </c>
      <c r="K19" s="427">
        <v>0</v>
      </c>
      <c r="L19" s="427">
        <v>0</v>
      </c>
      <c r="M19" s="427">
        <v>0</v>
      </c>
      <c r="N19" s="427">
        <v>0</v>
      </c>
      <c r="O19" s="427">
        <v>0</v>
      </c>
      <c r="P19" s="427">
        <v>0</v>
      </c>
      <c r="Q19" s="427">
        <v>0</v>
      </c>
      <c r="R19" s="427">
        <v>0</v>
      </c>
      <c r="S19" s="957">
        <f t="shared" si="0"/>
        <v>0</v>
      </c>
    </row>
    <row r="20" spans="1:19">
      <c r="A20" s="955">
        <v>13</v>
      </c>
      <c r="B20" s="956" t="s">
        <v>70</v>
      </c>
      <c r="C20" s="427">
        <v>0</v>
      </c>
      <c r="D20" s="427">
        <v>0</v>
      </c>
      <c r="E20" s="427">
        <v>0</v>
      </c>
      <c r="F20" s="427">
        <v>0</v>
      </c>
      <c r="G20" s="427">
        <v>0</v>
      </c>
      <c r="H20" s="427">
        <v>0</v>
      </c>
      <c r="I20" s="427">
        <v>0</v>
      </c>
      <c r="J20" s="427">
        <v>0</v>
      </c>
      <c r="K20" s="427">
        <v>0</v>
      </c>
      <c r="L20" s="427">
        <v>0</v>
      </c>
      <c r="M20" s="427">
        <v>0</v>
      </c>
      <c r="N20" s="427">
        <v>0</v>
      </c>
      <c r="O20" s="427">
        <v>0</v>
      </c>
      <c r="P20" s="427">
        <v>0</v>
      </c>
      <c r="Q20" s="427">
        <v>0</v>
      </c>
      <c r="R20" s="427">
        <v>0</v>
      </c>
      <c r="S20" s="957">
        <f t="shared" si="0"/>
        <v>0</v>
      </c>
    </row>
    <row r="21" spans="1:19">
      <c r="A21" s="955">
        <v>14</v>
      </c>
      <c r="B21" s="956" t="s">
        <v>143</v>
      </c>
      <c r="C21" s="427">
        <v>362489943.29000002</v>
      </c>
      <c r="D21" s="427">
        <v>0</v>
      </c>
      <c r="E21" s="427">
        <v>0</v>
      </c>
      <c r="F21" s="427">
        <v>0</v>
      </c>
      <c r="G21" s="427">
        <v>0</v>
      </c>
      <c r="H21" s="427">
        <v>0</v>
      </c>
      <c r="I21" s="427">
        <v>0</v>
      </c>
      <c r="J21" s="427">
        <v>0</v>
      </c>
      <c r="K21" s="427">
        <v>0</v>
      </c>
      <c r="L21" s="427">
        <v>0</v>
      </c>
      <c r="M21" s="427">
        <v>215699502.04100001</v>
      </c>
      <c r="N21" s="427">
        <v>0</v>
      </c>
      <c r="O21" s="427">
        <v>0</v>
      </c>
      <c r="P21" s="427">
        <v>0</v>
      </c>
      <c r="Q21" s="427">
        <v>0</v>
      </c>
      <c r="R21" s="427">
        <v>0</v>
      </c>
      <c r="S21" s="957">
        <f t="shared" si="0"/>
        <v>215699502.04100001</v>
      </c>
    </row>
    <row r="22" spans="1:19" ht="14.4" thickBot="1">
      <c r="A22" s="958"/>
      <c r="B22" s="959" t="s">
        <v>66</v>
      </c>
      <c r="C22" s="384">
        <f>SUM(C8:C21)</f>
        <v>1092313737.2350001</v>
      </c>
      <c r="D22" s="384">
        <f t="shared" ref="D22:S22" si="1">SUM(D8:D21)</f>
        <v>18432</v>
      </c>
      <c r="E22" s="384">
        <f t="shared" si="1"/>
        <v>114290939.99079999</v>
      </c>
      <c r="F22" s="384">
        <f t="shared" si="1"/>
        <v>0</v>
      </c>
      <c r="G22" s="384">
        <f t="shared" si="1"/>
        <v>1034241225.4811001</v>
      </c>
      <c r="H22" s="384">
        <f t="shared" si="1"/>
        <v>0</v>
      </c>
      <c r="I22" s="384">
        <f t="shared" si="1"/>
        <v>10022775.2981</v>
      </c>
      <c r="J22" s="384">
        <f t="shared" si="1"/>
        <v>0</v>
      </c>
      <c r="K22" s="384">
        <f t="shared" si="1"/>
        <v>2560560619.1039014</v>
      </c>
      <c r="L22" s="384">
        <f t="shared" si="1"/>
        <v>6360019.8143999996</v>
      </c>
      <c r="M22" s="384">
        <f t="shared" si="1"/>
        <v>1378234309.1742001</v>
      </c>
      <c r="N22" s="384">
        <f t="shared" si="1"/>
        <v>86114848.127600014</v>
      </c>
      <c r="O22" s="384">
        <f t="shared" si="1"/>
        <v>23879433.450500004</v>
      </c>
      <c r="P22" s="384">
        <f t="shared" si="1"/>
        <v>0</v>
      </c>
      <c r="Q22" s="384">
        <f t="shared" si="1"/>
        <v>1100148.6599999999</v>
      </c>
      <c r="R22" s="384">
        <f t="shared" si="1"/>
        <v>0</v>
      </c>
      <c r="S22" s="960">
        <f t="shared" si="1"/>
        <v>3817963162.8818722</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scale="2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V28"/>
  <sheetViews>
    <sheetView zoomScale="80" zoomScaleNormal="80" workbookViewId="0">
      <pane xSplit="2" ySplit="6" topLeftCell="Q7" activePane="bottomRight" state="frozen"/>
      <selection activeCell="B22" sqref="B22:C22"/>
      <selection pane="topRight" activeCell="B22" sqref="B22:C22"/>
      <selection pane="bottomLeft" activeCell="B22" sqref="B22:C22"/>
      <selection pane="bottomRight" activeCell="S24" sqref="S24"/>
    </sheetView>
  </sheetViews>
  <sheetFormatPr defaultColWidth="9.33203125" defaultRowHeight="13.8"/>
  <cols>
    <col min="1" max="1" width="10.5546875" style="1" bestFit="1" customWidth="1"/>
    <col min="2" max="2" width="97" style="1" bestFit="1" customWidth="1"/>
    <col min="3" max="3" width="20.33203125" style="1" customWidth="1"/>
    <col min="4" max="4" width="16.5546875" style="1" customWidth="1"/>
    <col min="5" max="5" width="31.33203125" style="1" customWidth="1"/>
    <col min="6" max="6" width="29.33203125" style="1" customWidth="1"/>
    <col min="7" max="7" width="28.5546875" style="1" customWidth="1"/>
    <col min="8" max="8" width="26.44140625" style="1" customWidth="1"/>
    <col min="9" max="9" width="23.6640625" style="1" customWidth="1"/>
    <col min="10" max="10" width="21.5546875" style="1" customWidth="1"/>
    <col min="11" max="11" width="15.6640625" style="1" customWidth="1"/>
    <col min="12" max="12" width="13.33203125" style="1" customWidth="1"/>
    <col min="13" max="13" width="20.6640625" style="1" customWidth="1"/>
    <col min="14" max="14" width="19.33203125" style="1" customWidth="1"/>
    <col min="15" max="15" width="18.44140625" style="1" customWidth="1"/>
    <col min="16" max="16" width="19" style="1" customWidth="1"/>
    <col min="17" max="17" width="20.33203125" style="1" customWidth="1"/>
    <col min="18" max="18" width="18" style="1" customWidth="1"/>
    <col min="19" max="19" width="36" style="1" customWidth="1"/>
    <col min="20" max="20" width="19.44140625" style="1" customWidth="1"/>
    <col min="21" max="21" width="19.33203125" style="1" customWidth="1"/>
    <col min="22" max="22" width="20" style="1" customWidth="1"/>
    <col min="23" max="16384" width="9.33203125" style="3"/>
  </cols>
  <sheetData>
    <row r="1" spans="1:22">
      <c r="A1" s="1" t="s">
        <v>97</v>
      </c>
      <c r="B1" s="1" t="str">
        <f>Info!C2</f>
        <v>სს ”ლიბერთი ბანკი”</v>
      </c>
    </row>
    <row r="2" spans="1:22">
      <c r="A2" s="1" t="s">
        <v>98</v>
      </c>
      <c r="B2" s="279">
        <f>'1. key ratios'!B2</f>
        <v>46203</v>
      </c>
    </row>
    <row r="4" spans="1:22" ht="28.2" thickBot="1">
      <c r="A4" s="1" t="s">
        <v>249</v>
      </c>
      <c r="B4" s="97" t="s">
        <v>281</v>
      </c>
      <c r="V4" s="611" t="s">
        <v>76</v>
      </c>
    </row>
    <row r="5" spans="1:22">
      <c r="A5" s="32"/>
      <c r="B5" s="33"/>
      <c r="C5" s="797" t="s">
        <v>105</v>
      </c>
      <c r="D5" s="798"/>
      <c r="E5" s="798"/>
      <c r="F5" s="798"/>
      <c r="G5" s="798"/>
      <c r="H5" s="798"/>
      <c r="I5" s="798"/>
      <c r="J5" s="798"/>
      <c r="K5" s="798"/>
      <c r="L5" s="799"/>
      <c r="M5" s="797" t="s">
        <v>106</v>
      </c>
      <c r="N5" s="798"/>
      <c r="O5" s="798"/>
      <c r="P5" s="798"/>
      <c r="Q5" s="798"/>
      <c r="R5" s="798"/>
      <c r="S5" s="799"/>
      <c r="T5" s="802" t="s">
        <v>279</v>
      </c>
      <c r="U5" s="802" t="s">
        <v>278</v>
      </c>
      <c r="V5" s="800" t="s">
        <v>107</v>
      </c>
    </row>
    <row r="6" spans="1:22" s="12" customFormat="1" ht="138">
      <c r="A6" s="38"/>
      <c r="B6" s="60"/>
      <c r="C6" s="30" t="s">
        <v>108</v>
      </c>
      <c r="D6" s="29" t="s">
        <v>109</v>
      </c>
      <c r="E6" s="27" t="s">
        <v>110</v>
      </c>
      <c r="F6" s="27" t="s">
        <v>273</v>
      </c>
      <c r="G6" s="29" t="s">
        <v>111</v>
      </c>
      <c r="H6" s="29" t="s">
        <v>112</v>
      </c>
      <c r="I6" s="29" t="s">
        <v>113</v>
      </c>
      <c r="J6" s="29" t="s">
        <v>142</v>
      </c>
      <c r="K6" s="29" t="s">
        <v>114</v>
      </c>
      <c r="L6" s="31" t="s">
        <v>115</v>
      </c>
      <c r="M6" s="30" t="s">
        <v>116</v>
      </c>
      <c r="N6" s="29" t="s">
        <v>117</v>
      </c>
      <c r="O6" s="29" t="s">
        <v>118</v>
      </c>
      <c r="P6" s="29" t="s">
        <v>119</v>
      </c>
      <c r="Q6" s="29" t="s">
        <v>120</v>
      </c>
      <c r="R6" s="29" t="s">
        <v>121</v>
      </c>
      <c r="S6" s="31" t="s">
        <v>122</v>
      </c>
      <c r="T6" s="803"/>
      <c r="U6" s="803"/>
      <c r="V6" s="801"/>
    </row>
    <row r="7" spans="1:22">
      <c r="A7" s="54">
        <v>1</v>
      </c>
      <c r="B7" s="58" t="s">
        <v>123</v>
      </c>
      <c r="C7" s="643">
        <v>0</v>
      </c>
      <c r="D7" s="427">
        <v>0</v>
      </c>
      <c r="E7" s="427">
        <v>0</v>
      </c>
      <c r="F7" s="427">
        <v>0</v>
      </c>
      <c r="G7" s="427">
        <v>0</v>
      </c>
      <c r="H7" s="427">
        <v>0</v>
      </c>
      <c r="I7" s="427">
        <v>0</v>
      </c>
      <c r="J7" s="427">
        <v>0</v>
      </c>
      <c r="K7" s="427">
        <v>0</v>
      </c>
      <c r="L7" s="588">
        <v>0</v>
      </c>
      <c r="M7" s="643">
        <v>0</v>
      </c>
      <c r="N7" s="427">
        <v>0</v>
      </c>
      <c r="O7" s="427">
        <v>0</v>
      </c>
      <c r="P7" s="427">
        <v>0</v>
      </c>
      <c r="Q7" s="427">
        <v>0</v>
      </c>
      <c r="R7" s="427">
        <v>0</v>
      </c>
      <c r="S7" s="588">
        <v>0</v>
      </c>
      <c r="T7" s="644">
        <v>0</v>
      </c>
      <c r="U7" s="644"/>
      <c r="V7" s="645">
        <f>SUM(C7:S7)</f>
        <v>0</v>
      </c>
    </row>
    <row r="8" spans="1:22">
      <c r="A8" s="54">
        <v>2</v>
      </c>
      <c r="B8" s="58" t="s">
        <v>124</v>
      </c>
      <c r="C8" s="643">
        <v>0</v>
      </c>
      <c r="D8" s="427">
        <v>0</v>
      </c>
      <c r="E8" s="427">
        <v>0</v>
      </c>
      <c r="F8" s="427">
        <v>0</v>
      </c>
      <c r="G8" s="427">
        <v>0</v>
      </c>
      <c r="H8" s="427">
        <v>0</v>
      </c>
      <c r="I8" s="427">
        <v>0</v>
      </c>
      <c r="J8" s="427">
        <v>0</v>
      </c>
      <c r="K8" s="427">
        <v>0</v>
      </c>
      <c r="L8" s="588">
        <v>0</v>
      </c>
      <c r="M8" s="643">
        <v>0</v>
      </c>
      <c r="N8" s="427">
        <v>0</v>
      </c>
      <c r="O8" s="427">
        <v>0</v>
      </c>
      <c r="P8" s="427">
        <v>0</v>
      </c>
      <c r="Q8" s="427">
        <v>0</v>
      </c>
      <c r="R8" s="427">
        <v>0</v>
      </c>
      <c r="S8" s="588">
        <v>0</v>
      </c>
      <c r="T8" s="644">
        <v>0</v>
      </c>
      <c r="U8" s="644"/>
      <c r="V8" s="645">
        <f t="shared" ref="V8:V20" si="0">SUM(C8:S8)</f>
        <v>0</v>
      </c>
    </row>
    <row r="9" spans="1:22">
      <c r="A9" s="54">
        <v>3</v>
      </c>
      <c r="B9" s="58" t="s">
        <v>125</v>
      </c>
      <c r="C9" s="643">
        <v>0</v>
      </c>
      <c r="D9" s="427">
        <v>0</v>
      </c>
      <c r="E9" s="427">
        <v>0</v>
      </c>
      <c r="F9" s="427">
        <v>0</v>
      </c>
      <c r="G9" s="427">
        <v>0</v>
      </c>
      <c r="H9" s="427">
        <v>0</v>
      </c>
      <c r="I9" s="427">
        <v>0</v>
      </c>
      <c r="J9" s="427">
        <v>0</v>
      </c>
      <c r="K9" s="427">
        <v>0</v>
      </c>
      <c r="L9" s="588">
        <v>0</v>
      </c>
      <c r="M9" s="643">
        <v>0</v>
      </c>
      <c r="N9" s="427">
        <v>0</v>
      </c>
      <c r="O9" s="427">
        <v>0</v>
      </c>
      <c r="P9" s="427">
        <v>0</v>
      </c>
      <c r="Q9" s="427">
        <v>0</v>
      </c>
      <c r="R9" s="427">
        <v>0</v>
      </c>
      <c r="S9" s="588">
        <v>0</v>
      </c>
      <c r="T9" s="644">
        <v>0</v>
      </c>
      <c r="U9" s="644"/>
      <c r="V9" s="645">
        <f t="shared" si="0"/>
        <v>0</v>
      </c>
    </row>
    <row r="10" spans="1:22">
      <c r="A10" s="54">
        <v>4</v>
      </c>
      <c r="B10" s="58" t="s">
        <v>126</v>
      </c>
      <c r="C10" s="643">
        <v>0</v>
      </c>
      <c r="D10" s="427">
        <v>0</v>
      </c>
      <c r="E10" s="427">
        <v>0</v>
      </c>
      <c r="F10" s="427">
        <v>0</v>
      </c>
      <c r="G10" s="427">
        <v>0</v>
      </c>
      <c r="H10" s="427">
        <v>0</v>
      </c>
      <c r="I10" s="427">
        <v>0</v>
      </c>
      <c r="J10" s="427">
        <v>0</v>
      </c>
      <c r="K10" s="427">
        <v>0</v>
      </c>
      <c r="L10" s="588">
        <v>0</v>
      </c>
      <c r="M10" s="643">
        <v>0</v>
      </c>
      <c r="N10" s="427">
        <v>0</v>
      </c>
      <c r="O10" s="427">
        <v>0</v>
      </c>
      <c r="P10" s="427">
        <v>0</v>
      </c>
      <c r="Q10" s="427">
        <v>0</v>
      </c>
      <c r="R10" s="427">
        <v>0</v>
      </c>
      <c r="S10" s="588">
        <v>0</v>
      </c>
      <c r="T10" s="644">
        <v>0</v>
      </c>
      <c r="U10" s="644"/>
      <c r="V10" s="645">
        <f t="shared" si="0"/>
        <v>0</v>
      </c>
    </row>
    <row r="11" spans="1:22">
      <c r="A11" s="54">
        <v>5</v>
      </c>
      <c r="B11" s="58" t="s">
        <v>905</v>
      </c>
      <c r="C11" s="643">
        <v>0</v>
      </c>
      <c r="D11" s="427">
        <v>0</v>
      </c>
      <c r="E11" s="427">
        <v>0</v>
      </c>
      <c r="F11" s="427">
        <v>0</v>
      </c>
      <c r="G11" s="427">
        <v>0</v>
      </c>
      <c r="H11" s="427">
        <v>0</v>
      </c>
      <c r="I11" s="427">
        <v>0</v>
      </c>
      <c r="J11" s="427">
        <v>0</v>
      </c>
      <c r="K11" s="427">
        <v>0</v>
      </c>
      <c r="L11" s="588">
        <v>0</v>
      </c>
      <c r="M11" s="643">
        <v>0</v>
      </c>
      <c r="N11" s="427">
        <v>0</v>
      </c>
      <c r="O11" s="427">
        <v>0</v>
      </c>
      <c r="P11" s="427">
        <v>0</v>
      </c>
      <c r="Q11" s="427">
        <v>0</v>
      </c>
      <c r="R11" s="427">
        <v>0</v>
      </c>
      <c r="S11" s="588">
        <v>0</v>
      </c>
      <c r="T11" s="644">
        <v>0</v>
      </c>
      <c r="U11" s="644"/>
      <c r="V11" s="645">
        <f t="shared" si="0"/>
        <v>0</v>
      </c>
    </row>
    <row r="12" spans="1:22">
      <c r="A12" s="54">
        <v>6</v>
      </c>
      <c r="B12" s="58" t="s">
        <v>127</v>
      </c>
      <c r="C12" s="643">
        <v>0</v>
      </c>
      <c r="D12" s="427">
        <v>0</v>
      </c>
      <c r="E12" s="427">
        <v>0</v>
      </c>
      <c r="F12" s="427">
        <v>0</v>
      </c>
      <c r="G12" s="427">
        <v>0</v>
      </c>
      <c r="H12" s="427">
        <v>0</v>
      </c>
      <c r="I12" s="427">
        <v>0</v>
      </c>
      <c r="J12" s="427">
        <v>0</v>
      </c>
      <c r="K12" s="427">
        <v>0</v>
      </c>
      <c r="L12" s="588">
        <v>0</v>
      </c>
      <c r="M12" s="643">
        <v>0</v>
      </c>
      <c r="N12" s="427">
        <v>0</v>
      </c>
      <c r="O12" s="427">
        <v>0</v>
      </c>
      <c r="P12" s="427">
        <v>0</v>
      </c>
      <c r="Q12" s="427">
        <v>0</v>
      </c>
      <c r="R12" s="427">
        <v>0</v>
      </c>
      <c r="S12" s="588">
        <v>0</v>
      </c>
      <c r="T12" s="644">
        <v>0</v>
      </c>
      <c r="U12" s="644"/>
      <c r="V12" s="645">
        <f t="shared" si="0"/>
        <v>0</v>
      </c>
    </row>
    <row r="13" spans="1:22">
      <c r="A13" s="54">
        <v>7</v>
      </c>
      <c r="B13" s="58" t="s">
        <v>71</v>
      </c>
      <c r="C13" s="643">
        <v>0</v>
      </c>
      <c r="D13" s="427">
        <v>40006285.092</v>
      </c>
      <c r="E13" s="427">
        <v>0</v>
      </c>
      <c r="F13" s="427">
        <v>0</v>
      </c>
      <c r="G13" s="427">
        <v>0</v>
      </c>
      <c r="H13" s="427">
        <v>0</v>
      </c>
      <c r="I13" s="427">
        <v>0</v>
      </c>
      <c r="J13" s="427">
        <v>0</v>
      </c>
      <c r="K13" s="427">
        <v>0</v>
      </c>
      <c r="L13" s="588">
        <v>0</v>
      </c>
      <c r="M13" s="643">
        <v>0</v>
      </c>
      <c r="N13" s="427">
        <v>0</v>
      </c>
      <c r="O13" s="427">
        <v>0</v>
      </c>
      <c r="P13" s="427">
        <v>0</v>
      </c>
      <c r="Q13" s="427">
        <v>0</v>
      </c>
      <c r="R13" s="427">
        <v>0</v>
      </c>
      <c r="S13" s="588">
        <v>0</v>
      </c>
      <c r="T13" s="644">
        <v>27368912.633000001</v>
      </c>
      <c r="U13" s="644">
        <v>12637372.459000001</v>
      </c>
      <c r="V13" s="645">
        <f t="shared" si="0"/>
        <v>40006285.092</v>
      </c>
    </row>
    <row r="14" spans="1:22">
      <c r="A14" s="54">
        <v>8</v>
      </c>
      <c r="B14" s="58" t="s">
        <v>72</v>
      </c>
      <c r="C14" s="643">
        <v>0</v>
      </c>
      <c r="D14" s="427">
        <v>39100083.058300003</v>
      </c>
      <c r="E14" s="427">
        <v>0</v>
      </c>
      <c r="F14" s="427">
        <v>0</v>
      </c>
      <c r="G14" s="427">
        <v>0</v>
      </c>
      <c r="H14" s="427">
        <v>0</v>
      </c>
      <c r="I14" s="427">
        <v>0</v>
      </c>
      <c r="J14" s="427">
        <v>0</v>
      </c>
      <c r="K14" s="427">
        <v>0</v>
      </c>
      <c r="L14" s="588">
        <v>0</v>
      </c>
      <c r="M14" s="643">
        <v>0</v>
      </c>
      <c r="N14" s="427">
        <v>0</v>
      </c>
      <c r="O14" s="427">
        <v>0</v>
      </c>
      <c r="P14" s="427">
        <v>0</v>
      </c>
      <c r="Q14" s="427">
        <v>0</v>
      </c>
      <c r="R14" s="427">
        <v>0</v>
      </c>
      <c r="S14" s="588">
        <v>0</v>
      </c>
      <c r="T14" s="644">
        <v>39100083.058300003</v>
      </c>
      <c r="U14" s="644"/>
      <c r="V14" s="645">
        <f t="shared" si="0"/>
        <v>39100083.058300003</v>
      </c>
    </row>
    <row r="15" spans="1:22">
      <c r="A15" s="54">
        <v>9</v>
      </c>
      <c r="B15" s="58" t="s">
        <v>906</v>
      </c>
      <c r="C15" s="643">
        <v>0</v>
      </c>
      <c r="D15" s="427">
        <v>1521372.6189999997</v>
      </c>
      <c r="E15" s="427">
        <v>0</v>
      </c>
      <c r="F15" s="427">
        <v>0</v>
      </c>
      <c r="G15" s="427">
        <v>0</v>
      </c>
      <c r="H15" s="427">
        <v>0</v>
      </c>
      <c r="I15" s="427">
        <v>0</v>
      </c>
      <c r="J15" s="427">
        <v>0</v>
      </c>
      <c r="K15" s="427">
        <v>0</v>
      </c>
      <c r="L15" s="588">
        <v>0</v>
      </c>
      <c r="M15" s="643">
        <v>0</v>
      </c>
      <c r="N15" s="427">
        <v>0</v>
      </c>
      <c r="O15" s="427">
        <v>0</v>
      </c>
      <c r="P15" s="427">
        <v>0</v>
      </c>
      <c r="Q15" s="427">
        <v>0</v>
      </c>
      <c r="R15" s="427">
        <v>0</v>
      </c>
      <c r="S15" s="588">
        <v>0</v>
      </c>
      <c r="T15" s="644">
        <v>1521372.6189999997</v>
      </c>
      <c r="U15" s="644"/>
      <c r="V15" s="645">
        <f t="shared" si="0"/>
        <v>1521372.6189999997</v>
      </c>
    </row>
    <row r="16" spans="1:22">
      <c r="A16" s="54">
        <v>10</v>
      </c>
      <c r="B16" s="58" t="s">
        <v>67</v>
      </c>
      <c r="C16" s="643">
        <v>0</v>
      </c>
      <c r="D16" s="427">
        <v>67250.810400000002</v>
      </c>
      <c r="E16" s="427">
        <v>0</v>
      </c>
      <c r="F16" s="427">
        <v>0</v>
      </c>
      <c r="G16" s="427">
        <v>0</v>
      </c>
      <c r="H16" s="427">
        <v>0</v>
      </c>
      <c r="I16" s="427">
        <v>0</v>
      </c>
      <c r="J16" s="427">
        <v>0</v>
      </c>
      <c r="K16" s="427">
        <v>0</v>
      </c>
      <c r="L16" s="588">
        <v>0</v>
      </c>
      <c r="M16" s="643">
        <v>0</v>
      </c>
      <c r="N16" s="427">
        <v>0</v>
      </c>
      <c r="O16" s="427">
        <v>0</v>
      </c>
      <c r="P16" s="427">
        <v>0</v>
      </c>
      <c r="Q16" s="427">
        <v>0</v>
      </c>
      <c r="R16" s="427">
        <v>0</v>
      </c>
      <c r="S16" s="588">
        <v>0</v>
      </c>
      <c r="T16" s="644">
        <v>67250.810400000002</v>
      </c>
      <c r="U16" s="644"/>
      <c r="V16" s="645">
        <f t="shared" si="0"/>
        <v>67250.810400000002</v>
      </c>
    </row>
    <row r="17" spans="1:22">
      <c r="A17" s="54">
        <v>11</v>
      </c>
      <c r="B17" s="58" t="s">
        <v>68</v>
      </c>
      <c r="C17" s="643">
        <v>0</v>
      </c>
      <c r="D17" s="427">
        <v>0</v>
      </c>
      <c r="E17" s="427">
        <v>0</v>
      </c>
      <c r="F17" s="427">
        <v>0</v>
      </c>
      <c r="G17" s="427">
        <v>0</v>
      </c>
      <c r="H17" s="427">
        <v>0</v>
      </c>
      <c r="I17" s="427">
        <v>0</v>
      </c>
      <c r="J17" s="427">
        <v>0</v>
      </c>
      <c r="K17" s="427">
        <v>0</v>
      </c>
      <c r="L17" s="588">
        <v>0</v>
      </c>
      <c r="M17" s="643">
        <v>0</v>
      </c>
      <c r="N17" s="427">
        <v>0</v>
      </c>
      <c r="O17" s="427">
        <v>0</v>
      </c>
      <c r="P17" s="427">
        <v>0</v>
      </c>
      <c r="Q17" s="427">
        <v>0</v>
      </c>
      <c r="R17" s="427">
        <v>0</v>
      </c>
      <c r="S17" s="588">
        <v>0</v>
      </c>
      <c r="T17" s="644">
        <v>0</v>
      </c>
      <c r="U17" s="644"/>
      <c r="V17" s="645">
        <f t="shared" si="0"/>
        <v>0</v>
      </c>
    </row>
    <row r="18" spans="1:22">
      <c r="A18" s="54">
        <v>12</v>
      </c>
      <c r="B18" s="58" t="s">
        <v>69</v>
      </c>
      <c r="C18" s="643">
        <v>0</v>
      </c>
      <c r="D18" s="427">
        <v>0</v>
      </c>
      <c r="E18" s="427">
        <v>0</v>
      </c>
      <c r="F18" s="427">
        <v>0</v>
      </c>
      <c r="G18" s="427">
        <v>0</v>
      </c>
      <c r="H18" s="427">
        <v>0</v>
      </c>
      <c r="I18" s="427">
        <v>0</v>
      </c>
      <c r="J18" s="427">
        <v>0</v>
      </c>
      <c r="K18" s="427">
        <v>0</v>
      </c>
      <c r="L18" s="588">
        <v>0</v>
      </c>
      <c r="M18" s="643">
        <v>0</v>
      </c>
      <c r="N18" s="427">
        <v>0</v>
      </c>
      <c r="O18" s="427">
        <v>0</v>
      </c>
      <c r="P18" s="427">
        <v>0</v>
      </c>
      <c r="Q18" s="427">
        <v>0</v>
      </c>
      <c r="R18" s="427">
        <v>0</v>
      </c>
      <c r="S18" s="588">
        <v>0</v>
      </c>
      <c r="T18" s="644">
        <v>0</v>
      </c>
      <c r="U18" s="644"/>
      <c r="V18" s="645">
        <f t="shared" si="0"/>
        <v>0</v>
      </c>
    </row>
    <row r="19" spans="1:22">
      <c r="A19" s="54">
        <v>13</v>
      </c>
      <c r="B19" s="58" t="s">
        <v>70</v>
      </c>
      <c r="C19" s="643">
        <v>0</v>
      </c>
      <c r="D19" s="427">
        <v>0</v>
      </c>
      <c r="E19" s="427">
        <v>0</v>
      </c>
      <c r="F19" s="427">
        <v>0</v>
      </c>
      <c r="G19" s="427">
        <v>0</v>
      </c>
      <c r="H19" s="427">
        <v>0</v>
      </c>
      <c r="I19" s="427">
        <v>0</v>
      </c>
      <c r="J19" s="427">
        <v>0</v>
      </c>
      <c r="K19" s="427">
        <v>0</v>
      </c>
      <c r="L19" s="588">
        <v>0</v>
      </c>
      <c r="M19" s="643">
        <v>0</v>
      </c>
      <c r="N19" s="427">
        <v>0</v>
      </c>
      <c r="O19" s="427">
        <v>0</v>
      </c>
      <c r="P19" s="427">
        <v>0</v>
      </c>
      <c r="Q19" s="427">
        <v>0</v>
      </c>
      <c r="R19" s="427">
        <v>0</v>
      </c>
      <c r="S19" s="588">
        <v>0</v>
      </c>
      <c r="T19" s="644">
        <v>0</v>
      </c>
      <c r="U19" s="644"/>
      <c r="V19" s="645">
        <f t="shared" si="0"/>
        <v>0</v>
      </c>
    </row>
    <row r="20" spans="1:22">
      <c r="A20" s="54">
        <v>14</v>
      </c>
      <c r="B20" s="58" t="s">
        <v>143</v>
      </c>
      <c r="C20" s="643">
        <v>0</v>
      </c>
      <c r="D20" s="427">
        <v>0</v>
      </c>
      <c r="E20" s="427">
        <v>0</v>
      </c>
      <c r="F20" s="427">
        <v>0</v>
      </c>
      <c r="G20" s="427">
        <v>0</v>
      </c>
      <c r="H20" s="427">
        <v>0</v>
      </c>
      <c r="I20" s="427">
        <v>0</v>
      </c>
      <c r="J20" s="427">
        <v>0</v>
      </c>
      <c r="K20" s="427">
        <v>0</v>
      </c>
      <c r="L20" s="588">
        <v>0</v>
      </c>
      <c r="M20" s="643">
        <v>0</v>
      </c>
      <c r="N20" s="427">
        <v>0</v>
      </c>
      <c r="O20" s="427">
        <v>0</v>
      </c>
      <c r="P20" s="427">
        <v>0</v>
      </c>
      <c r="Q20" s="427">
        <v>0</v>
      </c>
      <c r="R20" s="427">
        <v>0</v>
      </c>
      <c r="S20" s="588">
        <v>0</v>
      </c>
      <c r="T20" s="644">
        <v>0</v>
      </c>
      <c r="U20" s="644"/>
      <c r="V20" s="645">
        <f t="shared" si="0"/>
        <v>0</v>
      </c>
    </row>
    <row r="21" spans="1:22" ht="14.4" thickBot="1">
      <c r="A21" s="34"/>
      <c r="B21" s="35" t="s">
        <v>66</v>
      </c>
      <c r="C21" s="646">
        <f>SUM(C7:C20)</f>
        <v>0</v>
      </c>
      <c r="D21" s="384">
        <f t="shared" ref="D21:V21" si="1">SUM(D7:D20)</f>
        <v>80694991.579699993</v>
      </c>
      <c r="E21" s="384">
        <f t="shared" si="1"/>
        <v>0</v>
      </c>
      <c r="F21" s="384">
        <f t="shared" si="1"/>
        <v>0</v>
      </c>
      <c r="G21" s="384">
        <f t="shared" si="1"/>
        <v>0</v>
      </c>
      <c r="H21" s="384">
        <f t="shared" si="1"/>
        <v>0</v>
      </c>
      <c r="I21" s="384">
        <f t="shared" si="1"/>
        <v>0</v>
      </c>
      <c r="J21" s="384">
        <f t="shared" si="1"/>
        <v>0</v>
      </c>
      <c r="K21" s="384">
        <f t="shared" si="1"/>
        <v>0</v>
      </c>
      <c r="L21" s="647">
        <f t="shared" si="1"/>
        <v>0</v>
      </c>
      <c r="M21" s="646">
        <f t="shared" si="1"/>
        <v>0</v>
      </c>
      <c r="N21" s="384">
        <f t="shared" si="1"/>
        <v>0</v>
      </c>
      <c r="O21" s="384">
        <f t="shared" si="1"/>
        <v>0</v>
      </c>
      <c r="P21" s="384">
        <f t="shared" si="1"/>
        <v>0</v>
      </c>
      <c r="Q21" s="384">
        <f t="shared" si="1"/>
        <v>0</v>
      </c>
      <c r="R21" s="384">
        <f t="shared" si="1"/>
        <v>0</v>
      </c>
      <c r="S21" s="647">
        <f>SUM(S7:S20)</f>
        <v>0</v>
      </c>
      <c r="T21" s="647">
        <f>SUM(T7:T20)</f>
        <v>68057619.120700002</v>
      </c>
      <c r="U21" s="647">
        <f t="shared" ref="U21" si="2">SUM(U7:U20)</f>
        <v>12637372.459000001</v>
      </c>
      <c r="V21" s="648">
        <f t="shared" si="1"/>
        <v>80694991.579699993</v>
      </c>
    </row>
    <row r="24" spans="1:22">
      <c r="C24" s="14"/>
      <c r="D24" s="14"/>
      <c r="E24" s="14"/>
    </row>
    <row r="25" spans="1:22">
      <c r="A25" s="11"/>
      <c r="B25" s="11"/>
      <c r="D25" s="14"/>
      <c r="E25" s="14"/>
    </row>
    <row r="26" spans="1:22">
      <c r="A26" s="11"/>
      <c r="B26" s="28"/>
      <c r="D26" s="14"/>
      <c r="E26" s="14"/>
    </row>
    <row r="27" spans="1:22">
      <c r="A27" s="11"/>
      <c r="B27" s="11"/>
      <c r="D27" s="14"/>
      <c r="E27" s="14"/>
    </row>
    <row r="28" spans="1:22">
      <c r="A28" s="11"/>
      <c r="B28" s="28"/>
      <c r="D28" s="14"/>
      <c r="E28" s="14"/>
    </row>
  </sheetData>
  <mergeCells count="5">
    <mergeCell ref="C5:L5"/>
    <mergeCell ref="M5:S5"/>
    <mergeCell ref="V5:V6"/>
    <mergeCell ref="T5:T6"/>
    <mergeCell ref="U5:U6"/>
  </mergeCells>
  <pageMargins left="0.7" right="0.7" top="0.75" bottom="0.75" header="0.3" footer="0.3"/>
  <pageSetup paperSize="9" scale="1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I28"/>
  <sheetViews>
    <sheetView zoomScale="80" zoomScaleNormal="80" workbookViewId="0">
      <pane xSplit="1" ySplit="7" topLeftCell="B10" activePane="bottomRight" state="frozen"/>
      <selection activeCell="B22" sqref="B22:C22"/>
      <selection pane="topRight" activeCell="B22" sqref="B22:C22"/>
      <selection pane="bottomLeft" activeCell="B22" sqref="B22:C22"/>
      <selection pane="bottomRight" activeCell="E32" sqref="E32"/>
    </sheetView>
  </sheetViews>
  <sheetFormatPr defaultColWidth="9.33203125" defaultRowHeight="13.8"/>
  <cols>
    <col min="1" max="1" width="10.5546875" style="1" bestFit="1" customWidth="1"/>
    <col min="2" max="2" width="101.6640625" style="1" customWidth="1"/>
    <col min="3" max="3" width="17.6640625" style="1" customWidth="1"/>
    <col min="4" max="4" width="14.6640625" style="1" bestFit="1" customWidth="1"/>
    <col min="5" max="5" width="17.6640625" style="1" customWidth="1"/>
    <col min="6" max="6" width="15.6640625" style="1" customWidth="1"/>
    <col min="7" max="7" width="17.44140625" style="1" customWidth="1"/>
    <col min="8" max="8" width="15.33203125" style="1" customWidth="1"/>
    <col min="9" max="16384" width="9.33203125" style="3"/>
  </cols>
  <sheetData>
    <row r="1" spans="1:9">
      <c r="A1" s="1" t="s">
        <v>97</v>
      </c>
      <c r="B1" s="1" t="str">
        <f>Info!C2</f>
        <v>სს ”ლიბერთი ბანკი”</v>
      </c>
    </row>
    <row r="2" spans="1:9">
      <c r="A2" s="1" t="s">
        <v>98</v>
      </c>
      <c r="B2" s="279">
        <f>'1. key ratios'!B2</f>
        <v>46203</v>
      </c>
    </row>
    <row r="4" spans="1:9" ht="14.4" thickBot="1">
      <c r="A4" s="1" t="s">
        <v>250</v>
      </c>
      <c r="B4" s="9" t="s">
        <v>282</v>
      </c>
    </row>
    <row r="5" spans="1:9">
      <c r="A5" s="32"/>
      <c r="B5" s="52"/>
      <c r="C5" s="55" t="s">
        <v>0</v>
      </c>
      <c r="D5" s="55" t="s">
        <v>1</v>
      </c>
      <c r="E5" s="55" t="s">
        <v>2</v>
      </c>
      <c r="F5" s="55" t="s">
        <v>3</v>
      </c>
      <c r="G5" s="95" t="s">
        <v>4</v>
      </c>
      <c r="H5" s="56" t="s">
        <v>5</v>
      </c>
      <c r="I5" s="8"/>
    </row>
    <row r="6" spans="1:9" ht="15" customHeight="1">
      <c r="A6" s="51"/>
      <c r="B6" s="6"/>
      <c r="C6" s="795" t="s">
        <v>274</v>
      </c>
      <c r="D6" s="806" t="s">
        <v>295</v>
      </c>
      <c r="E6" s="807"/>
      <c r="F6" s="795" t="s">
        <v>301</v>
      </c>
      <c r="G6" s="795" t="s">
        <v>302</v>
      </c>
      <c r="H6" s="804" t="s">
        <v>276</v>
      </c>
      <c r="I6" s="8"/>
    </row>
    <row r="7" spans="1:9" ht="69">
      <c r="A7" s="51"/>
      <c r="B7" s="6"/>
      <c r="C7" s="796"/>
      <c r="D7" s="96" t="s">
        <v>277</v>
      </c>
      <c r="E7" s="96" t="s">
        <v>275</v>
      </c>
      <c r="F7" s="796"/>
      <c r="G7" s="796"/>
      <c r="H7" s="805"/>
      <c r="I7" s="8"/>
    </row>
    <row r="8" spans="1:9">
      <c r="A8" s="26">
        <v>1</v>
      </c>
      <c r="B8" s="58" t="s">
        <v>123</v>
      </c>
      <c r="C8" s="427">
        <v>846716799.64989853</v>
      </c>
      <c r="D8" s="427">
        <v>36864</v>
      </c>
      <c r="E8" s="427">
        <v>18432</v>
      </c>
      <c r="F8" s="427">
        <v>116893005.47849999</v>
      </c>
      <c r="G8" s="428">
        <v>116893005.47849999</v>
      </c>
      <c r="H8" s="383">
        <f>IFERROR(G8/(C8+E8),0)</f>
        <v>0.13805142517895369</v>
      </c>
    </row>
    <row r="9" spans="1:9" ht="15" customHeight="1">
      <c r="A9" s="26">
        <v>2</v>
      </c>
      <c r="B9" s="58" t="s">
        <v>124</v>
      </c>
      <c r="C9" s="427">
        <v>0</v>
      </c>
      <c r="D9" s="427">
        <v>0</v>
      </c>
      <c r="E9" s="427">
        <v>0</v>
      </c>
      <c r="F9" s="427">
        <v>0</v>
      </c>
      <c r="G9" s="428">
        <v>0</v>
      </c>
      <c r="H9" s="383">
        <f t="shared" ref="H9:H21" si="0">IFERROR(G9/(C9+E9),0)</f>
        <v>0</v>
      </c>
    </row>
    <row r="10" spans="1:9">
      <c r="A10" s="26">
        <v>3</v>
      </c>
      <c r="B10" s="58" t="s">
        <v>125</v>
      </c>
      <c r="C10" s="427">
        <v>0</v>
      </c>
      <c r="D10" s="427">
        <v>0</v>
      </c>
      <c r="E10" s="427">
        <v>0</v>
      </c>
      <c r="F10" s="427">
        <v>0</v>
      </c>
      <c r="G10" s="428">
        <v>0</v>
      </c>
      <c r="H10" s="383">
        <f t="shared" si="0"/>
        <v>0</v>
      </c>
    </row>
    <row r="11" spans="1:9">
      <c r="A11" s="26">
        <v>4</v>
      </c>
      <c r="B11" s="58" t="s">
        <v>126</v>
      </c>
      <c r="C11" s="427">
        <v>0</v>
      </c>
      <c r="D11" s="427">
        <v>0</v>
      </c>
      <c r="E11" s="427">
        <v>0</v>
      </c>
      <c r="F11" s="427">
        <v>0</v>
      </c>
      <c r="G11" s="428">
        <v>0</v>
      </c>
      <c r="H11" s="383">
        <f t="shared" si="0"/>
        <v>0</v>
      </c>
    </row>
    <row r="12" spans="1:9">
      <c r="A12" s="26">
        <v>5</v>
      </c>
      <c r="B12" s="58" t="s">
        <v>905</v>
      </c>
      <c r="C12" s="427">
        <v>5421149.3020000001</v>
      </c>
      <c r="D12" s="427">
        <v>0</v>
      </c>
      <c r="E12" s="427">
        <v>0</v>
      </c>
      <c r="F12" s="427">
        <v>5421149.3020000001</v>
      </c>
      <c r="G12" s="428">
        <v>5421149.3020000001</v>
      </c>
      <c r="H12" s="383">
        <f t="shared" si="0"/>
        <v>1</v>
      </c>
    </row>
    <row r="13" spans="1:9">
      <c r="A13" s="26">
        <v>6</v>
      </c>
      <c r="B13" s="58" t="s">
        <v>127</v>
      </c>
      <c r="C13" s="427">
        <v>134709145.69859996</v>
      </c>
      <c r="D13" s="427">
        <v>0</v>
      </c>
      <c r="E13" s="427">
        <v>0</v>
      </c>
      <c r="F13" s="427">
        <v>39510549.006299995</v>
      </c>
      <c r="G13" s="428">
        <v>39510549.006299995</v>
      </c>
      <c r="H13" s="383">
        <f t="shared" si="0"/>
        <v>0.29330264698360886</v>
      </c>
    </row>
    <row r="14" spans="1:9">
      <c r="A14" s="26">
        <v>7</v>
      </c>
      <c r="B14" s="58" t="s">
        <v>71</v>
      </c>
      <c r="C14" s="427">
        <v>994577263.83830023</v>
      </c>
      <c r="D14" s="427">
        <v>319100386.54610002</v>
      </c>
      <c r="E14" s="427">
        <v>77959114.82280001</v>
      </c>
      <c r="F14" s="427">
        <v>1072536378.6611004</v>
      </c>
      <c r="G14" s="428">
        <v>1033059557.4140002</v>
      </c>
      <c r="H14" s="383">
        <f t="shared" si="0"/>
        <v>0.96319302353512615</v>
      </c>
    </row>
    <row r="15" spans="1:9">
      <c r="A15" s="26">
        <v>8</v>
      </c>
      <c r="B15" s="58" t="s">
        <v>72</v>
      </c>
      <c r="C15" s="427">
        <v>2887811172.4323006</v>
      </c>
      <c r="D15" s="427">
        <v>205827351.65689996</v>
      </c>
      <c r="E15" s="427">
        <v>13605998.404999999</v>
      </c>
      <c r="F15" s="427">
        <v>2046974151.4443007</v>
      </c>
      <c r="G15" s="428">
        <v>2007344604.5418015</v>
      </c>
      <c r="H15" s="383">
        <f t="shared" si="0"/>
        <v>0.69184970183467798</v>
      </c>
    </row>
    <row r="16" spans="1:9">
      <c r="A16" s="26">
        <v>9</v>
      </c>
      <c r="B16" s="58" t="s">
        <v>906</v>
      </c>
      <c r="C16" s="427">
        <v>706990672.15270007</v>
      </c>
      <c r="D16" s="427">
        <v>37259738.954599999</v>
      </c>
      <c r="E16" s="427">
        <v>909754.71420000005</v>
      </c>
      <c r="F16" s="427">
        <v>248356489.96799999</v>
      </c>
      <c r="G16" s="428">
        <v>246835117.34870002</v>
      </c>
      <c r="H16" s="383">
        <f t="shared" si="0"/>
        <v>0.34868621063158384</v>
      </c>
    </row>
    <row r="17" spans="1:8">
      <c r="A17" s="26">
        <v>10</v>
      </c>
      <c r="B17" s="58" t="s">
        <v>67</v>
      </c>
      <c r="C17" s="427">
        <v>59127391.555200011</v>
      </c>
      <c r="D17" s="427">
        <v>0</v>
      </c>
      <c r="E17" s="427">
        <v>0</v>
      </c>
      <c r="F17" s="427">
        <v>69821565.331399947</v>
      </c>
      <c r="G17" s="428">
        <v>69754314.520999953</v>
      </c>
      <c r="H17" s="383">
        <f t="shared" si="0"/>
        <v>1.1797292707539599</v>
      </c>
    </row>
    <row r="18" spans="1:8">
      <c r="A18" s="26">
        <v>11</v>
      </c>
      <c r="B18" s="58" t="s">
        <v>68</v>
      </c>
      <c r="C18" s="427">
        <v>1100148.6599999999</v>
      </c>
      <c r="D18" s="427">
        <v>0</v>
      </c>
      <c r="E18" s="427">
        <v>0</v>
      </c>
      <c r="F18" s="427">
        <v>2750371.65</v>
      </c>
      <c r="G18" s="428">
        <v>2750371.65</v>
      </c>
      <c r="H18" s="383">
        <f t="shared" si="0"/>
        <v>2.5</v>
      </c>
    </row>
    <row r="19" spans="1:8">
      <c r="A19" s="26">
        <v>12</v>
      </c>
      <c r="B19" s="58" t="s">
        <v>69</v>
      </c>
      <c r="C19" s="427">
        <v>0</v>
      </c>
      <c r="D19" s="427">
        <v>0</v>
      </c>
      <c r="E19" s="427">
        <v>0</v>
      </c>
      <c r="F19" s="427">
        <v>0</v>
      </c>
      <c r="G19" s="428">
        <v>0</v>
      </c>
      <c r="H19" s="383">
        <f t="shared" si="0"/>
        <v>0</v>
      </c>
    </row>
    <row r="20" spans="1:8">
      <c r="A20" s="26">
        <v>13</v>
      </c>
      <c r="B20" s="58" t="s">
        <v>70</v>
      </c>
      <c r="C20" s="427">
        <v>0</v>
      </c>
      <c r="D20" s="427">
        <v>0</v>
      </c>
      <c r="E20" s="427">
        <v>0</v>
      </c>
      <c r="F20" s="427">
        <v>0</v>
      </c>
      <c r="G20" s="428">
        <v>0</v>
      </c>
      <c r="H20" s="383">
        <f t="shared" si="0"/>
        <v>0</v>
      </c>
    </row>
    <row r="21" spans="1:8">
      <c r="A21" s="26">
        <v>14</v>
      </c>
      <c r="B21" s="58" t="s">
        <v>143</v>
      </c>
      <c r="C21" s="427">
        <v>578189445.33099985</v>
      </c>
      <c r="D21" s="427">
        <v>0</v>
      </c>
      <c r="E21" s="427">
        <v>0</v>
      </c>
      <c r="F21" s="427">
        <v>215699502.04100001</v>
      </c>
      <c r="G21" s="428">
        <v>215699502.04100001</v>
      </c>
      <c r="H21" s="383">
        <f t="shared" si="0"/>
        <v>0.37306025522053093</v>
      </c>
    </row>
    <row r="22" spans="1:8" ht="14.4" thickBot="1">
      <c r="A22" s="53"/>
      <c r="B22" s="57" t="s">
        <v>66</v>
      </c>
      <c r="C22" s="384">
        <f>SUM(C8:C21)</f>
        <v>6214643188.6199989</v>
      </c>
      <c r="D22" s="384">
        <f>SUM(D8:D21)</f>
        <v>562224341.15759993</v>
      </c>
      <c r="E22" s="384">
        <f>SUM(E8:E21)</f>
        <v>92493299.942000017</v>
      </c>
      <c r="F22" s="384">
        <f>SUM(F8:F21)</f>
        <v>3817963162.8826008</v>
      </c>
      <c r="G22" s="384">
        <f>SUM(G8:G21)</f>
        <v>3737268171.3033013</v>
      </c>
      <c r="H22" s="429">
        <f>G22/(C22+E22)</f>
        <v>0.59254594824146301</v>
      </c>
    </row>
    <row r="28" spans="1:8" ht="10.5" customHeight="1"/>
  </sheetData>
  <mergeCells count="5">
    <mergeCell ref="C6:C7"/>
    <mergeCell ref="F6:F7"/>
    <mergeCell ref="G6:G7"/>
    <mergeCell ref="H6:H7"/>
    <mergeCell ref="D6:E6"/>
  </mergeCells>
  <pageMargins left="0.7" right="0.7" top="0.75" bottom="0.75" header="0.3" footer="0.3"/>
  <pageSetup scale="4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K28"/>
  <sheetViews>
    <sheetView zoomScale="80" zoomScaleNormal="80" workbookViewId="0">
      <pane xSplit="2" ySplit="6" topLeftCell="C7" activePane="bottomRight" state="frozen"/>
      <selection activeCell="B22" sqref="B22:C22"/>
      <selection pane="topRight" activeCell="B22" sqref="B22:C22"/>
      <selection pane="bottomLeft" activeCell="B22" sqref="B22:C22"/>
      <selection pane="bottomRight" activeCell="J28" sqref="J28"/>
    </sheetView>
  </sheetViews>
  <sheetFormatPr defaultColWidth="9.33203125" defaultRowHeight="13.8"/>
  <cols>
    <col min="1" max="1" width="10.5546875" style="1" bestFit="1" customWidth="1"/>
    <col min="2" max="2" width="86.6640625" style="1" customWidth="1"/>
    <col min="3" max="11" width="13.88671875" style="1" customWidth="1"/>
    <col min="12" max="12" width="9.6640625" style="1" customWidth="1"/>
    <col min="13" max="16384" width="9.33203125" style="1"/>
  </cols>
  <sheetData>
    <row r="1" spans="1:11">
      <c r="A1" s="1" t="s">
        <v>97</v>
      </c>
      <c r="B1" s="1" t="str">
        <f>Info!C2</f>
        <v>სს ”ლიბერთი ბანკი”</v>
      </c>
    </row>
    <row r="2" spans="1:11">
      <c r="A2" s="1" t="s">
        <v>98</v>
      </c>
      <c r="B2" s="279">
        <f>'1. key ratios'!B2</f>
        <v>46203</v>
      </c>
    </row>
    <row r="4" spans="1:11" ht="14.4" thickBot="1">
      <c r="A4" s="1" t="s">
        <v>338</v>
      </c>
      <c r="B4" s="9" t="s">
        <v>337</v>
      </c>
    </row>
    <row r="5" spans="1:11" ht="30" customHeight="1">
      <c r="A5" s="811"/>
      <c r="B5" s="812"/>
      <c r="C5" s="809" t="s">
        <v>370</v>
      </c>
      <c r="D5" s="809"/>
      <c r="E5" s="809"/>
      <c r="F5" s="809" t="s">
        <v>371</v>
      </c>
      <c r="G5" s="809"/>
      <c r="H5" s="809"/>
      <c r="I5" s="809" t="s">
        <v>372</v>
      </c>
      <c r="J5" s="809"/>
      <c r="K5" s="810"/>
    </row>
    <row r="6" spans="1:11">
      <c r="A6" s="116"/>
      <c r="B6" s="117"/>
      <c r="C6" s="118" t="s">
        <v>26</v>
      </c>
      <c r="D6" s="118" t="s">
        <v>79</v>
      </c>
      <c r="E6" s="118" t="s">
        <v>66</v>
      </c>
      <c r="F6" s="118" t="s">
        <v>26</v>
      </c>
      <c r="G6" s="118" t="s">
        <v>79</v>
      </c>
      <c r="H6" s="118" t="s">
        <v>66</v>
      </c>
      <c r="I6" s="118" t="s">
        <v>26</v>
      </c>
      <c r="J6" s="118" t="s">
        <v>79</v>
      </c>
      <c r="K6" s="120" t="s">
        <v>66</v>
      </c>
    </row>
    <row r="7" spans="1:11">
      <c r="A7" s="121" t="s">
        <v>308</v>
      </c>
      <c r="B7" s="115"/>
      <c r="C7" s="115"/>
      <c r="D7" s="115"/>
      <c r="E7" s="115"/>
      <c r="F7" s="115"/>
      <c r="G7" s="115"/>
      <c r="H7" s="115"/>
      <c r="I7" s="115"/>
      <c r="J7" s="115"/>
      <c r="K7" s="122"/>
    </row>
    <row r="8" spans="1:11">
      <c r="A8" s="114">
        <v>1</v>
      </c>
      <c r="B8" s="99" t="s">
        <v>308</v>
      </c>
      <c r="C8" s="338"/>
      <c r="D8" s="338"/>
      <c r="E8" s="338"/>
      <c r="F8" s="339">
        <v>886167961.48015809</v>
      </c>
      <c r="G8" s="339">
        <v>494712537.27656788</v>
      </c>
      <c r="H8" s="339">
        <v>1380880498.7567255</v>
      </c>
      <c r="I8" s="339">
        <v>872771531.86268365</v>
      </c>
      <c r="J8" s="339">
        <v>366629718.15870142</v>
      </c>
      <c r="K8" s="340">
        <v>1239401250.0213854</v>
      </c>
    </row>
    <row r="9" spans="1:11">
      <c r="A9" s="121" t="s">
        <v>309</v>
      </c>
      <c r="B9" s="115"/>
      <c r="C9" s="341"/>
      <c r="D9" s="341"/>
      <c r="E9" s="341"/>
      <c r="F9" s="341"/>
      <c r="G9" s="341"/>
      <c r="H9" s="341"/>
      <c r="I9" s="341"/>
      <c r="J9" s="341"/>
      <c r="K9" s="342"/>
    </row>
    <row r="10" spans="1:11">
      <c r="A10" s="123">
        <v>2</v>
      </c>
      <c r="B10" s="100" t="s">
        <v>310</v>
      </c>
      <c r="C10" s="343">
        <v>1709735216.4705639</v>
      </c>
      <c r="D10" s="344">
        <v>620371407.8738426</v>
      </c>
      <c r="E10" s="344">
        <v>2330106624.3444057</v>
      </c>
      <c r="F10" s="344">
        <v>252797318.56753269</v>
      </c>
      <c r="G10" s="344">
        <v>109711679.0978843</v>
      </c>
      <c r="H10" s="344">
        <v>362508997.66541708</v>
      </c>
      <c r="I10" s="344">
        <v>64145208.307781138</v>
      </c>
      <c r="J10" s="344">
        <v>26990842.043386173</v>
      </c>
      <c r="K10" s="345">
        <v>91136050.351167336</v>
      </c>
    </row>
    <row r="11" spans="1:11">
      <c r="A11" s="123">
        <v>3</v>
      </c>
      <c r="B11" s="100" t="s">
        <v>311</v>
      </c>
      <c r="C11" s="343">
        <v>1606302442.7582853</v>
      </c>
      <c r="D11" s="344">
        <v>662636399.10627544</v>
      </c>
      <c r="E11" s="344">
        <v>2268938841.8645611</v>
      </c>
      <c r="F11" s="344">
        <v>471649032.08229202</v>
      </c>
      <c r="G11" s="344">
        <v>193933221.32245737</v>
      </c>
      <c r="H11" s="344">
        <v>665582253.40474963</v>
      </c>
      <c r="I11" s="344">
        <v>390291540.4047513</v>
      </c>
      <c r="J11" s="344">
        <v>160512468.55887485</v>
      </c>
      <c r="K11" s="345">
        <v>550804008.96362603</v>
      </c>
    </row>
    <row r="12" spans="1:11">
      <c r="A12" s="123">
        <v>4</v>
      </c>
      <c r="B12" s="100" t="s">
        <v>312</v>
      </c>
      <c r="C12" s="343"/>
      <c r="D12" s="344"/>
      <c r="E12" s="344">
        <v>0</v>
      </c>
      <c r="F12" s="344"/>
      <c r="G12" s="344"/>
      <c r="H12" s="344"/>
      <c r="I12" s="344"/>
      <c r="J12" s="344"/>
      <c r="K12" s="345"/>
    </row>
    <row r="13" spans="1:11">
      <c r="A13" s="123">
        <v>5</v>
      </c>
      <c r="B13" s="100" t="s">
        <v>313</v>
      </c>
      <c r="C13" s="343">
        <v>219165.01758241744</v>
      </c>
      <c r="D13" s="344">
        <v>0</v>
      </c>
      <c r="E13" s="344">
        <v>219165.01758241744</v>
      </c>
      <c r="F13" s="344">
        <v>181258.95252747252</v>
      </c>
      <c r="G13" s="344">
        <v>0</v>
      </c>
      <c r="H13" s="344">
        <v>181258.95252747252</v>
      </c>
      <c r="I13" s="344">
        <v>181258.95252747252</v>
      </c>
      <c r="J13" s="344">
        <v>0</v>
      </c>
      <c r="K13" s="345">
        <v>181258.95252747252</v>
      </c>
    </row>
    <row r="14" spans="1:11">
      <c r="A14" s="123">
        <v>6</v>
      </c>
      <c r="B14" s="100" t="s">
        <v>328</v>
      </c>
      <c r="C14" s="343">
        <v>51414999.31494505</v>
      </c>
      <c r="D14" s="344">
        <v>31047434.944508772</v>
      </c>
      <c r="E14" s="344">
        <v>82462434.259453863</v>
      </c>
      <c r="F14" s="344">
        <v>41204425.299965262</v>
      </c>
      <c r="G14" s="344">
        <v>49497192.143320575</v>
      </c>
      <c r="H14" s="344">
        <v>90701617.443285763</v>
      </c>
      <c r="I14" s="344">
        <v>13862626.465716446</v>
      </c>
      <c r="J14" s="344">
        <v>16391728.267173005</v>
      </c>
      <c r="K14" s="345">
        <v>30254354.732889444</v>
      </c>
    </row>
    <row r="15" spans="1:11">
      <c r="A15" s="123">
        <v>7</v>
      </c>
      <c r="B15" s="100" t="s">
        <v>315</v>
      </c>
      <c r="C15" s="343">
        <v>230212680.84463504</v>
      </c>
      <c r="D15" s="344">
        <v>122108005.94140281</v>
      </c>
      <c r="E15" s="344">
        <v>352320686.78603786</v>
      </c>
      <c r="F15" s="344">
        <v>71446093.411351651</v>
      </c>
      <c r="G15" s="344">
        <v>11670184.543571427</v>
      </c>
      <c r="H15" s="344">
        <v>83116277.954923078</v>
      </c>
      <c r="I15" s="344">
        <v>65434852.629593402</v>
      </c>
      <c r="J15" s="344">
        <v>14701283.392519366</v>
      </c>
      <c r="K15" s="345">
        <v>80136136.022112757</v>
      </c>
    </row>
    <row r="16" spans="1:11">
      <c r="A16" s="123">
        <v>8</v>
      </c>
      <c r="B16" s="101" t="s">
        <v>316</v>
      </c>
      <c r="C16" s="343">
        <v>3597884504.4060121</v>
      </c>
      <c r="D16" s="344">
        <v>1436163247.8660297</v>
      </c>
      <c r="E16" s="344">
        <v>5034047752.2720413</v>
      </c>
      <c r="F16" s="344">
        <v>837278128.3136692</v>
      </c>
      <c r="G16" s="344">
        <v>364812277.10723364</v>
      </c>
      <c r="H16" s="344">
        <v>1202090405.4209032</v>
      </c>
      <c r="I16" s="344">
        <v>533915486.76036978</v>
      </c>
      <c r="J16" s="344">
        <v>218596322.26195335</v>
      </c>
      <c r="K16" s="345">
        <v>752511809.02232313</v>
      </c>
    </row>
    <row r="17" spans="1:11">
      <c r="A17" s="121" t="s">
        <v>317</v>
      </c>
      <c r="B17" s="115"/>
      <c r="C17" s="341"/>
      <c r="D17" s="341"/>
      <c r="E17" s="341"/>
      <c r="F17" s="341"/>
      <c r="G17" s="341"/>
      <c r="H17" s="341"/>
      <c r="I17" s="341"/>
      <c r="J17" s="341"/>
      <c r="K17" s="342"/>
    </row>
    <row r="18" spans="1:11">
      <c r="A18" s="123">
        <v>9</v>
      </c>
      <c r="B18" s="100" t="s">
        <v>318</v>
      </c>
      <c r="C18" s="343">
        <v>0</v>
      </c>
      <c r="D18" s="344">
        <v>0</v>
      </c>
      <c r="E18" s="344">
        <v>0</v>
      </c>
      <c r="F18" s="344">
        <v>0</v>
      </c>
      <c r="G18" s="344">
        <v>0</v>
      </c>
      <c r="H18" s="344">
        <v>0</v>
      </c>
      <c r="I18" s="344">
        <v>0</v>
      </c>
      <c r="J18" s="344">
        <v>0</v>
      </c>
      <c r="K18" s="345">
        <v>0</v>
      </c>
    </row>
    <row r="19" spans="1:11">
      <c r="A19" s="123">
        <v>10</v>
      </c>
      <c r="B19" s="100" t="s">
        <v>319</v>
      </c>
      <c r="C19" s="343">
        <v>2882263492.2380562</v>
      </c>
      <c r="D19" s="344">
        <v>1048731088.7042357</v>
      </c>
      <c r="E19" s="344">
        <v>3930994580.9422936</v>
      </c>
      <c r="F19" s="344">
        <v>150007477.24887744</v>
      </c>
      <c r="G19" s="344">
        <v>35503150.64317748</v>
      </c>
      <c r="H19" s="344">
        <v>185510627.89205498</v>
      </c>
      <c r="I19" s="344">
        <v>163403906.86635175</v>
      </c>
      <c r="J19" s="344">
        <v>168164836.00924855</v>
      </c>
      <c r="K19" s="345">
        <v>331568742.8756004</v>
      </c>
    </row>
    <row r="20" spans="1:11">
      <c r="A20" s="123">
        <v>11</v>
      </c>
      <c r="B20" s="100" t="s">
        <v>320</v>
      </c>
      <c r="C20" s="343">
        <v>82517028.661715955</v>
      </c>
      <c r="D20" s="344">
        <v>9836493.7423294224</v>
      </c>
      <c r="E20" s="344">
        <v>92353522.404045343</v>
      </c>
      <c r="F20" s="344">
        <v>5000422.7874441976</v>
      </c>
      <c r="G20" s="344">
        <v>0</v>
      </c>
      <c r="H20" s="344">
        <v>5000422.7874441976</v>
      </c>
      <c r="I20" s="344">
        <v>5000422.7874441976</v>
      </c>
      <c r="J20" s="344">
        <v>0</v>
      </c>
      <c r="K20" s="345">
        <v>5000422.7874441976</v>
      </c>
    </row>
    <row r="21" spans="1:11" ht="14.4" thickBot="1">
      <c r="A21" s="81">
        <v>12</v>
      </c>
      <c r="B21" s="124" t="s">
        <v>321</v>
      </c>
      <c r="C21" s="346">
        <v>2964780520.8997722</v>
      </c>
      <c r="D21" s="347">
        <v>1058567582.4465652</v>
      </c>
      <c r="E21" s="346">
        <v>4023348103.3463373</v>
      </c>
      <c r="F21" s="347">
        <v>155007900.03632164</v>
      </c>
      <c r="G21" s="347">
        <v>35503150.64317748</v>
      </c>
      <c r="H21" s="347">
        <v>190511050.67949918</v>
      </c>
      <c r="I21" s="347">
        <v>168404329.65379596</v>
      </c>
      <c r="J21" s="347">
        <v>168164836.00924855</v>
      </c>
      <c r="K21" s="348">
        <v>336569165.66304451</v>
      </c>
    </row>
    <row r="22" spans="1:11" ht="38.25" customHeight="1" thickBot="1">
      <c r="A22" s="112"/>
      <c r="B22" s="113"/>
      <c r="C22" s="113"/>
      <c r="D22" s="113"/>
      <c r="E22" s="113"/>
      <c r="F22" s="808" t="s">
        <v>322</v>
      </c>
      <c r="G22" s="809"/>
      <c r="H22" s="809"/>
      <c r="I22" s="808" t="s">
        <v>323</v>
      </c>
      <c r="J22" s="809"/>
      <c r="K22" s="810"/>
    </row>
    <row r="23" spans="1:11">
      <c r="A23" s="105">
        <v>13</v>
      </c>
      <c r="B23" s="102" t="s">
        <v>308</v>
      </c>
      <c r="C23" s="111"/>
      <c r="D23" s="111"/>
      <c r="E23" s="111"/>
      <c r="F23" s="349">
        <v>886167961.48015809</v>
      </c>
      <c r="G23" s="349">
        <v>494712537.27656788</v>
      </c>
      <c r="H23" s="349">
        <v>1380880498.756726</v>
      </c>
      <c r="I23" s="349">
        <v>872771531.86268365</v>
      </c>
      <c r="J23" s="349">
        <v>366629718.15870142</v>
      </c>
      <c r="K23" s="350">
        <v>1239401250.0213852</v>
      </c>
    </row>
    <row r="24" spans="1:11" ht="14.4" thickBot="1">
      <c r="A24" s="106">
        <v>14</v>
      </c>
      <c r="B24" s="103" t="s">
        <v>324</v>
      </c>
      <c r="C24" s="125"/>
      <c r="D24" s="109"/>
      <c r="E24" s="110"/>
      <c r="F24" s="351">
        <v>682270228.27734756</v>
      </c>
      <c r="G24" s="351">
        <v>329309126.46405613</v>
      </c>
      <c r="H24" s="351">
        <v>1011579354.7414041</v>
      </c>
      <c r="I24" s="351">
        <v>365511157.10657382</v>
      </c>
      <c r="J24" s="351">
        <v>54649080.565488338</v>
      </c>
      <c r="K24" s="352">
        <v>415942643.35927862</v>
      </c>
    </row>
    <row r="25" spans="1:11" ht="14.4" thickBot="1">
      <c r="A25" s="107">
        <v>15</v>
      </c>
      <c r="B25" s="104" t="s">
        <v>325</v>
      </c>
      <c r="C25" s="108"/>
      <c r="D25" s="108"/>
      <c r="E25" s="108"/>
      <c r="F25" s="353">
        <v>1.2988518694676572</v>
      </c>
      <c r="G25" s="353">
        <v>1.502273995830375</v>
      </c>
      <c r="H25" s="353">
        <v>1.3650738246924075</v>
      </c>
      <c r="I25" s="353">
        <v>2.3878109187463341</v>
      </c>
      <c r="J25" s="353">
        <v>6.7087993862834212</v>
      </c>
      <c r="K25" s="354">
        <v>2.9797407642832812</v>
      </c>
    </row>
    <row r="28" spans="1:11" ht="41.4">
      <c r="B28" s="7" t="s">
        <v>369</v>
      </c>
    </row>
  </sheetData>
  <mergeCells count="6">
    <mergeCell ref="F22:H22"/>
    <mergeCell ref="I22:K22"/>
    <mergeCell ref="A5:B5"/>
    <mergeCell ref="C5:E5"/>
    <mergeCell ref="F5:H5"/>
    <mergeCell ref="I5:K5"/>
  </mergeCells>
  <pageMargins left="0.7" right="0.7" top="0.75" bottom="0.75" header="0.3" footer="0.3"/>
  <pageSetup paperSize="9" scale="36"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Q34"/>
  <sheetViews>
    <sheetView zoomScale="80" zoomScaleNormal="80" workbookViewId="0">
      <pane xSplit="1" ySplit="1" topLeftCell="C5" activePane="bottomRight" state="frozen"/>
      <selection activeCell="B22" sqref="B22:C22"/>
      <selection pane="topRight" activeCell="B22" sqref="B22:C22"/>
      <selection pane="bottomLeft" activeCell="B22" sqref="B22:C22"/>
      <selection pane="bottomRight" activeCell="K39" sqref="K39"/>
    </sheetView>
  </sheetViews>
  <sheetFormatPr defaultColWidth="9.33203125" defaultRowHeight="13.8"/>
  <cols>
    <col min="1" max="1" width="10.5546875" style="13" bestFit="1" customWidth="1"/>
    <col min="2" max="2" width="68" style="13" customWidth="1"/>
    <col min="3" max="9" width="15" style="13" customWidth="1"/>
    <col min="10" max="12" width="13" style="13" customWidth="1"/>
    <col min="13" max="13" width="12.44140625" style="13" customWidth="1"/>
    <col min="14" max="14" width="13.44140625" style="13" customWidth="1"/>
    <col min="15" max="15" width="14.109375" style="1" customWidth="1"/>
    <col min="16" max="16" width="15.33203125" style="1" customWidth="1"/>
    <col min="17" max="17" width="19.33203125" style="1" bestFit="1" customWidth="1"/>
    <col min="18" max="16384" width="9.33203125" style="1"/>
  </cols>
  <sheetData>
    <row r="1" spans="1:17">
      <c r="A1" s="4" t="s">
        <v>97</v>
      </c>
      <c r="B1" s="13" t="str">
        <f>Info!C2</f>
        <v>სს ”ლიბერთი ბანკი”</v>
      </c>
    </row>
    <row r="2" spans="1:17">
      <c r="A2" s="13" t="s">
        <v>98</v>
      </c>
      <c r="B2" s="279">
        <f>'1. key ratios'!B2</f>
        <v>46203</v>
      </c>
    </row>
    <row r="3" spans="1:17">
      <c r="B3" s="1"/>
      <c r="C3" s="1"/>
      <c r="D3" s="1"/>
      <c r="E3" s="1"/>
      <c r="F3" s="1"/>
      <c r="G3" s="1"/>
      <c r="H3" s="1"/>
      <c r="I3" s="1"/>
      <c r="J3" s="1"/>
      <c r="K3" s="1"/>
      <c r="L3" s="1"/>
      <c r="M3" s="1"/>
      <c r="N3" s="1"/>
    </row>
    <row r="4" spans="1:17">
      <c r="B4" s="649" t="s">
        <v>970</v>
      </c>
      <c r="C4" s="1"/>
      <c r="D4" s="1"/>
      <c r="E4" s="1"/>
      <c r="F4" s="1"/>
      <c r="G4" s="1"/>
      <c r="H4" s="1"/>
      <c r="I4" s="1"/>
      <c r="J4" s="1"/>
      <c r="K4" s="1"/>
      <c r="L4" s="1"/>
      <c r="M4" s="1"/>
      <c r="N4" s="1"/>
    </row>
    <row r="5" spans="1:17" ht="97.2" customHeight="1">
      <c r="B5" s="650" t="s">
        <v>971</v>
      </c>
      <c r="C5" s="651" t="s">
        <v>972</v>
      </c>
      <c r="D5" s="651" t="s">
        <v>973</v>
      </c>
      <c r="E5" s="651" t="s">
        <v>974</v>
      </c>
      <c r="F5" s="651" t="s">
        <v>975</v>
      </c>
      <c r="G5" s="651" t="s">
        <v>976</v>
      </c>
      <c r="H5" s="651" t="s">
        <v>1017</v>
      </c>
      <c r="I5" s="652" t="s">
        <v>977</v>
      </c>
      <c r="J5" s="653">
        <v>0.02</v>
      </c>
      <c r="K5" s="653">
        <v>0.2</v>
      </c>
      <c r="L5" s="653">
        <v>0.35</v>
      </c>
      <c r="M5" s="653">
        <v>0.5</v>
      </c>
      <c r="N5" s="653">
        <v>0.75</v>
      </c>
      <c r="O5" s="653">
        <v>1</v>
      </c>
      <c r="P5" s="653">
        <v>1.5</v>
      </c>
      <c r="Q5" s="654" t="s">
        <v>73</v>
      </c>
    </row>
    <row r="6" spans="1:17">
      <c r="B6" s="655"/>
      <c r="C6" s="656">
        <f>IF(C7&gt;0,C7,IF(C8&gt;0,C8,IF(C9&gt;0,C9,0)))</f>
        <v>193736249.1442</v>
      </c>
      <c r="D6" s="656">
        <f t="shared" ref="D6:G6" si="0">IF(D7&gt;0,D7,IF(D8&gt;0,D8,IF(D9&gt;0,D9,0)))</f>
        <v>3600298.1939273952</v>
      </c>
      <c r="E6" s="656">
        <f t="shared" si="0"/>
        <v>0</v>
      </c>
      <c r="F6" s="656">
        <f t="shared" si="0"/>
        <v>3600298.1939273952</v>
      </c>
      <c r="G6" s="656">
        <f t="shared" si="0"/>
        <v>1528333.7683041247</v>
      </c>
      <c r="H6" s="656"/>
      <c r="I6" s="656">
        <f>IF(I7&gt;0,I7,IF(I8&gt;0,I8,IF(I9&gt;0,I9,0)))</f>
        <v>7180084.7471241271</v>
      </c>
      <c r="J6" s="656">
        <f t="shared" ref="J6:M6" si="1">IF(J7&gt;0,J7,IF(J8&gt;0,J8,IF(J9&gt;0,J9,0)))</f>
        <v>0</v>
      </c>
      <c r="K6" s="656">
        <f t="shared" si="1"/>
        <v>0</v>
      </c>
      <c r="L6" s="656">
        <f t="shared" si="1"/>
        <v>0</v>
      </c>
      <c r="M6" s="656">
        <f t="shared" si="1"/>
        <v>7180084.7471241271</v>
      </c>
      <c r="N6" s="656">
        <f>IF(N7&gt;0,N7,IF(N8&gt;0,N8,IF(N9&gt;0,N9,0)))</f>
        <v>0</v>
      </c>
      <c r="O6" s="656">
        <f t="shared" ref="O6:Q6" si="2">IF(O7&gt;0,O7,IF(O8&gt;0,O8,IF(O9&gt;0,O9,0)))</f>
        <v>0</v>
      </c>
      <c r="P6" s="656">
        <f t="shared" si="2"/>
        <v>0</v>
      </c>
      <c r="Q6" s="656">
        <f t="shared" si="2"/>
        <v>3590042.3735620636</v>
      </c>
    </row>
    <row r="7" spans="1:17">
      <c r="B7" s="657" t="s">
        <v>966</v>
      </c>
      <c r="C7" s="656">
        <f>C11+C15+C19+C23+C27+C31</f>
        <v>193736249.1442</v>
      </c>
      <c r="D7" s="656">
        <f t="shared" ref="D7:G9" si="3">D11+D15+D19+D23+D27+D31</f>
        <v>3600298.1939273952</v>
      </c>
      <c r="E7" s="656">
        <f t="shared" si="3"/>
        <v>0</v>
      </c>
      <c r="F7" s="656">
        <f t="shared" si="3"/>
        <v>3600298.1939273952</v>
      </c>
      <c r="G7" s="656">
        <f t="shared" si="3"/>
        <v>1528333.7683041247</v>
      </c>
      <c r="H7" s="658">
        <v>1.4</v>
      </c>
      <c r="I7" s="659">
        <f t="shared" ref="I7:I33" si="4">(F7+G7)*H7</f>
        <v>7180084.7471241271</v>
      </c>
      <c r="J7" s="656">
        <f>J11+J15+J19+J23+J27+J31</f>
        <v>0</v>
      </c>
      <c r="K7" s="656">
        <f t="shared" ref="J7:Q9" si="5">K11+K15+K19+K23+K27+K31</f>
        <v>0</v>
      </c>
      <c r="L7" s="656">
        <f t="shared" si="5"/>
        <v>0</v>
      </c>
      <c r="M7" s="656">
        <f t="shared" si="5"/>
        <v>7180084.7471241271</v>
      </c>
      <c r="N7" s="656">
        <f t="shared" si="5"/>
        <v>0</v>
      </c>
      <c r="O7" s="656">
        <f t="shared" si="5"/>
        <v>0</v>
      </c>
      <c r="P7" s="656">
        <f t="shared" si="5"/>
        <v>0</v>
      </c>
      <c r="Q7" s="656">
        <f>Q11+Q15+Q19+Q23+Q27+Q31</f>
        <v>3590042.3735620636</v>
      </c>
    </row>
    <row r="8" spans="1:17">
      <c r="B8" s="657" t="s">
        <v>967</v>
      </c>
      <c r="C8" s="656">
        <f>C12+C16+C20+C24+C28+C32</f>
        <v>193736249.1442</v>
      </c>
      <c r="D8" s="656">
        <f t="shared" si="3"/>
        <v>3600298.1939273952</v>
      </c>
      <c r="E8" s="656">
        <f t="shared" si="3"/>
        <v>0</v>
      </c>
      <c r="F8" s="656">
        <f t="shared" si="3"/>
        <v>3600298.1939273952</v>
      </c>
      <c r="G8" s="656">
        <f t="shared" si="3"/>
        <v>6301961.9657680001</v>
      </c>
      <c r="H8" s="658">
        <v>1.4</v>
      </c>
      <c r="I8" s="659">
        <f t="shared" si="4"/>
        <v>13863164.223573551</v>
      </c>
      <c r="J8" s="656">
        <f t="shared" si="5"/>
        <v>0</v>
      </c>
      <c r="K8" s="656">
        <f t="shared" si="5"/>
        <v>0</v>
      </c>
      <c r="L8" s="656">
        <f t="shared" si="5"/>
        <v>0</v>
      </c>
      <c r="M8" s="656">
        <f t="shared" si="5"/>
        <v>13863164.223573551</v>
      </c>
      <c r="N8" s="656">
        <f t="shared" si="5"/>
        <v>0</v>
      </c>
      <c r="O8" s="656">
        <f t="shared" si="5"/>
        <v>0</v>
      </c>
      <c r="P8" s="656">
        <f t="shared" si="5"/>
        <v>0</v>
      </c>
      <c r="Q8" s="656">
        <f>Q12+Q16+Q20+Q24+Q28+Q32</f>
        <v>6931582.1117867753</v>
      </c>
    </row>
    <row r="9" spans="1:17">
      <c r="B9" s="657" t="s">
        <v>968</v>
      </c>
      <c r="C9" s="656">
        <f>C13+C17+C21+C25+C29+C33</f>
        <v>193736249.1442</v>
      </c>
      <c r="D9" s="656">
        <f t="shared" si="3"/>
        <v>3600298.1939273952</v>
      </c>
      <c r="E9" s="656">
        <f t="shared" si="3"/>
        <v>0</v>
      </c>
      <c r="F9" s="656">
        <f t="shared" si="3"/>
        <v>3727424.7258438356</v>
      </c>
      <c r="G9" s="656">
        <f t="shared" si="3"/>
        <v>7749449.9657680001</v>
      </c>
      <c r="H9" s="658">
        <v>1.4</v>
      </c>
      <c r="I9" s="659">
        <f t="shared" si="4"/>
        <v>16067624.568256568</v>
      </c>
      <c r="J9" s="656">
        <f t="shared" si="5"/>
        <v>0</v>
      </c>
      <c r="K9" s="656">
        <f t="shared" si="5"/>
        <v>0</v>
      </c>
      <c r="L9" s="656">
        <f t="shared" si="5"/>
        <v>0</v>
      </c>
      <c r="M9" s="656">
        <f t="shared" si="5"/>
        <v>16067624.568256568</v>
      </c>
      <c r="N9" s="656">
        <f t="shared" si="5"/>
        <v>0</v>
      </c>
      <c r="O9" s="656">
        <f t="shared" si="5"/>
        <v>0</v>
      </c>
      <c r="P9" s="656">
        <f t="shared" si="5"/>
        <v>0</v>
      </c>
      <c r="Q9" s="656">
        <f t="shared" si="5"/>
        <v>8033812.2841282841</v>
      </c>
    </row>
    <row r="10" spans="1:17">
      <c r="B10" s="660" t="s">
        <v>978</v>
      </c>
      <c r="C10" s="661">
        <v>0</v>
      </c>
      <c r="D10" s="661">
        <v>0</v>
      </c>
      <c r="E10" s="661">
        <v>0</v>
      </c>
      <c r="F10" s="661">
        <v>0</v>
      </c>
      <c r="G10" s="661">
        <v>0</v>
      </c>
      <c r="H10" s="658">
        <v>1.4</v>
      </c>
      <c r="I10" s="659">
        <f t="shared" si="4"/>
        <v>0</v>
      </c>
      <c r="J10" s="662">
        <v>0</v>
      </c>
      <c r="K10" s="662">
        <v>0</v>
      </c>
      <c r="L10" s="662"/>
      <c r="M10" s="662">
        <v>0</v>
      </c>
      <c r="N10" s="662"/>
      <c r="O10" s="662">
        <v>0</v>
      </c>
      <c r="P10" s="662">
        <v>0</v>
      </c>
      <c r="Q10" s="656">
        <f>SUMPRODUCT($J$5:$P$5,J10:P10)</f>
        <v>0</v>
      </c>
    </row>
    <row r="11" spans="1:17">
      <c r="B11" s="663" t="s">
        <v>966</v>
      </c>
      <c r="C11" s="661">
        <v>0</v>
      </c>
      <c r="D11" s="661">
        <v>0</v>
      </c>
      <c r="E11" s="661">
        <v>0</v>
      </c>
      <c r="F11" s="661">
        <v>0</v>
      </c>
      <c r="G11" s="661">
        <v>0</v>
      </c>
      <c r="H11" s="658">
        <v>1.4</v>
      </c>
      <c r="I11" s="659">
        <f t="shared" si="4"/>
        <v>0</v>
      </c>
      <c r="J11" s="662">
        <v>0</v>
      </c>
      <c r="K11" s="662">
        <v>0</v>
      </c>
      <c r="L11" s="662"/>
      <c r="M11" s="662">
        <v>0</v>
      </c>
      <c r="N11" s="662"/>
      <c r="O11" s="662">
        <v>0</v>
      </c>
      <c r="P11" s="662">
        <v>0</v>
      </c>
      <c r="Q11" s="656">
        <f t="shared" ref="Q11:Q33" si="6">SUMPRODUCT($J$5:$P$5,J11:P11)</f>
        <v>0</v>
      </c>
    </row>
    <row r="12" spans="1:17">
      <c r="B12" s="663" t="s">
        <v>967</v>
      </c>
      <c r="C12" s="661">
        <v>0</v>
      </c>
      <c r="D12" s="661">
        <v>0</v>
      </c>
      <c r="E12" s="661">
        <v>0</v>
      </c>
      <c r="F12" s="661">
        <v>0</v>
      </c>
      <c r="G12" s="661">
        <v>0</v>
      </c>
      <c r="H12" s="658">
        <v>1.4</v>
      </c>
      <c r="I12" s="659">
        <f t="shared" si="4"/>
        <v>0</v>
      </c>
      <c r="J12" s="662">
        <v>0</v>
      </c>
      <c r="K12" s="662">
        <v>0</v>
      </c>
      <c r="L12" s="662"/>
      <c r="M12" s="662">
        <v>0</v>
      </c>
      <c r="N12" s="662"/>
      <c r="O12" s="662">
        <v>0</v>
      </c>
      <c r="P12" s="662">
        <v>0</v>
      </c>
      <c r="Q12" s="656">
        <f t="shared" si="6"/>
        <v>0</v>
      </c>
    </row>
    <row r="13" spans="1:17">
      <c r="B13" s="663" t="s">
        <v>968</v>
      </c>
      <c r="C13" s="661">
        <v>0</v>
      </c>
      <c r="D13" s="661">
        <v>0</v>
      </c>
      <c r="E13" s="661">
        <v>0</v>
      </c>
      <c r="F13" s="661">
        <v>0</v>
      </c>
      <c r="G13" s="661">
        <v>0</v>
      </c>
      <c r="H13" s="658">
        <v>1.4</v>
      </c>
      <c r="I13" s="659">
        <f t="shared" si="4"/>
        <v>0</v>
      </c>
      <c r="J13" s="662">
        <v>0</v>
      </c>
      <c r="K13" s="662">
        <v>0</v>
      </c>
      <c r="L13" s="662"/>
      <c r="M13" s="662">
        <v>0</v>
      </c>
      <c r="N13" s="662"/>
      <c r="O13" s="662">
        <v>0</v>
      </c>
      <c r="P13" s="662">
        <v>0</v>
      </c>
      <c r="Q13" s="656">
        <f t="shared" si="6"/>
        <v>0</v>
      </c>
    </row>
    <row r="14" spans="1:17">
      <c r="B14" s="660" t="s">
        <v>979</v>
      </c>
      <c r="C14" s="661">
        <v>0</v>
      </c>
      <c r="D14" s="661">
        <v>0</v>
      </c>
      <c r="E14" s="661">
        <v>0</v>
      </c>
      <c r="F14" s="661">
        <v>0</v>
      </c>
      <c r="G14" s="661">
        <v>0</v>
      </c>
      <c r="H14" s="658">
        <v>1.4</v>
      </c>
      <c r="I14" s="659">
        <f t="shared" si="4"/>
        <v>0</v>
      </c>
      <c r="J14" s="662">
        <v>0</v>
      </c>
      <c r="K14" s="662">
        <v>0</v>
      </c>
      <c r="L14" s="662"/>
      <c r="M14" s="662">
        <v>0</v>
      </c>
      <c r="N14" s="662"/>
      <c r="O14" s="662">
        <v>0</v>
      </c>
      <c r="P14" s="662">
        <v>0</v>
      </c>
      <c r="Q14" s="656">
        <f t="shared" si="6"/>
        <v>0</v>
      </c>
    </row>
    <row r="15" spans="1:17">
      <c r="B15" s="663" t="s">
        <v>966</v>
      </c>
      <c r="C15" s="661">
        <v>0</v>
      </c>
      <c r="D15" s="661">
        <v>0</v>
      </c>
      <c r="E15" s="661">
        <v>0</v>
      </c>
      <c r="F15" s="661">
        <v>0</v>
      </c>
      <c r="G15" s="661">
        <v>0</v>
      </c>
      <c r="H15" s="658">
        <v>1.4</v>
      </c>
      <c r="I15" s="659">
        <f t="shared" si="4"/>
        <v>0</v>
      </c>
      <c r="J15" s="662">
        <v>0</v>
      </c>
      <c r="K15" s="662">
        <v>0</v>
      </c>
      <c r="L15" s="662"/>
      <c r="M15" s="662">
        <v>0</v>
      </c>
      <c r="N15" s="662"/>
      <c r="O15" s="662">
        <v>0</v>
      </c>
      <c r="P15" s="662">
        <v>0</v>
      </c>
      <c r="Q15" s="656">
        <f t="shared" si="6"/>
        <v>0</v>
      </c>
    </row>
    <row r="16" spans="1:17">
      <c r="B16" s="663" t="s">
        <v>967</v>
      </c>
      <c r="C16" s="661">
        <v>0</v>
      </c>
      <c r="D16" s="661">
        <v>0</v>
      </c>
      <c r="E16" s="661">
        <v>0</v>
      </c>
      <c r="F16" s="661">
        <v>0</v>
      </c>
      <c r="G16" s="661">
        <v>0</v>
      </c>
      <c r="H16" s="658">
        <v>1.4</v>
      </c>
      <c r="I16" s="659">
        <f t="shared" si="4"/>
        <v>0</v>
      </c>
      <c r="J16" s="662">
        <v>0</v>
      </c>
      <c r="K16" s="662">
        <v>0</v>
      </c>
      <c r="L16" s="662"/>
      <c r="M16" s="662">
        <v>0</v>
      </c>
      <c r="N16" s="662"/>
      <c r="O16" s="662">
        <v>0</v>
      </c>
      <c r="P16" s="662">
        <v>0</v>
      </c>
      <c r="Q16" s="656">
        <f t="shared" si="6"/>
        <v>0</v>
      </c>
    </row>
    <row r="17" spans="2:17">
      <c r="B17" s="663" t="s">
        <v>968</v>
      </c>
      <c r="C17" s="661">
        <v>0</v>
      </c>
      <c r="D17" s="661">
        <v>0</v>
      </c>
      <c r="E17" s="661">
        <v>0</v>
      </c>
      <c r="F17" s="661">
        <v>0</v>
      </c>
      <c r="G17" s="661">
        <v>0</v>
      </c>
      <c r="H17" s="658">
        <v>1.4</v>
      </c>
      <c r="I17" s="659">
        <f t="shared" si="4"/>
        <v>0</v>
      </c>
      <c r="J17" s="662">
        <v>0</v>
      </c>
      <c r="K17" s="662">
        <v>0</v>
      </c>
      <c r="L17" s="662"/>
      <c r="M17" s="662">
        <v>0</v>
      </c>
      <c r="N17" s="662"/>
      <c r="O17" s="662">
        <v>0</v>
      </c>
      <c r="P17" s="662">
        <v>0</v>
      </c>
      <c r="Q17" s="656">
        <f t="shared" si="6"/>
        <v>0</v>
      </c>
    </row>
    <row r="18" spans="2:17">
      <c r="B18" s="660" t="s">
        <v>980</v>
      </c>
      <c r="C18" s="661">
        <v>193736249.1442</v>
      </c>
      <c r="D18" s="661">
        <v>3600298.1939273952</v>
      </c>
      <c r="E18" s="661">
        <v>0</v>
      </c>
      <c r="F18" s="661">
        <v>3600298.1939273952</v>
      </c>
      <c r="G18" s="661">
        <v>1528333.7683041247</v>
      </c>
      <c r="H18" s="658">
        <v>1.4</v>
      </c>
      <c r="I18" s="659">
        <f t="shared" si="4"/>
        <v>7180084.7471241271</v>
      </c>
      <c r="J18" s="662">
        <v>0</v>
      </c>
      <c r="K18" s="662">
        <v>0</v>
      </c>
      <c r="L18" s="662"/>
      <c r="M18" s="662">
        <v>0</v>
      </c>
      <c r="N18" s="662"/>
      <c r="O18" s="662">
        <v>0</v>
      </c>
      <c r="P18" s="662">
        <v>0</v>
      </c>
      <c r="Q18" s="656">
        <f t="shared" si="6"/>
        <v>0</v>
      </c>
    </row>
    <row r="19" spans="2:17">
      <c r="B19" s="663" t="s">
        <v>966</v>
      </c>
      <c r="C19" s="661">
        <v>193736249.1442</v>
      </c>
      <c r="D19" s="661">
        <v>3600298.1939273952</v>
      </c>
      <c r="E19" s="661">
        <v>0</v>
      </c>
      <c r="F19" s="661">
        <v>3600298.1939273952</v>
      </c>
      <c r="G19" s="661">
        <v>1528333.7683041247</v>
      </c>
      <c r="H19" s="658">
        <v>1.4</v>
      </c>
      <c r="I19" s="659">
        <f t="shared" si="4"/>
        <v>7180084.7471241271</v>
      </c>
      <c r="J19" s="662">
        <v>0</v>
      </c>
      <c r="K19" s="662">
        <v>0</v>
      </c>
      <c r="L19" s="662"/>
      <c r="M19" s="662">
        <v>7180084.7471241271</v>
      </c>
      <c r="N19" s="662"/>
      <c r="O19" s="662">
        <v>0</v>
      </c>
      <c r="P19" s="662">
        <v>0</v>
      </c>
      <c r="Q19" s="656">
        <f t="shared" si="6"/>
        <v>3590042.3735620636</v>
      </c>
    </row>
    <row r="20" spans="2:17">
      <c r="B20" s="663" t="s">
        <v>967</v>
      </c>
      <c r="C20" s="661">
        <v>193736249.1442</v>
      </c>
      <c r="D20" s="661">
        <v>3600298.1939273952</v>
      </c>
      <c r="E20" s="661">
        <v>0</v>
      </c>
      <c r="F20" s="661">
        <v>3600298.1939273952</v>
      </c>
      <c r="G20" s="661">
        <v>6301961.9657680001</v>
      </c>
      <c r="H20" s="658">
        <v>1.4</v>
      </c>
      <c r="I20" s="659">
        <f t="shared" si="4"/>
        <v>13863164.223573551</v>
      </c>
      <c r="J20" s="662">
        <v>0</v>
      </c>
      <c r="K20" s="662">
        <v>0</v>
      </c>
      <c r="L20" s="662"/>
      <c r="M20" s="662">
        <v>13863164.223573551</v>
      </c>
      <c r="N20" s="662"/>
      <c r="O20" s="662">
        <v>0</v>
      </c>
      <c r="P20" s="662">
        <v>0</v>
      </c>
      <c r="Q20" s="656">
        <f t="shared" si="6"/>
        <v>6931582.1117867753</v>
      </c>
    </row>
    <row r="21" spans="2:17">
      <c r="B21" s="663" t="s">
        <v>968</v>
      </c>
      <c r="C21" s="661">
        <v>193736249.1442</v>
      </c>
      <c r="D21" s="661">
        <v>3600298.1939273952</v>
      </c>
      <c r="E21" s="661">
        <v>0</v>
      </c>
      <c r="F21" s="661">
        <v>3727424.7258438356</v>
      </c>
      <c r="G21" s="661">
        <v>7749449.9657680001</v>
      </c>
      <c r="H21" s="658">
        <v>1.4</v>
      </c>
      <c r="I21" s="659">
        <f t="shared" si="4"/>
        <v>16067624.568256568</v>
      </c>
      <c r="J21" s="662">
        <v>0</v>
      </c>
      <c r="K21" s="662">
        <v>0</v>
      </c>
      <c r="L21" s="662"/>
      <c r="M21" s="662">
        <v>16067624.568256568</v>
      </c>
      <c r="N21" s="662"/>
      <c r="O21" s="662">
        <v>0</v>
      </c>
      <c r="P21" s="662">
        <v>0</v>
      </c>
      <c r="Q21" s="656">
        <f t="shared" si="6"/>
        <v>8033812.2841282841</v>
      </c>
    </row>
    <row r="22" spans="2:17">
      <c r="B22" s="660" t="s">
        <v>981</v>
      </c>
      <c r="C22" s="661">
        <v>0</v>
      </c>
      <c r="D22" s="661">
        <v>0</v>
      </c>
      <c r="E22" s="661">
        <v>0</v>
      </c>
      <c r="F22" s="661">
        <v>0</v>
      </c>
      <c r="G22" s="661">
        <v>0</v>
      </c>
      <c r="H22" s="658">
        <v>1.4</v>
      </c>
      <c r="I22" s="659">
        <f t="shared" si="4"/>
        <v>0</v>
      </c>
      <c r="J22" s="662">
        <v>0</v>
      </c>
      <c r="K22" s="662">
        <v>0</v>
      </c>
      <c r="L22" s="662"/>
      <c r="M22" s="662">
        <v>0</v>
      </c>
      <c r="N22" s="662"/>
      <c r="O22" s="662">
        <v>0</v>
      </c>
      <c r="P22" s="662">
        <v>0</v>
      </c>
      <c r="Q22" s="656">
        <f t="shared" si="6"/>
        <v>0</v>
      </c>
    </row>
    <row r="23" spans="2:17">
      <c r="B23" s="663" t="s">
        <v>966</v>
      </c>
      <c r="C23" s="661">
        <v>0</v>
      </c>
      <c r="D23" s="661">
        <v>0</v>
      </c>
      <c r="E23" s="661">
        <v>0</v>
      </c>
      <c r="F23" s="661">
        <v>0</v>
      </c>
      <c r="G23" s="661">
        <v>0</v>
      </c>
      <c r="H23" s="658">
        <v>1.4</v>
      </c>
      <c r="I23" s="659">
        <f t="shared" si="4"/>
        <v>0</v>
      </c>
      <c r="J23" s="662">
        <v>0</v>
      </c>
      <c r="K23" s="662">
        <v>0</v>
      </c>
      <c r="L23" s="662"/>
      <c r="M23" s="662">
        <v>0</v>
      </c>
      <c r="N23" s="662"/>
      <c r="O23" s="662">
        <v>0</v>
      </c>
      <c r="P23" s="662">
        <v>0</v>
      </c>
      <c r="Q23" s="656">
        <f t="shared" si="6"/>
        <v>0</v>
      </c>
    </row>
    <row r="24" spans="2:17">
      <c r="B24" s="663" t="s">
        <v>967</v>
      </c>
      <c r="C24" s="661">
        <v>0</v>
      </c>
      <c r="D24" s="661">
        <v>0</v>
      </c>
      <c r="E24" s="661">
        <v>0</v>
      </c>
      <c r="F24" s="661">
        <v>0</v>
      </c>
      <c r="G24" s="661">
        <v>0</v>
      </c>
      <c r="H24" s="658">
        <v>1.4</v>
      </c>
      <c r="I24" s="659">
        <f t="shared" si="4"/>
        <v>0</v>
      </c>
      <c r="J24" s="662">
        <v>0</v>
      </c>
      <c r="K24" s="662">
        <v>0</v>
      </c>
      <c r="L24" s="662"/>
      <c r="M24" s="662">
        <v>0</v>
      </c>
      <c r="N24" s="662"/>
      <c r="O24" s="662">
        <v>0</v>
      </c>
      <c r="P24" s="662">
        <v>0</v>
      </c>
      <c r="Q24" s="656">
        <f t="shared" si="6"/>
        <v>0</v>
      </c>
    </row>
    <row r="25" spans="2:17">
      <c r="B25" s="663" t="s">
        <v>968</v>
      </c>
      <c r="C25" s="661">
        <v>0</v>
      </c>
      <c r="D25" s="661">
        <v>0</v>
      </c>
      <c r="E25" s="661">
        <v>0</v>
      </c>
      <c r="F25" s="661">
        <v>0</v>
      </c>
      <c r="G25" s="661">
        <v>0</v>
      </c>
      <c r="H25" s="658">
        <v>1.4</v>
      </c>
      <c r="I25" s="659">
        <f t="shared" si="4"/>
        <v>0</v>
      </c>
      <c r="J25" s="662">
        <v>0</v>
      </c>
      <c r="K25" s="662">
        <v>0</v>
      </c>
      <c r="L25" s="662"/>
      <c r="M25" s="662">
        <v>0</v>
      </c>
      <c r="N25" s="662"/>
      <c r="O25" s="662">
        <v>0</v>
      </c>
      <c r="P25" s="662">
        <v>0</v>
      </c>
      <c r="Q25" s="656">
        <f t="shared" si="6"/>
        <v>0</v>
      </c>
    </row>
    <row r="26" spans="2:17">
      <c r="B26" s="660" t="s">
        <v>982</v>
      </c>
      <c r="C26" s="661">
        <v>0</v>
      </c>
      <c r="D26" s="661">
        <v>0</v>
      </c>
      <c r="E26" s="661">
        <v>0</v>
      </c>
      <c r="F26" s="661">
        <v>0</v>
      </c>
      <c r="G26" s="661">
        <v>0</v>
      </c>
      <c r="H26" s="658">
        <v>1.4</v>
      </c>
      <c r="I26" s="659">
        <f t="shared" si="4"/>
        <v>0</v>
      </c>
      <c r="J26" s="662">
        <v>0</v>
      </c>
      <c r="K26" s="662">
        <v>0</v>
      </c>
      <c r="L26" s="662"/>
      <c r="M26" s="662">
        <v>0</v>
      </c>
      <c r="N26" s="662"/>
      <c r="O26" s="662">
        <v>0</v>
      </c>
      <c r="P26" s="662">
        <v>0</v>
      </c>
      <c r="Q26" s="656">
        <f t="shared" si="6"/>
        <v>0</v>
      </c>
    </row>
    <row r="27" spans="2:17">
      <c r="B27" s="663" t="s">
        <v>966</v>
      </c>
      <c r="C27" s="661">
        <v>0</v>
      </c>
      <c r="D27" s="661">
        <v>0</v>
      </c>
      <c r="E27" s="661">
        <v>0</v>
      </c>
      <c r="F27" s="661">
        <v>0</v>
      </c>
      <c r="G27" s="661">
        <v>0</v>
      </c>
      <c r="H27" s="658">
        <v>1.4</v>
      </c>
      <c r="I27" s="659">
        <f t="shared" si="4"/>
        <v>0</v>
      </c>
      <c r="J27" s="662">
        <v>0</v>
      </c>
      <c r="K27" s="662">
        <v>0</v>
      </c>
      <c r="L27" s="662"/>
      <c r="M27" s="662">
        <v>0</v>
      </c>
      <c r="N27" s="662"/>
      <c r="O27" s="662">
        <v>0</v>
      </c>
      <c r="P27" s="662">
        <v>0</v>
      </c>
      <c r="Q27" s="656">
        <f t="shared" si="6"/>
        <v>0</v>
      </c>
    </row>
    <row r="28" spans="2:17">
      <c r="B28" s="663" t="s">
        <v>967</v>
      </c>
      <c r="C28" s="661">
        <v>0</v>
      </c>
      <c r="D28" s="661">
        <v>0</v>
      </c>
      <c r="E28" s="661">
        <v>0</v>
      </c>
      <c r="F28" s="661">
        <v>0</v>
      </c>
      <c r="G28" s="661">
        <v>0</v>
      </c>
      <c r="H28" s="658">
        <v>1.4</v>
      </c>
      <c r="I28" s="659">
        <f t="shared" si="4"/>
        <v>0</v>
      </c>
      <c r="J28" s="662">
        <v>0</v>
      </c>
      <c r="K28" s="662">
        <v>0</v>
      </c>
      <c r="L28" s="662"/>
      <c r="M28" s="662">
        <v>0</v>
      </c>
      <c r="N28" s="662"/>
      <c r="O28" s="662">
        <v>0</v>
      </c>
      <c r="P28" s="662">
        <v>0</v>
      </c>
      <c r="Q28" s="656">
        <f t="shared" si="6"/>
        <v>0</v>
      </c>
    </row>
    <row r="29" spans="2:17">
      <c r="B29" s="663" t="s">
        <v>968</v>
      </c>
      <c r="C29" s="661">
        <v>0</v>
      </c>
      <c r="D29" s="661">
        <v>0</v>
      </c>
      <c r="E29" s="661">
        <v>0</v>
      </c>
      <c r="F29" s="661">
        <v>0</v>
      </c>
      <c r="G29" s="661">
        <v>0</v>
      </c>
      <c r="H29" s="658">
        <v>1.4</v>
      </c>
      <c r="I29" s="659">
        <f t="shared" si="4"/>
        <v>0</v>
      </c>
      <c r="J29" s="662">
        <v>0</v>
      </c>
      <c r="K29" s="662">
        <v>0</v>
      </c>
      <c r="L29" s="662"/>
      <c r="M29" s="662">
        <v>0</v>
      </c>
      <c r="N29" s="662"/>
      <c r="O29" s="662">
        <v>0</v>
      </c>
      <c r="P29" s="662">
        <v>0</v>
      </c>
      <c r="Q29" s="656">
        <f t="shared" si="6"/>
        <v>0</v>
      </c>
    </row>
    <row r="30" spans="2:17">
      <c r="B30" s="664" t="s">
        <v>983</v>
      </c>
      <c r="C30" s="661">
        <v>0</v>
      </c>
      <c r="D30" s="661">
        <v>0</v>
      </c>
      <c r="E30" s="661">
        <v>0</v>
      </c>
      <c r="F30" s="661">
        <v>0</v>
      </c>
      <c r="G30" s="661">
        <v>0</v>
      </c>
      <c r="H30" s="658">
        <v>1.4</v>
      </c>
      <c r="I30" s="659">
        <f t="shared" si="4"/>
        <v>0</v>
      </c>
      <c r="J30" s="662">
        <v>0</v>
      </c>
      <c r="K30" s="662">
        <v>0</v>
      </c>
      <c r="L30" s="662"/>
      <c r="M30" s="662">
        <v>0</v>
      </c>
      <c r="N30" s="662"/>
      <c r="O30" s="662">
        <v>0</v>
      </c>
      <c r="P30" s="662">
        <v>0</v>
      </c>
      <c r="Q30" s="656">
        <f t="shared" si="6"/>
        <v>0</v>
      </c>
    </row>
    <row r="31" spans="2:17">
      <c r="B31" s="663" t="s">
        <v>966</v>
      </c>
      <c r="C31" s="661">
        <v>0</v>
      </c>
      <c r="D31" s="661">
        <v>0</v>
      </c>
      <c r="E31" s="661">
        <v>0</v>
      </c>
      <c r="F31" s="661">
        <v>0</v>
      </c>
      <c r="G31" s="661">
        <v>0</v>
      </c>
      <c r="H31" s="658">
        <v>1.4</v>
      </c>
      <c r="I31" s="659">
        <f t="shared" si="4"/>
        <v>0</v>
      </c>
      <c r="J31" s="662">
        <v>0</v>
      </c>
      <c r="K31" s="662">
        <v>0</v>
      </c>
      <c r="L31" s="662"/>
      <c r="M31" s="662">
        <v>0</v>
      </c>
      <c r="N31" s="662"/>
      <c r="O31" s="662">
        <v>0</v>
      </c>
      <c r="P31" s="662">
        <v>0</v>
      </c>
      <c r="Q31" s="656">
        <f t="shared" si="6"/>
        <v>0</v>
      </c>
    </row>
    <row r="32" spans="2:17">
      <c r="B32" s="663" t="s">
        <v>967</v>
      </c>
      <c r="C32" s="661">
        <v>0</v>
      </c>
      <c r="D32" s="661">
        <v>0</v>
      </c>
      <c r="E32" s="661">
        <v>0</v>
      </c>
      <c r="F32" s="661">
        <v>0</v>
      </c>
      <c r="G32" s="661">
        <v>0</v>
      </c>
      <c r="H32" s="658">
        <v>1.4</v>
      </c>
      <c r="I32" s="659">
        <f t="shared" si="4"/>
        <v>0</v>
      </c>
      <c r="J32" s="662">
        <v>0</v>
      </c>
      <c r="K32" s="662">
        <v>0</v>
      </c>
      <c r="L32" s="662"/>
      <c r="M32" s="662">
        <v>0</v>
      </c>
      <c r="N32" s="662"/>
      <c r="O32" s="662">
        <v>0</v>
      </c>
      <c r="P32" s="662">
        <v>0</v>
      </c>
      <c r="Q32" s="656">
        <f t="shared" si="6"/>
        <v>0</v>
      </c>
    </row>
    <row r="33" spans="2:17">
      <c r="B33" s="663" t="s">
        <v>968</v>
      </c>
      <c r="C33" s="661">
        <v>0</v>
      </c>
      <c r="D33" s="661">
        <v>0</v>
      </c>
      <c r="E33" s="661">
        <v>0</v>
      </c>
      <c r="F33" s="661">
        <v>0</v>
      </c>
      <c r="G33" s="661">
        <v>0</v>
      </c>
      <c r="H33" s="658">
        <v>1.4</v>
      </c>
      <c r="I33" s="659">
        <f t="shared" si="4"/>
        <v>0</v>
      </c>
      <c r="J33" s="662">
        <v>0</v>
      </c>
      <c r="K33" s="662">
        <v>0</v>
      </c>
      <c r="L33" s="662"/>
      <c r="M33" s="662">
        <v>0</v>
      </c>
      <c r="N33" s="662"/>
      <c r="O33" s="662">
        <v>0</v>
      </c>
      <c r="P33" s="662">
        <v>0</v>
      </c>
      <c r="Q33" s="656">
        <f t="shared" si="6"/>
        <v>0</v>
      </c>
    </row>
    <row r="34" spans="2:17">
      <c r="B34" s="665" t="s">
        <v>66</v>
      </c>
      <c r="C34" s="666">
        <f>C6</f>
        <v>193736249.1442</v>
      </c>
      <c r="D34" s="666">
        <f t="shared" ref="D34:G34" si="7">D6</f>
        <v>3600298.1939273952</v>
      </c>
      <c r="E34" s="666">
        <f t="shared" si="7"/>
        <v>0</v>
      </c>
      <c r="F34" s="666">
        <f t="shared" si="7"/>
        <v>3600298.1939273952</v>
      </c>
      <c r="G34" s="666">
        <f t="shared" si="7"/>
        <v>1528333.7683041247</v>
      </c>
      <c r="H34" s="658">
        <v>1.4</v>
      </c>
      <c r="I34" s="659">
        <f>(F34+G34)*H34</f>
        <v>7180084.7471241271</v>
      </c>
      <c r="J34" s="666">
        <f t="shared" ref="J34:Q34" si="8">J6</f>
        <v>0</v>
      </c>
      <c r="K34" s="666">
        <f t="shared" si="8"/>
        <v>0</v>
      </c>
      <c r="L34" s="666">
        <f t="shared" si="8"/>
        <v>0</v>
      </c>
      <c r="M34" s="666">
        <f t="shared" si="8"/>
        <v>7180084.7471241271</v>
      </c>
      <c r="N34" s="666">
        <f t="shared" si="8"/>
        <v>0</v>
      </c>
      <c r="O34" s="666">
        <f t="shared" si="8"/>
        <v>0</v>
      </c>
      <c r="P34" s="666">
        <f t="shared" si="8"/>
        <v>0</v>
      </c>
      <c r="Q34" s="666">
        <f t="shared" si="8"/>
        <v>3590042.3735620636</v>
      </c>
    </row>
  </sheetData>
  <conditionalFormatting sqref="I7:I34">
    <cfRule type="expression" dxfId="26" priority="1">
      <formula>(C7*#REF!)&lt;&gt;SUM(#REF!)</formula>
    </cfRule>
  </conditionalFormatting>
  <pageMargins left="0.7" right="0.7" top="0.75" bottom="0.75" header="0.3" footer="0.3"/>
  <pageSetup scale="2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G53"/>
  <sheetViews>
    <sheetView zoomScale="80" zoomScaleNormal="80" workbookViewId="0">
      <pane xSplit="1" ySplit="5" topLeftCell="B6" activePane="bottomRight" state="frozen"/>
      <selection activeCell="B22" sqref="B22:C22"/>
      <selection pane="topRight" activeCell="B22" sqref="B22:C22"/>
      <selection pane="bottomLeft" activeCell="B22" sqref="B22:C22"/>
      <selection pane="bottomRight" activeCell="M27" sqref="M27"/>
    </sheetView>
  </sheetViews>
  <sheetFormatPr defaultColWidth="8.88671875" defaultRowHeight="14.4"/>
  <cols>
    <col min="1" max="1" width="9.5546875" style="4" bestFit="1" customWidth="1"/>
    <col min="2" max="2" width="88.33203125" style="4" customWidth="1"/>
    <col min="3" max="3" width="14.33203125" style="4" bestFit="1" customWidth="1"/>
    <col min="4" max="7" width="14.33203125" style="1" bestFit="1" customWidth="1"/>
    <col min="8" max="8" width="9.44140625" style="61" customWidth="1"/>
    <col min="9" max="16384" width="8.88671875" style="61"/>
  </cols>
  <sheetData>
    <row r="1" spans="1:7">
      <c r="A1" s="261" t="s">
        <v>97</v>
      </c>
      <c r="B1" s="142" t="str">
        <f>Info!C2</f>
        <v>სს ”ლიბერთი ბანკი”</v>
      </c>
    </row>
    <row r="2" spans="1:7">
      <c r="A2" s="261" t="s">
        <v>98</v>
      </c>
      <c r="B2" s="279">
        <v>46203</v>
      </c>
    </row>
    <row r="3" spans="1:7" ht="15" thickBot="1">
      <c r="A3" s="261"/>
    </row>
    <row r="4" spans="1:7" ht="15" customHeight="1" thickBot="1">
      <c r="A4" s="560" t="s">
        <v>241</v>
      </c>
      <c r="B4" s="561" t="s">
        <v>128</v>
      </c>
      <c r="C4" s="78"/>
      <c r="D4" s="757" t="s">
        <v>897</v>
      </c>
      <c r="E4" s="758"/>
      <c r="F4" s="758"/>
      <c r="G4" s="759"/>
    </row>
    <row r="5" spans="1:7">
      <c r="A5" s="562" t="s">
        <v>25</v>
      </c>
      <c r="B5" s="98"/>
      <c r="C5" s="315" t="str">
        <f>INT((MONTH($B$2))/3)&amp;"Q"&amp;"-"&amp;YEAR($B$2)</f>
        <v>2Q-2026</v>
      </c>
      <c r="D5" s="315" t="str">
        <f>IF(INT(MONTH($B$2))=3, "4"&amp;"Q"&amp;"-"&amp;YEAR($B$2)-1, IF(INT(MONTH($B$2))=6, "1"&amp;"Q"&amp;"-"&amp;YEAR($B$2), IF(INT(MONTH($B$2))=9, "2"&amp;"Q"&amp;"-"&amp;YEAR($B$2),IF(INT(MONTH($B$2))=12, "3"&amp;"Q"&amp;"-"&amp;YEAR($B$2), 0))))</f>
        <v>1Q-2026</v>
      </c>
      <c r="E5" s="315" t="str">
        <f>IF(INT(MONTH($B$2))=3, "3"&amp;"Q"&amp;"-"&amp;YEAR($B$2)-1, IF(INT(MONTH($B$2))=6, "4"&amp;"Q"&amp;"-"&amp;YEAR($B$2)-1, IF(INT(MONTH($B$2))=9, "1"&amp;"Q"&amp;"-"&amp;YEAR($B$2),IF(INT(MONTH($B$2))=12, "2"&amp;"Q"&amp;"-"&amp;YEAR($B$2), 0))))</f>
        <v>4Q-2025</v>
      </c>
      <c r="F5" s="315" t="str">
        <f>IF(INT(MONTH($B$2))=3, "2"&amp;"Q"&amp;"-"&amp;YEAR($B$2)-1, IF(INT(MONTH($B$2))=6, "3"&amp;"Q"&amp;"-"&amp;YEAR($B$2)-1, IF(INT(MONTH($B$2))=9, "4"&amp;"Q"&amp;"-"&amp;YEAR($B$2)-1,IF(INT(MONTH($B$2))=12, "1"&amp;"Q"&amp;"-"&amp;YEAR($B$2), 0))))</f>
        <v>3Q-2025</v>
      </c>
      <c r="G5" s="328" t="str">
        <f>IF(INT(MONTH($B$2))=3, "1"&amp;"Q"&amp;"-"&amp;YEAR($B$2)-1, IF(INT(MONTH($B$2))=6, "2"&amp;"Q"&amp;"-"&amp;YEAR($B$2)-1, IF(INT(MONTH($B$2))=9, "3"&amp;"Q"&amp;"-"&amp;YEAR($B$2)-1,IF(INT(MONTH($B$2))=12, "4"&amp;"Q"&amp;"-"&amp;YEAR($B$2)-1, 0))))</f>
        <v>2Q-2025</v>
      </c>
    </row>
    <row r="6" spans="1:7">
      <c r="A6" s="563"/>
      <c r="B6" s="294" t="s">
        <v>95</v>
      </c>
      <c r="C6" s="295"/>
      <c r="D6" s="295"/>
      <c r="E6" s="295"/>
      <c r="F6" s="295"/>
      <c r="G6" s="296"/>
    </row>
    <row r="7" spans="1:7">
      <c r="A7" s="563"/>
      <c r="B7" s="297" t="s">
        <v>99</v>
      </c>
      <c r="C7" s="295"/>
      <c r="D7" s="295"/>
      <c r="E7" s="295"/>
      <c r="F7" s="295"/>
      <c r="G7" s="296"/>
    </row>
    <row r="8" spans="1:7">
      <c r="A8" s="564">
        <v>1</v>
      </c>
      <c r="B8" s="298" t="s">
        <v>22</v>
      </c>
      <c r="C8" s="282">
        <v>523656990</v>
      </c>
      <c r="D8" s="282">
        <v>638094231</v>
      </c>
      <c r="E8" s="283">
        <v>607993591</v>
      </c>
      <c r="F8" s="283">
        <v>580489555</v>
      </c>
      <c r="G8" s="299">
        <v>552245890</v>
      </c>
    </row>
    <row r="9" spans="1:7">
      <c r="A9" s="564">
        <v>2</v>
      </c>
      <c r="B9" s="298" t="s">
        <v>75</v>
      </c>
      <c r="C9" s="282">
        <v>538845091.75370002</v>
      </c>
      <c r="D9" s="282">
        <v>653498165.92270005</v>
      </c>
      <c r="E9" s="283">
        <v>623376490.62989998</v>
      </c>
      <c r="F9" s="283">
        <v>587477568.34689999</v>
      </c>
      <c r="G9" s="299">
        <v>557970331.55499995</v>
      </c>
    </row>
    <row r="10" spans="1:7">
      <c r="A10" s="564">
        <v>3</v>
      </c>
      <c r="B10" s="298" t="s">
        <v>74</v>
      </c>
      <c r="C10" s="282">
        <v>663733355.1013</v>
      </c>
      <c r="D10" s="282">
        <v>770545866.60614002</v>
      </c>
      <c r="E10" s="283">
        <v>742614719.39804006</v>
      </c>
      <c r="F10" s="283">
        <v>699486527.02942002</v>
      </c>
      <c r="G10" s="299">
        <v>672934382.07807994</v>
      </c>
    </row>
    <row r="11" spans="1:7">
      <c r="A11" s="564">
        <v>4</v>
      </c>
      <c r="B11" s="298" t="s">
        <v>412</v>
      </c>
      <c r="C11" s="282">
        <v>407654443.4597227</v>
      </c>
      <c r="D11" s="282">
        <v>528111662.47918397</v>
      </c>
      <c r="E11" s="283">
        <v>493810527.55338305</v>
      </c>
      <c r="F11" s="283">
        <v>456888909.26723593</v>
      </c>
      <c r="G11" s="299">
        <v>441488902.26237458</v>
      </c>
    </row>
    <row r="12" spans="1:7">
      <c r="A12" s="564">
        <v>5</v>
      </c>
      <c r="B12" s="298" t="s">
        <v>413</v>
      </c>
      <c r="C12" s="282">
        <v>502990562.86395413</v>
      </c>
      <c r="D12" s="282">
        <v>628421577.64139414</v>
      </c>
      <c r="E12" s="283">
        <v>590291173.3582871</v>
      </c>
      <c r="F12" s="283">
        <v>546609174.17968357</v>
      </c>
      <c r="G12" s="299">
        <v>528585929.79793251</v>
      </c>
    </row>
    <row r="13" spans="1:7">
      <c r="A13" s="564">
        <v>6</v>
      </c>
      <c r="B13" s="298" t="s">
        <v>414</v>
      </c>
      <c r="C13" s="282">
        <v>629614820.21073866</v>
      </c>
      <c r="D13" s="282">
        <v>761575569.80511451</v>
      </c>
      <c r="E13" s="283">
        <v>718363904.45716631</v>
      </c>
      <c r="F13" s="283">
        <v>665711420.81390071</v>
      </c>
      <c r="G13" s="299">
        <v>644204846.62828577</v>
      </c>
    </row>
    <row r="14" spans="1:7">
      <c r="A14" s="563"/>
      <c r="B14" s="294" t="s">
        <v>416</v>
      </c>
      <c r="C14" s="295"/>
      <c r="D14" s="295"/>
      <c r="E14" s="295"/>
      <c r="F14" s="295"/>
      <c r="G14" s="296"/>
    </row>
    <row r="15" spans="1:7" ht="22.2" customHeight="1">
      <c r="A15" s="564">
        <v>7</v>
      </c>
      <c r="B15" s="298" t="s">
        <v>415</v>
      </c>
      <c r="C15" s="284">
        <v>4491580896.6242924</v>
      </c>
      <c r="D15" s="284">
        <v>4435594411.0875072</v>
      </c>
      <c r="E15" s="283">
        <v>4273149151.2210965</v>
      </c>
      <c r="F15" s="283">
        <v>3987212647.7865734</v>
      </c>
      <c r="G15" s="299">
        <v>3866746277.552371</v>
      </c>
    </row>
    <row r="16" spans="1:7">
      <c r="A16" s="563"/>
      <c r="B16" s="294" t="s">
        <v>419</v>
      </c>
      <c r="C16" s="295"/>
      <c r="D16" s="295"/>
      <c r="E16" s="295"/>
      <c r="F16" s="295"/>
      <c r="G16" s="296"/>
    </row>
    <row r="17" spans="1:7">
      <c r="A17" s="564"/>
      <c r="B17" s="297" t="s">
        <v>957</v>
      </c>
      <c r="C17" s="295"/>
      <c r="D17" s="295"/>
      <c r="E17" s="295"/>
      <c r="F17" s="295"/>
      <c r="G17" s="296"/>
    </row>
    <row r="18" spans="1:7">
      <c r="A18" s="564">
        <v>8</v>
      </c>
      <c r="B18" s="298" t="s">
        <v>410</v>
      </c>
      <c r="C18" s="285">
        <v>0.11658634277155319</v>
      </c>
      <c r="D18" s="285">
        <v>0.1438576596194136</v>
      </c>
      <c r="E18" s="286">
        <v>0.14228232375793845</v>
      </c>
      <c r="F18" s="286">
        <v>0.14558780939919216</v>
      </c>
      <c r="G18" s="300">
        <v>0.14281927242186901</v>
      </c>
    </row>
    <row r="19" spans="1:7" ht="15" customHeight="1">
      <c r="A19" s="564">
        <v>9</v>
      </c>
      <c r="B19" s="298" t="s">
        <v>409</v>
      </c>
      <c r="C19" s="285">
        <v>0.11996780290847622</v>
      </c>
      <c r="D19" s="285">
        <v>0.14733046021727605</v>
      </c>
      <c r="E19" s="286">
        <v>0.14588222141784207</v>
      </c>
      <c r="F19" s="286">
        <v>0.14734041553390115</v>
      </c>
      <c r="G19" s="300">
        <v>0.14429970096413774</v>
      </c>
    </row>
    <row r="20" spans="1:7">
      <c r="A20" s="564">
        <v>10</v>
      </c>
      <c r="B20" s="298" t="s">
        <v>411</v>
      </c>
      <c r="C20" s="285">
        <v>0.14777277096359051</v>
      </c>
      <c r="D20" s="285">
        <v>0.17371873872868815</v>
      </c>
      <c r="E20" s="286">
        <v>0.17378628573866425</v>
      </c>
      <c r="F20" s="286">
        <v>0.17543246092423159</v>
      </c>
      <c r="G20" s="300">
        <v>0.17403117085407624</v>
      </c>
    </row>
    <row r="21" spans="1:7">
      <c r="A21" s="564">
        <v>11</v>
      </c>
      <c r="B21" s="298" t="s">
        <v>412</v>
      </c>
      <c r="C21" s="285">
        <v>9.0759679685631589E-2</v>
      </c>
      <c r="D21" s="285">
        <v>0.11906220757224351</v>
      </c>
      <c r="E21" s="286">
        <v>0.11556126642859438</v>
      </c>
      <c r="F21" s="286">
        <v>0.11458854834864884</v>
      </c>
      <c r="G21" s="300">
        <v>0.1141758136098432</v>
      </c>
    </row>
    <row r="22" spans="1:7">
      <c r="A22" s="564">
        <v>12</v>
      </c>
      <c r="B22" s="298" t="s">
        <v>413</v>
      </c>
      <c r="C22" s="285">
        <v>0.11198519506617</v>
      </c>
      <c r="D22" s="285">
        <v>0.14167697029975276</v>
      </c>
      <c r="E22" s="286">
        <v>0.13813961377631886</v>
      </c>
      <c r="F22" s="286">
        <v>0.13709054983137742</v>
      </c>
      <c r="G22" s="300">
        <v>0.1367004431779073</v>
      </c>
    </row>
    <row r="23" spans="1:7">
      <c r="A23" s="564">
        <v>13</v>
      </c>
      <c r="B23" s="298" t="s">
        <v>414</v>
      </c>
      <c r="C23" s="285">
        <v>0.14017666267214157</v>
      </c>
      <c r="D23" s="285">
        <v>0.17169639494121228</v>
      </c>
      <c r="E23" s="286">
        <v>0.16811112344437742</v>
      </c>
      <c r="F23" s="286">
        <v>0.16696160441391505</v>
      </c>
      <c r="G23" s="300">
        <v>0.16660127155693905</v>
      </c>
    </row>
    <row r="24" spans="1:7">
      <c r="A24" s="563"/>
      <c r="B24" s="294" t="s">
        <v>945</v>
      </c>
      <c r="C24" s="295"/>
      <c r="D24" s="295"/>
      <c r="E24" s="295"/>
      <c r="F24" s="295"/>
      <c r="G24" s="296"/>
    </row>
    <row r="25" spans="1:7" ht="27.6">
      <c r="A25" s="564">
        <v>14</v>
      </c>
      <c r="B25" s="298" t="s">
        <v>946</v>
      </c>
      <c r="C25" s="286">
        <v>0.11363942596051864</v>
      </c>
      <c r="D25" s="286">
        <v>0.13172924635667332</v>
      </c>
      <c r="E25" s="286">
        <v>0.12975812572027617</v>
      </c>
      <c r="F25" s="286">
        <v>0.12816935703310947</v>
      </c>
      <c r="G25" s="300">
        <v>0.12811070917179923</v>
      </c>
    </row>
    <row r="26" spans="1:7">
      <c r="A26" s="563"/>
      <c r="B26" s="294" t="s">
        <v>6</v>
      </c>
      <c r="C26" s="295"/>
      <c r="D26" s="295"/>
      <c r="E26" s="295"/>
      <c r="F26" s="295"/>
      <c r="G26" s="296"/>
    </row>
    <row r="27" spans="1:7" ht="15" customHeight="1">
      <c r="A27" s="565">
        <v>15</v>
      </c>
      <c r="B27" s="566" t="s">
        <v>7</v>
      </c>
      <c r="C27" s="287">
        <v>0.1303065984952837</v>
      </c>
      <c r="D27" s="287">
        <v>0.12835630783717897</v>
      </c>
      <c r="E27" s="287">
        <v>0.13083464446086202</v>
      </c>
      <c r="F27" s="287">
        <v>0.13066964242676918</v>
      </c>
      <c r="G27" s="301">
        <v>0.12964355251866436</v>
      </c>
    </row>
    <row r="28" spans="1:7">
      <c r="A28" s="565">
        <v>16</v>
      </c>
      <c r="B28" s="566" t="s">
        <v>8</v>
      </c>
      <c r="C28" s="287">
        <v>6.5488107559871708E-2</v>
      </c>
      <c r="D28" s="287">
        <v>6.3884364943652572E-2</v>
      </c>
      <c r="E28" s="287">
        <v>6.2412182782394958E-2</v>
      </c>
      <c r="F28" s="287">
        <v>6.1700656706101073E-2</v>
      </c>
      <c r="G28" s="301">
        <v>6.0881534060544008E-2</v>
      </c>
    </row>
    <row r="29" spans="1:7">
      <c r="A29" s="565">
        <v>17</v>
      </c>
      <c r="B29" s="566" t="s">
        <v>9</v>
      </c>
      <c r="C29" s="287">
        <v>2.798940102016613E-2</v>
      </c>
      <c r="D29" s="287">
        <v>3.2878061772043041E-2</v>
      </c>
      <c r="E29" s="287">
        <v>3.1332966700984483E-2</v>
      </c>
      <c r="F29" s="287">
        <v>3.1105237176993844E-2</v>
      </c>
      <c r="G29" s="301">
        <v>2.8846153348282846E-2</v>
      </c>
    </row>
    <row r="30" spans="1:7">
      <c r="A30" s="565">
        <v>18</v>
      </c>
      <c r="B30" s="566" t="s">
        <v>129</v>
      </c>
      <c r="C30" s="287">
        <v>6.481849093541199E-2</v>
      </c>
      <c r="D30" s="287">
        <v>6.4471942893526382E-2</v>
      </c>
      <c r="E30" s="287">
        <v>6.8422461678467064E-2</v>
      </c>
      <c r="F30" s="287">
        <v>6.8968985720668091E-2</v>
      </c>
      <c r="G30" s="301">
        <v>6.8762018458120355E-2</v>
      </c>
    </row>
    <row r="31" spans="1:7">
      <c r="A31" s="565">
        <v>19</v>
      </c>
      <c r="B31" s="566" t="s">
        <v>10</v>
      </c>
      <c r="C31" s="287">
        <v>1.704512430973084E-2</v>
      </c>
      <c r="D31" s="287">
        <v>2.1193481971706431E-2</v>
      </c>
      <c r="E31" s="287">
        <v>2.2809517176501603E-2</v>
      </c>
      <c r="F31" s="287">
        <v>2.3297070082208552E-2</v>
      </c>
      <c r="G31" s="301">
        <v>2.3267151824740148E-2</v>
      </c>
    </row>
    <row r="32" spans="1:7">
      <c r="A32" s="565">
        <v>20</v>
      </c>
      <c r="B32" s="566" t="s">
        <v>11</v>
      </c>
      <c r="C32" s="287">
        <v>0.14992454274478484</v>
      </c>
      <c r="D32" s="287">
        <v>0.17308462634456467</v>
      </c>
      <c r="E32" s="287">
        <v>0.1884832222167919</v>
      </c>
      <c r="F32" s="287">
        <v>0.19329373488312776</v>
      </c>
      <c r="G32" s="301">
        <v>0.19445886041702257</v>
      </c>
    </row>
    <row r="33" spans="1:7">
      <c r="A33" s="563"/>
      <c r="B33" s="294" t="s">
        <v>12</v>
      </c>
      <c r="C33" s="295"/>
      <c r="D33" s="295"/>
      <c r="E33" s="295"/>
      <c r="F33" s="295"/>
      <c r="G33" s="296"/>
    </row>
    <row r="34" spans="1:7">
      <c r="A34" s="565">
        <v>21</v>
      </c>
      <c r="B34" s="566" t="s">
        <v>13</v>
      </c>
      <c r="C34" s="288">
        <v>3.5947611841973343E-2</v>
      </c>
      <c r="D34" s="288">
        <v>3.514261281946237E-2</v>
      </c>
      <c r="E34" s="288">
        <v>3.7695537347191464E-2</v>
      </c>
      <c r="F34" s="288">
        <v>3.4782611184218035E-2</v>
      </c>
      <c r="G34" s="302">
        <v>3.3464911132688298E-2</v>
      </c>
    </row>
    <row r="35" spans="1:7" ht="15" customHeight="1">
      <c r="A35" s="565">
        <v>22</v>
      </c>
      <c r="B35" s="566" t="s">
        <v>910</v>
      </c>
      <c r="C35" s="288">
        <v>3.1434455087235164E-2</v>
      </c>
      <c r="D35" s="288">
        <v>3.109531148343533E-2</v>
      </c>
      <c r="E35" s="288">
        <v>3.2594894267234671E-2</v>
      </c>
      <c r="F35" s="288">
        <v>3.3513799906182848E-2</v>
      </c>
      <c r="G35" s="302">
        <v>3.3311101083553035E-2</v>
      </c>
    </row>
    <row r="36" spans="1:7">
      <c r="A36" s="565">
        <v>23</v>
      </c>
      <c r="B36" s="566" t="s">
        <v>14</v>
      </c>
      <c r="C36" s="288">
        <v>0.22651007166138806</v>
      </c>
      <c r="D36" s="288">
        <v>0.23912498811081978</v>
      </c>
      <c r="E36" s="288">
        <v>0.23769930757769347</v>
      </c>
      <c r="F36" s="288">
        <v>0.22106966975836223</v>
      </c>
      <c r="G36" s="302">
        <v>0.22398822652038747</v>
      </c>
    </row>
    <row r="37" spans="1:7" ht="15" customHeight="1">
      <c r="A37" s="565">
        <v>24</v>
      </c>
      <c r="B37" s="566" t="s">
        <v>15</v>
      </c>
      <c r="C37" s="288">
        <v>0.24349941635981773</v>
      </c>
      <c r="D37" s="288">
        <v>0.2490896844765238</v>
      </c>
      <c r="E37" s="288">
        <v>0.25146825560266256</v>
      </c>
      <c r="F37" s="288">
        <v>0.23431405202419037</v>
      </c>
      <c r="G37" s="302">
        <v>0.22931428577836915</v>
      </c>
    </row>
    <row r="38" spans="1:7">
      <c r="A38" s="565">
        <v>25</v>
      </c>
      <c r="B38" s="566" t="s">
        <v>16</v>
      </c>
      <c r="C38" s="288">
        <v>6.9845555079560473E-2</v>
      </c>
      <c r="D38" s="288">
        <v>4.9423022232565117E-2</v>
      </c>
      <c r="E38" s="288">
        <v>0.17428968547057289</v>
      </c>
      <c r="F38" s="288">
        <v>0.11785277748632383</v>
      </c>
      <c r="G38" s="302">
        <v>9.2614735246826063E-2</v>
      </c>
    </row>
    <row r="39" spans="1:7" ht="15" customHeight="1">
      <c r="A39" s="563"/>
      <c r="B39" s="294" t="s">
        <v>17</v>
      </c>
      <c r="C39" s="295"/>
      <c r="D39" s="295"/>
      <c r="E39" s="295"/>
      <c r="F39" s="295"/>
      <c r="G39" s="296"/>
    </row>
    <row r="40" spans="1:7" ht="15" customHeight="1">
      <c r="A40" s="565">
        <v>26</v>
      </c>
      <c r="B40" s="566" t="s">
        <v>18</v>
      </c>
      <c r="C40" s="289">
        <v>0.23534682527654321</v>
      </c>
      <c r="D40" s="289">
        <v>0.21626147099800588</v>
      </c>
      <c r="E40" s="289">
        <v>0.21222876911877014</v>
      </c>
      <c r="F40" s="289">
        <v>0.18590031825436296</v>
      </c>
      <c r="G40" s="303">
        <v>0.16420566255758853</v>
      </c>
    </row>
    <row r="41" spans="1:7" ht="15" customHeight="1">
      <c r="A41" s="565">
        <v>27</v>
      </c>
      <c r="B41" s="566" t="s">
        <v>19</v>
      </c>
      <c r="C41" s="287">
        <v>0.24589373074855472</v>
      </c>
      <c r="D41" s="287">
        <v>0.25718881005253508</v>
      </c>
      <c r="E41" s="287">
        <v>0.2580595275242511</v>
      </c>
      <c r="F41" s="287">
        <v>0.26217979396061991</v>
      </c>
      <c r="G41" s="301">
        <v>0.26026724430039955</v>
      </c>
    </row>
    <row r="42" spans="1:7" ht="15" customHeight="1">
      <c r="A42" s="565">
        <v>28</v>
      </c>
      <c r="B42" s="567" t="s">
        <v>20</v>
      </c>
      <c r="C42" s="287">
        <v>0.32182874025060049</v>
      </c>
      <c r="D42" s="287">
        <v>0.28946766138800062</v>
      </c>
      <c r="E42" s="287">
        <v>0.2763785760347256</v>
      </c>
      <c r="F42" s="287">
        <v>0.31191896157704324</v>
      </c>
      <c r="G42" s="301">
        <v>0.29805514396576177</v>
      </c>
    </row>
    <row r="43" spans="1:7" ht="15" customHeight="1">
      <c r="A43" s="304"/>
      <c r="B43" s="294" t="s">
        <v>342</v>
      </c>
      <c r="C43" s="295"/>
      <c r="D43" s="295"/>
      <c r="E43" s="295"/>
      <c r="F43" s="295"/>
      <c r="G43" s="296"/>
    </row>
    <row r="44" spans="1:7" ht="15" customHeight="1">
      <c r="A44" s="565">
        <v>29</v>
      </c>
      <c r="B44" s="568" t="s">
        <v>326</v>
      </c>
      <c r="C44" s="290">
        <v>1380880498.756726</v>
      </c>
      <c r="D44" s="290">
        <v>1276932623.5996981</v>
      </c>
      <c r="E44" s="290">
        <v>1264638276.3975253</v>
      </c>
      <c r="F44" s="290">
        <v>1047917054.8462193</v>
      </c>
      <c r="G44" s="305">
        <v>893791799.91219151</v>
      </c>
    </row>
    <row r="45" spans="1:7">
      <c r="A45" s="565">
        <v>30</v>
      </c>
      <c r="B45" s="566" t="s">
        <v>327</v>
      </c>
      <c r="C45" s="290">
        <v>1011579354.7414041</v>
      </c>
      <c r="D45" s="290">
        <v>962529420.89233422</v>
      </c>
      <c r="E45" s="290">
        <v>889401470.08002603</v>
      </c>
      <c r="F45" s="290">
        <v>868194227.21130311</v>
      </c>
      <c r="G45" s="305">
        <v>761463798.61786175</v>
      </c>
    </row>
    <row r="46" spans="1:7">
      <c r="A46" s="569">
        <v>31</v>
      </c>
      <c r="B46" s="570" t="s">
        <v>325</v>
      </c>
      <c r="C46" s="287">
        <v>1.3650738246924075</v>
      </c>
      <c r="D46" s="287">
        <v>1.3266426935977598</v>
      </c>
      <c r="E46" s="287">
        <v>1.4218981179373771</v>
      </c>
      <c r="F46" s="287">
        <v>1.2070076280191331</v>
      </c>
      <c r="G46" s="301">
        <v>1.1737810799863622</v>
      </c>
    </row>
    <row r="47" spans="1:7">
      <c r="A47" s="569"/>
      <c r="B47" s="294" t="s">
        <v>420</v>
      </c>
      <c r="C47" s="295"/>
      <c r="D47" s="295"/>
      <c r="E47" s="295"/>
      <c r="F47" s="295"/>
      <c r="G47" s="296"/>
    </row>
    <row r="48" spans="1:7">
      <c r="A48" s="569">
        <v>32</v>
      </c>
      <c r="B48" s="570" t="s">
        <v>427</v>
      </c>
      <c r="C48" s="291">
        <v>4390145620.1767006</v>
      </c>
      <c r="D48" s="291">
        <v>4100831879.3789682</v>
      </c>
      <c r="E48" s="291">
        <v>3834794235.1737132</v>
      </c>
      <c r="F48" s="291">
        <v>3711002078.3266864</v>
      </c>
      <c r="G48" s="306">
        <v>3452702090.6997008</v>
      </c>
    </row>
    <row r="49" spans="1:7">
      <c r="A49" s="569">
        <v>33</v>
      </c>
      <c r="B49" s="570" t="s">
        <v>440</v>
      </c>
      <c r="C49" s="291">
        <v>3133487925.7588367</v>
      </c>
      <c r="D49" s="291">
        <v>3063341746.4115038</v>
      </c>
      <c r="E49" s="291">
        <v>2914780090.25072</v>
      </c>
      <c r="F49" s="291">
        <v>2790988700.6849918</v>
      </c>
      <c r="G49" s="306">
        <v>2733154312.3369546</v>
      </c>
    </row>
    <row r="50" spans="1:7" ht="15" thickBot="1">
      <c r="A50" s="571">
        <v>34</v>
      </c>
      <c r="B50" s="572" t="s">
        <v>454</v>
      </c>
      <c r="C50" s="292">
        <v>1.4010411797305837</v>
      </c>
      <c r="D50" s="292">
        <v>1.3386792003154115</v>
      </c>
      <c r="E50" s="292">
        <v>1.3156375837752674</v>
      </c>
      <c r="F50" s="292">
        <v>1.3296370843120562</v>
      </c>
      <c r="G50" s="386">
        <v>1.2632664299687875</v>
      </c>
    </row>
    <row r="51" spans="1:7">
      <c r="A51" s="573"/>
    </row>
    <row r="52" spans="1:7">
      <c r="B52" s="7"/>
    </row>
    <row r="53" spans="1:7" ht="69">
      <c r="B53" s="130" t="s">
        <v>341</v>
      </c>
    </row>
  </sheetData>
  <mergeCells count="1">
    <mergeCell ref="D4:G4"/>
  </mergeCells>
  <pageMargins left="0.7" right="0.7" top="0.75" bottom="0.75" header="0.3" footer="0.3"/>
  <pageSetup paperSize="9" scale="51"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C39"/>
  <sheetViews>
    <sheetView zoomScale="80" zoomScaleNormal="80" workbookViewId="0">
      <selection activeCell="H25" sqref="H25"/>
    </sheetView>
  </sheetViews>
  <sheetFormatPr defaultColWidth="8.88671875" defaultRowHeight="14.4"/>
  <cols>
    <col min="1" max="1" width="11.44140625" customWidth="1"/>
    <col min="2" max="2" width="76.6640625" style="690" customWidth="1"/>
    <col min="3" max="3" width="22.6640625" customWidth="1"/>
  </cols>
  <sheetData>
    <row r="1" spans="1:3">
      <c r="A1" s="1" t="s">
        <v>97</v>
      </c>
      <c r="B1" t="str">
        <f>Info!C2</f>
        <v>სს ”ლიბერთი ბანკი”</v>
      </c>
    </row>
    <row r="2" spans="1:3">
      <c r="A2" s="1" t="s">
        <v>98</v>
      </c>
      <c r="B2" s="279">
        <f>'1. key ratios'!B2</f>
        <v>46203</v>
      </c>
    </row>
    <row r="3" spans="1:3">
      <c r="A3" s="1"/>
      <c r="B3"/>
    </row>
    <row r="4" spans="1:3">
      <c r="A4" s="1" t="s">
        <v>404</v>
      </c>
      <c r="B4" t="s">
        <v>373</v>
      </c>
    </row>
    <row r="5" spans="1:3">
      <c r="A5" s="667"/>
      <c r="B5" s="667" t="s">
        <v>374</v>
      </c>
      <c r="C5" s="668"/>
    </row>
    <row r="6" spans="1:3">
      <c r="A6" s="669">
        <v>1</v>
      </c>
      <c r="B6" s="670" t="s">
        <v>374</v>
      </c>
      <c r="C6" s="671">
        <v>6341929738.999999</v>
      </c>
    </row>
    <row r="7" spans="1:3">
      <c r="A7" s="669">
        <v>2</v>
      </c>
      <c r="B7" s="670" t="s">
        <v>375</v>
      </c>
      <c r="C7" s="671">
        <v>-129370688</v>
      </c>
    </row>
    <row r="8" spans="1:3">
      <c r="A8" s="672">
        <v>3</v>
      </c>
      <c r="B8" s="673" t="s">
        <v>376</v>
      </c>
      <c r="C8" s="671">
        <v>6212559050.999999</v>
      </c>
    </row>
    <row r="9" spans="1:3">
      <c r="A9" s="674"/>
      <c r="B9" s="674" t="s">
        <v>377</v>
      </c>
      <c r="C9" s="675"/>
    </row>
    <row r="10" spans="1:3">
      <c r="A10" s="669">
        <v>4</v>
      </c>
      <c r="B10" s="676" t="s">
        <v>378</v>
      </c>
      <c r="C10" s="671">
        <v>3600298.1939273952</v>
      </c>
    </row>
    <row r="11" spans="1:3">
      <c r="A11" s="669">
        <v>5</v>
      </c>
      <c r="B11" s="677" t="s">
        <v>379</v>
      </c>
      <c r="C11" s="671">
        <v>1528333.7683041247</v>
      </c>
    </row>
    <row r="12" spans="1:3">
      <c r="A12" s="669">
        <v>6</v>
      </c>
      <c r="B12" s="678" t="s">
        <v>969</v>
      </c>
      <c r="C12" s="679">
        <v>7180084.7471241271</v>
      </c>
    </row>
    <row r="13" spans="1:3">
      <c r="A13" s="680">
        <v>7</v>
      </c>
      <c r="B13" s="681" t="s">
        <v>380</v>
      </c>
      <c r="C13" s="671">
        <v>0</v>
      </c>
    </row>
    <row r="14" spans="1:3">
      <c r="A14" s="672">
        <v>8</v>
      </c>
      <c r="B14" s="682" t="s">
        <v>381</v>
      </c>
      <c r="C14" s="683">
        <v>7180084.7471241271</v>
      </c>
    </row>
    <row r="15" spans="1:3">
      <c r="A15" s="674"/>
      <c r="B15" s="674" t="s">
        <v>382</v>
      </c>
      <c r="C15" s="675"/>
    </row>
    <row r="16" spans="1:3">
      <c r="A16" s="680">
        <v>9</v>
      </c>
      <c r="B16" s="684" t="s">
        <v>383</v>
      </c>
      <c r="C16" s="671">
        <v>0</v>
      </c>
    </row>
    <row r="17" spans="1:3">
      <c r="A17" s="669">
        <v>10</v>
      </c>
      <c r="B17" s="670" t="s">
        <v>384</v>
      </c>
      <c r="C17" s="671">
        <v>0</v>
      </c>
    </row>
    <row r="18" spans="1:3">
      <c r="A18" s="669">
        <v>11</v>
      </c>
      <c r="B18" s="670" t="s">
        <v>385</v>
      </c>
      <c r="C18" s="671">
        <v>0</v>
      </c>
    </row>
    <row r="19" spans="1:3" ht="24">
      <c r="A19" s="680">
        <v>12</v>
      </c>
      <c r="B19" s="684" t="s">
        <v>386</v>
      </c>
      <c r="C19" s="671">
        <v>0</v>
      </c>
    </row>
    <row r="20" spans="1:3">
      <c r="A20" s="680">
        <v>13</v>
      </c>
      <c r="B20" s="684" t="s">
        <v>387</v>
      </c>
      <c r="C20" s="671">
        <v>0</v>
      </c>
    </row>
    <row r="21" spans="1:3">
      <c r="A21" s="680">
        <v>14</v>
      </c>
      <c r="B21" s="670" t="s">
        <v>388</v>
      </c>
      <c r="C21" s="671">
        <v>0</v>
      </c>
    </row>
    <row r="22" spans="1:3">
      <c r="A22" s="672">
        <v>15</v>
      </c>
      <c r="B22" s="682" t="s">
        <v>389</v>
      </c>
      <c r="C22" s="683">
        <v>0</v>
      </c>
    </row>
    <row r="23" spans="1:3">
      <c r="A23" s="674"/>
      <c r="B23" s="674" t="s">
        <v>390</v>
      </c>
      <c r="C23" s="675"/>
    </row>
    <row r="24" spans="1:3">
      <c r="A24" s="669">
        <v>16</v>
      </c>
      <c r="B24" s="670" t="s">
        <v>391</v>
      </c>
      <c r="C24" s="671">
        <v>562224341.15759993</v>
      </c>
    </row>
    <row r="25" spans="1:3">
      <c r="A25" s="669">
        <v>17</v>
      </c>
      <c r="B25" s="670" t="s">
        <v>392</v>
      </c>
      <c r="C25" s="671">
        <v>-434324678.61145991</v>
      </c>
    </row>
    <row r="26" spans="1:3">
      <c r="A26" s="672">
        <v>18</v>
      </c>
      <c r="B26" s="682" t="s">
        <v>393</v>
      </c>
      <c r="C26" s="683">
        <v>127899662.54614002</v>
      </c>
    </row>
    <row r="27" spans="1:3">
      <c r="A27" s="674"/>
      <c r="B27" s="674" t="s">
        <v>394</v>
      </c>
      <c r="C27" s="675">
        <v>0</v>
      </c>
    </row>
    <row r="28" spans="1:3">
      <c r="A28" s="669">
        <v>19</v>
      </c>
      <c r="B28" s="670" t="s">
        <v>395</v>
      </c>
      <c r="C28" s="685">
        <v>0</v>
      </c>
    </row>
    <row r="29" spans="1:3">
      <c r="A29" s="669">
        <v>20</v>
      </c>
      <c r="B29" s="670" t="s">
        <v>396</v>
      </c>
      <c r="C29" s="685">
        <v>0</v>
      </c>
    </row>
    <row r="30" spans="1:3">
      <c r="A30" s="674"/>
      <c r="B30" s="674" t="s">
        <v>397</v>
      </c>
      <c r="C30" s="675"/>
    </row>
    <row r="31" spans="1:3">
      <c r="A31" s="672">
        <v>21</v>
      </c>
      <c r="B31" s="682" t="s">
        <v>75</v>
      </c>
      <c r="C31" s="683">
        <v>538845091.75370002</v>
      </c>
    </row>
    <row r="32" spans="1:3">
      <c r="A32" s="672">
        <v>22</v>
      </c>
      <c r="B32" s="682" t="s">
        <v>398</v>
      </c>
      <c r="C32" s="683">
        <v>6347638798.2932625</v>
      </c>
    </row>
    <row r="33" spans="1:3">
      <c r="A33" s="686"/>
      <c r="B33" s="686" t="s">
        <v>373</v>
      </c>
      <c r="C33" s="675"/>
    </row>
    <row r="34" spans="1:3">
      <c r="A34" s="672">
        <v>23</v>
      </c>
      <c r="B34" s="682" t="s">
        <v>373</v>
      </c>
      <c r="C34" s="687">
        <v>8.4889060149198059E-2</v>
      </c>
    </row>
    <row r="35" spans="1:3">
      <c r="A35" s="686"/>
      <c r="B35" s="686" t="s">
        <v>399</v>
      </c>
      <c r="C35" s="675"/>
    </row>
    <row r="36" spans="1:3">
      <c r="A36" s="680" t="s">
        <v>400</v>
      </c>
      <c r="B36" s="684" t="s">
        <v>401</v>
      </c>
      <c r="C36" s="685">
        <v>0</v>
      </c>
    </row>
    <row r="37" spans="1:3">
      <c r="A37" s="688" t="s">
        <v>402</v>
      </c>
      <c r="B37" s="689" t="s">
        <v>403</v>
      </c>
      <c r="C37" s="685">
        <v>0</v>
      </c>
    </row>
    <row r="39" spans="1:3">
      <c r="B39" s="143"/>
    </row>
  </sheetData>
  <pageMargins left="0.7" right="0.7" top="0.75" bottom="0.75" header="0.3" footer="0.3"/>
  <pageSetup paperSize="9" scale="7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F9"/>
  <sheetViews>
    <sheetView zoomScale="80" zoomScaleNormal="80" workbookViewId="0">
      <selection activeCell="F22" sqref="F22"/>
    </sheetView>
  </sheetViews>
  <sheetFormatPr defaultColWidth="8.88671875" defaultRowHeight="13.8"/>
  <cols>
    <col min="1" max="1" width="11.44140625" style="1" customWidth="1"/>
    <col min="2" max="2" width="76.6640625" style="7" customWidth="1"/>
    <col min="3" max="6" width="24.44140625" style="1" customWidth="1"/>
    <col min="7" max="16384" width="8.88671875" style="1"/>
  </cols>
  <sheetData>
    <row r="1" spans="1:6">
      <c r="A1" s="4" t="s">
        <v>97</v>
      </c>
      <c r="B1" s="1" t="str">
        <f>Info!C2</f>
        <v>სს ”ლიბერთი ბანკი”</v>
      </c>
    </row>
    <row r="2" spans="1:6">
      <c r="A2" s="1" t="s">
        <v>98</v>
      </c>
      <c r="B2" s="279">
        <f>'1. key ratios'!B2</f>
        <v>46203</v>
      </c>
    </row>
    <row r="3" spans="1:6">
      <c r="B3" s="1"/>
    </row>
    <row r="4" spans="1:6">
      <c r="A4" s="691" t="s">
        <v>961</v>
      </c>
    </row>
    <row r="5" spans="1:6" ht="82.8">
      <c r="B5" s="662"/>
      <c r="C5" s="692" t="s">
        <v>962</v>
      </c>
      <c r="D5" s="692" t="s">
        <v>963</v>
      </c>
      <c r="E5" s="692" t="s">
        <v>964</v>
      </c>
      <c r="F5" s="692" t="s">
        <v>965</v>
      </c>
    </row>
    <row r="6" spans="1:6">
      <c r="B6" s="693" t="s">
        <v>960</v>
      </c>
      <c r="C6" s="656">
        <f>IF(C7&gt;0,C7,IF(C8&gt;0,C8,IF(C9&gt;0,C9)))</f>
        <v>7169791.4544500122</v>
      </c>
      <c r="D6" s="656">
        <f>IF(D7&gt;0,D7,IF(D8&gt;0,D8,IF(D9&gt;0,D9)))</f>
        <v>17597.633059394469</v>
      </c>
      <c r="E6" s="656" t="b">
        <f>IF(E7&gt;0,E7,IF(E8&gt;0,E8,IF(E9&gt;0,E9)))</f>
        <v>0</v>
      </c>
      <c r="F6" s="656">
        <f>IF(F7&gt;0,F7,IF(F8&gt;0,F8,IF(F9&gt;0,F9)))</f>
        <v>219970.41324243086</v>
      </c>
    </row>
    <row r="7" spans="1:6">
      <c r="B7" s="694" t="s">
        <v>966</v>
      </c>
      <c r="C7" s="695">
        <v>7169791.4544500122</v>
      </c>
      <c r="D7" s="695">
        <v>17597.633059394469</v>
      </c>
      <c r="E7" s="695">
        <v>0</v>
      </c>
      <c r="F7" s="695">
        <v>219970.41324243086</v>
      </c>
    </row>
    <row r="8" spans="1:6">
      <c r="B8" s="694" t="s">
        <v>967</v>
      </c>
      <c r="C8" s="695">
        <v>13843347.869115133</v>
      </c>
      <c r="D8" s="695">
        <v>32057.938105670863</v>
      </c>
      <c r="E8" s="695">
        <v>0</v>
      </c>
      <c r="F8" s="695">
        <v>400724.22632088576</v>
      </c>
    </row>
    <row r="9" spans="1:6">
      <c r="B9" s="694" t="s">
        <v>968</v>
      </c>
      <c r="C9" s="695">
        <v>16044727.673376128</v>
      </c>
      <c r="D9" s="695">
        <v>35345.524559048463</v>
      </c>
      <c r="E9" s="695">
        <v>0</v>
      </c>
      <c r="F9" s="695">
        <v>441819.05698810576</v>
      </c>
    </row>
  </sheetData>
  <pageMargins left="0.7" right="0.7" top="0.75" bottom="0.75" header="0.3" footer="0.3"/>
  <pageSetup paperSize="9" scale="47"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G42"/>
  <sheetViews>
    <sheetView zoomScale="80" zoomScaleNormal="80" workbookViewId="0">
      <pane xSplit="2" ySplit="6" topLeftCell="C21" activePane="bottomRight" state="frozen"/>
      <selection activeCell="B22" sqref="B22:C22"/>
      <selection pane="topRight" activeCell="B22" sqref="B22:C22"/>
      <selection pane="bottomLeft" activeCell="B22" sqref="B22:C22"/>
      <selection pane="bottomRight" activeCell="G39" sqref="G39"/>
    </sheetView>
  </sheetViews>
  <sheetFormatPr defaultColWidth="8.88671875" defaultRowHeight="14.4"/>
  <cols>
    <col min="1" max="1" width="9.88671875" style="1" bestFit="1" customWidth="1"/>
    <col min="2" max="2" width="82.6640625" style="7" customWidth="1"/>
    <col min="3" max="7" width="17.5546875" style="1" customWidth="1"/>
  </cols>
  <sheetData>
    <row r="1" spans="1:7">
      <c r="A1" s="1" t="s">
        <v>97</v>
      </c>
      <c r="B1" s="1" t="str">
        <f>Info!C2</f>
        <v>სს ”ლიბერთი ბანკი”</v>
      </c>
    </row>
    <row r="2" spans="1:7">
      <c r="A2" s="1" t="s">
        <v>98</v>
      </c>
      <c r="B2" s="279">
        <f>'1. key ratios'!B2</f>
        <v>46203</v>
      </c>
    </row>
    <row r="3" spans="1:7">
      <c r="B3" s="145"/>
    </row>
    <row r="4" spans="1:7" ht="15" thickBot="1">
      <c r="A4" s="1" t="s">
        <v>455</v>
      </c>
      <c r="B4" s="97" t="s">
        <v>420</v>
      </c>
    </row>
    <row r="5" spans="1:7">
      <c r="A5" s="146"/>
      <c r="B5" s="147"/>
      <c r="C5" s="813" t="s">
        <v>421</v>
      </c>
      <c r="D5" s="813"/>
      <c r="E5" s="813"/>
      <c r="F5" s="813"/>
      <c r="G5" s="814" t="s">
        <v>422</v>
      </c>
    </row>
    <row r="6" spans="1:7">
      <c r="A6" s="148"/>
      <c r="B6" s="149"/>
      <c r="C6" s="150" t="s">
        <v>423</v>
      </c>
      <c r="D6" s="150" t="s">
        <v>424</v>
      </c>
      <c r="E6" s="150" t="s">
        <v>425</v>
      </c>
      <c r="F6" s="150" t="s">
        <v>426</v>
      </c>
      <c r="G6" s="815"/>
    </row>
    <row r="7" spans="1:7">
      <c r="A7" s="151"/>
      <c r="B7" s="152" t="s">
        <v>427</v>
      </c>
      <c r="C7" s="153"/>
      <c r="D7" s="153"/>
      <c r="E7" s="153"/>
      <c r="F7" s="153"/>
      <c r="G7" s="154"/>
    </row>
    <row r="8" spans="1:7">
      <c r="A8" s="155">
        <v>1</v>
      </c>
      <c r="B8" s="156" t="s">
        <v>428</v>
      </c>
      <c r="C8" s="407">
        <v>538845091.75370002</v>
      </c>
      <c r="D8" s="407">
        <v>0</v>
      </c>
      <c r="E8" s="407">
        <v>0</v>
      </c>
      <c r="F8" s="407">
        <v>686023864.88911319</v>
      </c>
      <c r="G8" s="430">
        <f>SUM(G9:G10)</f>
        <v>1224868956.6428132</v>
      </c>
    </row>
    <row r="9" spans="1:7">
      <c r="A9" s="155">
        <v>2</v>
      </c>
      <c r="B9" s="157" t="s">
        <v>74</v>
      </c>
      <c r="C9" s="407">
        <v>538845091.75370002</v>
      </c>
      <c r="D9" s="407"/>
      <c r="E9" s="407"/>
      <c r="F9" s="407">
        <v>124888263.34759997</v>
      </c>
      <c r="G9" s="430">
        <f>SUM(C9:F9)</f>
        <v>663733355.1013</v>
      </c>
    </row>
    <row r="10" spans="1:7">
      <c r="A10" s="155">
        <v>3</v>
      </c>
      <c r="B10" s="157" t="s">
        <v>429</v>
      </c>
      <c r="C10" s="696"/>
      <c r="D10" s="696"/>
      <c r="E10" s="696"/>
      <c r="F10" s="407">
        <v>561135601.5415132</v>
      </c>
      <c r="G10" s="431">
        <f>F10</f>
        <v>561135601.5415132</v>
      </c>
    </row>
    <row r="11" spans="1:7" ht="27.6">
      <c r="A11" s="155">
        <v>4</v>
      </c>
      <c r="B11" s="156" t="s">
        <v>430</v>
      </c>
      <c r="C11" s="407">
        <v>917500704.17024577</v>
      </c>
      <c r="D11" s="407">
        <v>1071648787.2510271</v>
      </c>
      <c r="E11" s="407">
        <v>561679554.57699263</v>
      </c>
      <c r="F11" s="407">
        <v>26450608.918178234</v>
      </c>
      <c r="G11" s="430">
        <f>SUM(G12:G13)</f>
        <v>2300649584.4432116</v>
      </c>
    </row>
    <row r="12" spans="1:7">
      <c r="A12" s="155">
        <v>5</v>
      </c>
      <c r="B12" s="157" t="s">
        <v>431</v>
      </c>
      <c r="C12" s="407">
        <v>757282910.35189104</v>
      </c>
      <c r="D12" s="415">
        <v>957266633.1911552</v>
      </c>
      <c r="E12" s="407">
        <v>511731956.6123026</v>
      </c>
      <c r="F12" s="407">
        <v>22629070.922406528</v>
      </c>
      <c r="G12" s="430">
        <f>SUM(C12:F12)*0.95</f>
        <v>2136465042.5238676</v>
      </c>
    </row>
    <row r="13" spans="1:7">
      <c r="A13" s="155">
        <v>6</v>
      </c>
      <c r="B13" s="157" t="s">
        <v>432</v>
      </c>
      <c r="C13" s="407">
        <v>160217793.8183547</v>
      </c>
      <c r="D13" s="415">
        <v>114382154.05987194</v>
      </c>
      <c r="E13" s="407">
        <v>49947597.964689985</v>
      </c>
      <c r="F13" s="407">
        <v>3821537.9957717066</v>
      </c>
      <c r="G13" s="430">
        <f>SUM(C13:F13)*0.5</f>
        <v>164184541.91934416</v>
      </c>
    </row>
    <row r="14" spans="1:7">
      <c r="A14" s="155">
        <v>7</v>
      </c>
      <c r="B14" s="156" t="s">
        <v>433</v>
      </c>
      <c r="C14" s="407">
        <v>1133466272.5885875</v>
      </c>
      <c r="D14" s="407">
        <v>884721819.48408937</v>
      </c>
      <c r="E14" s="407">
        <v>225063752.66703683</v>
      </c>
      <c r="F14" s="407">
        <v>68222252.031588629</v>
      </c>
      <c r="G14" s="430">
        <f>SUM(G15:G16)</f>
        <v>864627079.0906738</v>
      </c>
    </row>
    <row r="15" spans="1:7" ht="55.2">
      <c r="A15" s="155">
        <v>8</v>
      </c>
      <c r="B15" s="157" t="s">
        <v>434</v>
      </c>
      <c r="C15" s="407">
        <v>1057615640.31028</v>
      </c>
      <c r="D15" s="415">
        <v>378352513.17244226</v>
      </c>
      <c r="E15" s="407">
        <v>205392536.29348183</v>
      </c>
      <c r="F15" s="407">
        <v>68222252.031588629</v>
      </c>
      <c r="G15" s="430">
        <f>SUM(C15:F15)*0.5</f>
        <v>854791470.90389633</v>
      </c>
    </row>
    <row r="16" spans="1:7" ht="27.6">
      <c r="A16" s="155">
        <v>9</v>
      </c>
      <c r="B16" s="157" t="s">
        <v>435</v>
      </c>
      <c r="C16" s="407">
        <v>75850632.278307483</v>
      </c>
      <c r="D16" s="415">
        <v>506369306.31164706</v>
      </c>
      <c r="E16" s="407">
        <v>19671216.373555005</v>
      </c>
      <c r="F16" s="407">
        <v>0</v>
      </c>
      <c r="G16" s="430">
        <f>(C16+D16)*0+E16*0.5</f>
        <v>9835608.1867775023</v>
      </c>
    </row>
    <row r="17" spans="1:7">
      <c r="A17" s="155">
        <v>10</v>
      </c>
      <c r="B17" s="156" t="s">
        <v>436</v>
      </c>
      <c r="C17" s="407"/>
      <c r="D17" s="415"/>
      <c r="E17" s="407"/>
      <c r="F17" s="407"/>
      <c r="G17" s="430"/>
    </row>
    <row r="18" spans="1:7">
      <c r="A18" s="155">
        <v>11</v>
      </c>
      <c r="B18" s="156" t="s">
        <v>78</v>
      </c>
      <c r="C18" s="407">
        <v>0</v>
      </c>
      <c r="D18" s="415">
        <v>75323577.357946873</v>
      </c>
      <c r="E18" s="407">
        <v>6809117.5640000002</v>
      </c>
      <c r="F18" s="407">
        <v>16803644.373</v>
      </c>
      <c r="G18" s="430">
        <f>SUM(G19:G20)</f>
        <v>0</v>
      </c>
    </row>
    <row r="19" spans="1:7">
      <c r="A19" s="155">
        <v>12</v>
      </c>
      <c r="B19" s="157" t="s">
        <v>437</v>
      </c>
      <c r="C19" s="696"/>
      <c r="D19" s="415">
        <v>128633.81</v>
      </c>
      <c r="E19" s="407">
        <v>0</v>
      </c>
      <c r="F19" s="407">
        <v>0</v>
      </c>
      <c r="G19" s="430">
        <f>SUM(C19:F19)*0</f>
        <v>0</v>
      </c>
    </row>
    <row r="20" spans="1:7" ht="27.6">
      <c r="A20" s="155">
        <v>13</v>
      </c>
      <c r="B20" s="157" t="s">
        <v>438</v>
      </c>
      <c r="C20" s="407">
        <v>0</v>
      </c>
      <c r="D20" s="407">
        <v>75194943.54794687</v>
      </c>
      <c r="E20" s="407">
        <v>6809117.5640000002</v>
      </c>
      <c r="F20" s="407">
        <v>16803644.373</v>
      </c>
      <c r="G20" s="430">
        <f>SUM(C20:F20)*0</f>
        <v>0</v>
      </c>
    </row>
    <row r="21" spans="1:7">
      <c r="A21" s="158">
        <v>14</v>
      </c>
      <c r="B21" s="159" t="s">
        <v>439</v>
      </c>
      <c r="C21" s="696"/>
      <c r="D21" s="696"/>
      <c r="E21" s="696"/>
      <c r="F21" s="696"/>
      <c r="G21" s="432">
        <f>SUM(G8,G11,G14,G17,G18)</f>
        <v>4390145620.1766987</v>
      </c>
    </row>
    <row r="22" spans="1:7">
      <c r="A22" s="160"/>
      <c r="B22" s="170" t="s">
        <v>440</v>
      </c>
      <c r="C22" s="161"/>
      <c r="D22" s="162"/>
      <c r="E22" s="161"/>
      <c r="F22" s="161"/>
      <c r="G22" s="163"/>
    </row>
    <row r="23" spans="1:7">
      <c r="A23" s="155">
        <v>15</v>
      </c>
      <c r="B23" s="156" t="s">
        <v>308</v>
      </c>
      <c r="C23" s="408">
        <v>1523013934.1103008</v>
      </c>
      <c r="D23" s="416">
        <v>402587200</v>
      </c>
      <c r="E23" s="408"/>
      <c r="F23" s="408">
        <v>0</v>
      </c>
      <c r="G23" s="430">
        <v>72276991.26424849</v>
      </c>
    </row>
    <row r="24" spans="1:7">
      <c r="A24" s="155">
        <v>16</v>
      </c>
      <c r="B24" s="156" t="s">
        <v>441</v>
      </c>
      <c r="C24" s="407">
        <v>0</v>
      </c>
      <c r="D24" s="415">
        <v>873767985.56608391</v>
      </c>
      <c r="E24" s="407">
        <v>521608521.32319468</v>
      </c>
      <c r="F24" s="407">
        <v>2318567511.8276634</v>
      </c>
      <c r="G24" s="430">
        <v>2675328764.8479009</v>
      </c>
    </row>
    <row r="25" spans="1:7" ht="27.6">
      <c r="A25" s="155">
        <v>17</v>
      </c>
      <c r="B25" s="157" t="s">
        <v>442</v>
      </c>
      <c r="C25" s="407">
        <v>0</v>
      </c>
      <c r="D25" s="415">
        <v>0</v>
      </c>
      <c r="E25" s="407">
        <v>0</v>
      </c>
      <c r="F25" s="407">
        <v>0</v>
      </c>
      <c r="G25" s="430"/>
    </row>
    <row r="26" spans="1:7" ht="27.6">
      <c r="A26" s="155">
        <v>18</v>
      </c>
      <c r="B26" s="157" t="s">
        <v>443</v>
      </c>
      <c r="C26" s="407">
        <v>0</v>
      </c>
      <c r="D26" s="415">
        <v>1805571.8678315412</v>
      </c>
      <c r="E26" s="407">
        <v>14877909.182900002</v>
      </c>
      <c r="F26" s="407">
        <v>118862.56969999999</v>
      </c>
      <c r="G26" s="430">
        <v>7828652.9413247323</v>
      </c>
    </row>
    <row r="27" spans="1:7">
      <c r="A27" s="155">
        <v>19</v>
      </c>
      <c r="B27" s="157" t="s">
        <v>444</v>
      </c>
      <c r="C27" s="407"/>
      <c r="D27" s="415">
        <v>812150216.5580982</v>
      </c>
      <c r="E27" s="407">
        <v>457205717.14908528</v>
      </c>
      <c r="F27" s="407">
        <v>1807080383.4802427</v>
      </c>
      <c r="G27" s="430">
        <v>2170696292.8117981</v>
      </c>
    </row>
    <row r="28" spans="1:7">
      <c r="A28" s="155">
        <v>20</v>
      </c>
      <c r="B28" s="164" t="s">
        <v>445</v>
      </c>
      <c r="C28" s="407"/>
      <c r="D28" s="415">
        <v>39848737.099630341</v>
      </c>
      <c r="E28" s="407">
        <v>34859931.101857901</v>
      </c>
      <c r="F28" s="407">
        <v>93810672.794870168</v>
      </c>
      <c r="G28" s="430">
        <v>98331271.417409733</v>
      </c>
    </row>
    <row r="29" spans="1:7">
      <c r="A29" s="155">
        <v>21</v>
      </c>
      <c r="B29" s="157" t="s">
        <v>446</v>
      </c>
      <c r="C29" s="407"/>
      <c r="D29" s="415">
        <v>55531523.04731065</v>
      </c>
      <c r="E29" s="407">
        <v>41865461.454235271</v>
      </c>
      <c r="F29" s="407">
        <v>454295121.49688119</v>
      </c>
      <c r="G29" s="430">
        <v>343990321.22374576</v>
      </c>
    </row>
    <row r="30" spans="1:7">
      <c r="A30" s="155">
        <v>22</v>
      </c>
      <c r="B30" s="164" t="s">
        <v>445</v>
      </c>
      <c r="C30" s="407"/>
      <c r="D30" s="415">
        <v>55531523.04731065</v>
      </c>
      <c r="E30" s="407">
        <v>41865461.454235271</v>
      </c>
      <c r="F30" s="407">
        <v>454295121.49688119</v>
      </c>
      <c r="G30" s="430">
        <v>343990321.22374576</v>
      </c>
    </row>
    <row r="31" spans="1:7" ht="27.6">
      <c r="A31" s="155">
        <v>23</v>
      </c>
      <c r="B31" s="157" t="s">
        <v>447</v>
      </c>
      <c r="C31" s="407"/>
      <c r="D31" s="415">
        <v>4280674.0928434841</v>
      </c>
      <c r="E31" s="407">
        <v>7659433.5369741339</v>
      </c>
      <c r="F31" s="407">
        <v>57073144.280839629</v>
      </c>
      <c r="G31" s="430">
        <v>54482226.45362249</v>
      </c>
    </row>
    <row r="32" spans="1:7">
      <c r="A32" s="155">
        <v>24</v>
      </c>
      <c r="B32" s="156" t="s">
        <v>448</v>
      </c>
      <c r="C32" s="407">
        <v>0</v>
      </c>
      <c r="D32" s="415">
        <v>0</v>
      </c>
      <c r="E32" s="407">
        <v>0</v>
      </c>
      <c r="F32" s="407">
        <v>0</v>
      </c>
      <c r="G32" s="430"/>
    </row>
    <row r="33" spans="1:7">
      <c r="A33" s="155">
        <v>25</v>
      </c>
      <c r="B33" s="156" t="s">
        <v>88</v>
      </c>
      <c r="C33" s="407">
        <v>181867236.85999998</v>
      </c>
      <c r="D33" s="407">
        <v>82951242.467230007</v>
      </c>
      <c r="E33" s="407">
        <v>28018640.149322517</v>
      </c>
      <c r="F33" s="407">
        <v>110530684.34467366</v>
      </c>
      <c r="G33" s="430">
        <v>349642628.89294994</v>
      </c>
    </row>
    <row r="34" spans="1:7">
      <c r="A34" s="155">
        <v>26</v>
      </c>
      <c r="B34" s="157" t="s">
        <v>449</v>
      </c>
      <c r="C34" s="696"/>
      <c r="D34" s="415">
        <v>3519532.76</v>
      </c>
      <c r="E34" s="407">
        <v>0</v>
      </c>
      <c r="F34" s="407">
        <v>0</v>
      </c>
      <c r="G34" s="430">
        <v>3519532.76</v>
      </c>
    </row>
    <row r="35" spans="1:7">
      <c r="A35" s="155">
        <v>27</v>
      </c>
      <c r="B35" s="157" t="s">
        <v>450</v>
      </c>
      <c r="C35" s="407">
        <v>181867236.85999998</v>
      </c>
      <c r="D35" s="415">
        <v>79431709.707230002</v>
      </c>
      <c r="E35" s="407">
        <v>28018640.149322517</v>
      </c>
      <c r="F35" s="407">
        <v>110530684.34467366</v>
      </c>
      <c r="G35" s="430">
        <v>346123096.13294995</v>
      </c>
    </row>
    <row r="36" spans="1:7">
      <c r="A36" s="155">
        <v>28</v>
      </c>
      <c r="B36" s="156" t="s">
        <v>451</v>
      </c>
      <c r="C36" s="407">
        <v>422945054.05660003</v>
      </c>
      <c r="D36" s="415">
        <v>68925764.835987747</v>
      </c>
      <c r="E36" s="407">
        <v>52229334.424646564</v>
      </c>
      <c r="F36" s="407">
        <v>19845187.498960927</v>
      </c>
      <c r="G36" s="430">
        <v>36239540.753737576</v>
      </c>
    </row>
    <row r="37" spans="1:7">
      <c r="A37" s="158">
        <v>29</v>
      </c>
      <c r="B37" s="159" t="s">
        <v>452</v>
      </c>
      <c r="C37" s="696"/>
      <c r="D37" s="696"/>
      <c r="E37" s="696"/>
      <c r="F37" s="696"/>
      <c r="G37" s="432">
        <f>SUM(G23:G24,G32:G33,G36)</f>
        <v>3133487925.7588367</v>
      </c>
    </row>
    <row r="38" spans="1:7">
      <c r="A38" s="151"/>
      <c r="B38" s="165"/>
      <c r="C38" s="166"/>
      <c r="D38" s="166"/>
      <c r="E38" s="166"/>
      <c r="F38" s="166"/>
      <c r="G38" s="167"/>
    </row>
    <row r="39" spans="1:7" ht="15" thickBot="1">
      <c r="A39" s="168">
        <v>30</v>
      </c>
      <c r="B39" s="169" t="s">
        <v>420</v>
      </c>
      <c r="C39" s="697"/>
      <c r="D39" s="698"/>
      <c r="E39" s="698"/>
      <c r="F39" s="699"/>
      <c r="G39" s="433">
        <f>IFERROR(G21/G37,0)</f>
        <v>1.4010411797305833</v>
      </c>
    </row>
    <row r="42" spans="1:7" ht="41.4">
      <c r="B42" s="7" t="s">
        <v>453</v>
      </c>
    </row>
  </sheetData>
  <mergeCells count="2">
    <mergeCell ref="C5:F5"/>
    <mergeCell ref="G5:G6"/>
  </mergeCells>
  <pageMargins left="0.7" right="0.7" top="0.75" bottom="0.75" header="0.3" footer="0.3"/>
  <pageSetup scale="5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H26"/>
  <sheetViews>
    <sheetView showGridLines="0" zoomScale="80" zoomScaleNormal="80" workbookViewId="0">
      <selection activeCell="E39" sqref="E39"/>
    </sheetView>
  </sheetViews>
  <sheetFormatPr defaultColWidth="9.33203125" defaultRowHeight="12"/>
  <cols>
    <col min="1" max="1" width="11.6640625" style="451" bestFit="1" customWidth="1"/>
    <col min="2" max="2" width="99.6640625" style="451" customWidth="1"/>
    <col min="3" max="3" width="19.33203125" style="451" customWidth="1"/>
    <col min="4" max="5" width="20.5546875" style="451" customWidth="1"/>
    <col min="6" max="6" width="20.88671875" style="451" customWidth="1"/>
    <col min="7" max="7" width="18.44140625" style="451" customWidth="1"/>
    <col min="8" max="8" width="20.5546875" style="452" customWidth="1"/>
    <col min="9" max="16384" width="9.33203125" style="451"/>
  </cols>
  <sheetData>
    <row r="1" spans="1:8">
      <c r="A1" s="450" t="s">
        <v>97</v>
      </c>
      <c r="B1" s="449" t="str">
        <f>Info!C2</f>
        <v>სს ”ლიბერთი ბანკი”</v>
      </c>
    </row>
    <row r="2" spans="1:8">
      <c r="A2" s="450" t="s">
        <v>98</v>
      </c>
      <c r="B2" s="453">
        <f>'1. key ratios'!B2</f>
        <v>46203</v>
      </c>
    </row>
    <row r="3" spans="1:8">
      <c r="A3" s="454" t="s">
        <v>460</v>
      </c>
    </row>
    <row r="5" spans="1:8">
      <c r="A5" s="816" t="s">
        <v>461</v>
      </c>
      <c r="B5" s="817"/>
      <c r="C5" s="822" t="s">
        <v>462</v>
      </c>
      <c r="D5" s="823"/>
      <c r="E5" s="823"/>
      <c r="F5" s="823"/>
      <c r="G5" s="823"/>
      <c r="H5" s="824"/>
    </row>
    <row r="6" spans="1:8">
      <c r="A6" s="818"/>
      <c r="B6" s="819"/>
      <c r="C6" s="825"/>
      <c r="D6" s="826"/>
      <c r="E6" s="826"/>
      <c r="F6" s="826"/>
      <c r="G6" s="826"/>
      <c r="H6" s="827"/>
    </row>
    <row r="7" spans="1:8" ht="24">
      <c r="A7" s="820"/>
      <c r="B7" s="821"/>
      <c r="C7" s="455" t="s">
        <v>463</v>
      </c>
      <c r="D7" s="455" t="s">
        <v>464</v>
      </c>
      <c r="E7" s="455" t="s">
        <v>465</v>
      </c>
      <c r="F7" s="455" t="s">
        <v>466</v>
      </c>
      <c r="G7" s="455" t="s">
        <v>646</v>
      </c>
      <c r="H7" s="456" t="s">
        <v>66</v>
      </c>
    </row>
    <row r="8" spans="1:8">
      <c r="A8" s="457">
        <v>1</v>
      </c>
      <c r="B8" s="458" t="s">
        <v>123</v>
      </c>
      <c r="C8" s="459">
        <v>126213077.58809999</v>
      </c>
      <c r="D8" s="459">
        <v>720503721.83539999</v>
      </c>
      <c r="E8" s="459">
        <v>0</v>
      </c>
      <c r="F8" s="459">
        <v>0</v>
      </c>
      <c r="G8" s="459">
        <v>0</v>
      </c>
      <c r="H8" s="460">
        <f>SUM(C8:G8)</f>
        <v>846716799.42349994</v>
      </c>
    </row>
    <row r="9" spans="1:8">
      <c r="A9" s="457">
        <v>2</v>
      </c>
      <c r="B9" s="458" t="s">
        <v>124</v>
      </c>
      <c r="C9" s="459">
        <v>0</v>
      </c>
      <c r="D9" s="459">
        <v>0</v>
      </c>
      <c r="E9" s="459">
        <v>0</v>
      </c>
      <c r="F9" s="459">
        <v>0</v>
      </c>
      <c r="G9" s="459">
        <v>0</v>
      </c>
      <c r="H9" s="460">
        <f t="shared" ref="H9:H21" si="0">SUM(C9:G9)</f>
        <v>0</v>
      </c>
    </row>
    <row r="10" spans="1:8">
      <c r="A10" s="457">
        <v>3</v>
      </c>
      <c r="B10" s="458" t="s">
        <v>125</v>
      </c>
      <c r="C10" s="459">
        <v>0</v>
      </c>
      <c r="D10" s="459">
        <v>0</v>
      </c>
      <c r="E10" s="459">
        <v>0</v>
      </c>
      <c r="F10" s="459">
        <v>0</v>
      </c>
      <c r="G10" s="459">
        <v>0</v>
      </c>
      <c r="H10" s="460">
        <f t="shared" si="0"/>
        <v>0</v>
      </c>
    </row>
    <row r="11" spans="1:8">
      <c r="A11" s="457">
        <v>4</v>
      </c>
      <c r="B11" s="458" t="s">
        <v>126</v>
      </c>
      <c r="C11" s="459">
        <v>0</v>
      </c>
      <c r="D11" s="459">
        <v>0</v>
      </c>
      <c r="E11" s="459">
        <v>0</v>
      </c>
      <c r="F11" s="459">
        <v>0</v>
      </c>
      <c r="G11" s="459">
        <v>0</v>
      </c>
      <c r="H11" s="460">
        <f t="shared" si="0"/>
        <v>0</v>
      </c>
    </row>
    <row r="12" spans="1:8">
      <c r="A12" s="457">
        <v>5</v>
      </c>
      <c r="B12" s="458" t="s">
        <v>905</v>
      </c>
      <c r="C12" s="459">
        <v>5421149.3020000001</v>
      </c>
      <c r="D12" s="459">
        <v>0</v>
      </c>
      <c r="E12" s="459">
        <v>0</v>
      </c>
      <c r="F12" s="459">
        <v>0</v>
      </c>
      <c r="G12" s="459">
        <v>0</v>
      </c>
      <c r="H12" s="460">
        <f t="shared" si="0"/>
        <v>5421149.3020000001</v>
      </c>
    </row>
    <row r="13" spans="1:8">
      <c r="A13" s="457">
        <v>6</v>
      </c>
      <c r="B13" s="458" t="s">
        <v>127</v>
      </c>
      <c r="C13" s="459">
        <v>56990317.159599997</v>
      </c>
      <c r="D13" s="459">
        <v>77718828.539000005</v>
      </c>
      <c r="E13" s="459">
        <v>0</v>
      </c>
      <c r="F13" s="459">
        <v>0</v>
      </c>
      <c r="G13" s="459">
        <v>0</v>
      </c>
      <c r="H13" s="460">
        <f>SUM(C13:G13)</f>
        <v>134709145.69859999</v>
      </c>
    </row>
    <row r="14" spans="1:8">
      <c r="A14" s="457">
        <v>7</v>
      </c>
      <c r="B14" s="458" t="s">
        <v>71</v>
      </c>
      <c r="C14" s="459">
        <v>17966018.646400001</v>
      </c>
      <c r="D14" s="459">
        <v>436033804.94349986</v>
      </c>
      <c r="E14" s="459">
        <v>210773546.65249997</v>
      </c>
      <c r="F14" s="459">
        <v>346466218.87959993</v>
      </c>
      <c r="G14" s="459">
        <v>0</v>
      </c>
      <c r="H14" s="460">
        <f t="shared" si="0"/>
        <v>1011239589.1219997</v>
      </c>
    </row>
    <row r="15" spans="1:8">
      <c r="A15" s="457">
        <v>8</v>
      </c>
      <c r="B15" s="461" t="s">
        <v>72</v>
      </c>
      <c r="C15" s="459">
        <v>24450381.399100009</v>
      </c>
      <c r="D15" s="459">
        <v>466074269.71600014</v>
      </c>
      <c r="E15" s="459">
        <v>1811886840.1381996</v>
      </c>
      <c r="F15" s="459">
        <v>620816356.30450022</v>
      </c>
      <c r="G15" s="459">
        <v>0</v>
      </c>
      <c r="H15" s="460">
        <f t="shared" si="0"/>
        <v>2923227847.5577998</v>
      </c>
    </row>
    <row r="16" spans="1:8">
      <c r="A16" s="457">
        <v>9</v>
      </c>
      <c r="B16" s="458" t="s">
        <v>906</v>
      </c>
      <c r="C16" s="459">
        <v>3623120.2664000001</v>
      </c>
      <c r="D16" s="459">
        <v>28039590.008199997</v>
      </c>
      <c r="E16" s="459">
        <v>163632631.20940003</v>
      </c>
      <c r="F16" s="459">
        <v>518743721.81469995</v>
      </c>
      <c r="G16" s="459">
        <v>0</v>
      </c>
      <c r="H16" s="460">
        <f t="shared" si="0"/>
        <v>714039063.29869998</v>
      </c>
    </row>
    <row r="17" spans="1:8">
      <c r="A17" s="457">
        <v>10</v>
      </c>
      <c r="B17" s="462" t="s">
        <v>481</v>
      </c>
      <c r="C17" s="459">
        <v>13622924.687800001</v>
      </c>
      <c r="D17" s="459">
        <v>7967296.4212000035</v>
      </c>
      <c r="E17" s="459">
        <v>31409608.242199998</v>
      </c>
      <c r="F17" s="459">
        <v>6127562.2040000008</v>
      </c>
      <c r="G17" s="459">
        <v>0</v>
      </c>
      <c r="H17" s="460">
        <f t="shared" si="0"/>
        <v>59127391.555200003</v>
      </c>
    </row>
    <row r="18" spans="1:8">
      <c r="A18" s="457">
        <v>11</v>
      </c>
      <c r="B18" s="458" t="s">
        <v>68</v>
      </c>
      <c r="C18" s="459">
        <v>1100148.6599999999</v>
      </c>
      <c r="D18" s="459">
        <v>0</v>
      </c>
      <c r="E18" s="459">
        <v>0</v>
      </c>
      <c r="F18" s="459">
        <v>0</v>
      </c>
      <c r="G18" s="459">
        <v>0</v>
      </c>
      <c r="H18" s="460">
        <f t="shared" si="0"/>
        <v>1100148.6599999999</v>
      </c>
    </row>
    <row r="19" spans="1:8">
      <c r="A19" s="457">
        <v>12</v>
      </c>
      <c r="B19" s="458" t="s">
        <v>69</v>
      </c>
      <c r="C19" s="459">
        <v>0</v>
      </c>
      <c r="D19" s="459">
        <v>0</v>
      </c>
      <c r="E19" s="459">
        <v>0</v>
      </c>
      <c r="F19" s="459">
        <v>0</v>
      </c>
      <c r="G19" s="459">
        <v>0</v>
      </c>
      <c r="H19" s="460">
        <f t="shared" si="0"/>
        <v>0</v>
      </c>
    </row>
    <row r="20" spans="1:8">
      <c r="A20" s="463">
        <v>13</v>
      </c>
      <c r="B20" s="461" t="s">
        <v>70</v>
      </c>
      <c r="C20" s="459">
        <v>0</v>
      </c>
      <c r="D20" s="459">
        <v>0</v>
      </c>
      <c r="E20" s="459">
        <v>0</v>
      </c>
      <c r="F20" s="459">
        <v>0</v>
      </c>
      <c r="G20" s="459">
        <v>0</v>
      </c>
      <c r="H20" s="460">
        <f t="shared" si="0"/>
        <v>0</v>
      </c>
    </row>
    <row r="21" spans="1:8">
      <c r="A21" s="457">
        <v>14</v>
      </c>
      <c r="B21" s="458" t="s">
        <v>467</v>
      </c>
      <c r="C21" s="459">
        <v>372861533.77399999</v>
      </c>
      <c r="D21" s="459">
        <v>14866.447</v>
      </c>
      <c r="E21" s="459">
        <v>0</v>
      </c>
      <c r="F21" s="459">
        <v>2978.6</v>
      </c>
      <c r="G21" s="459">
        <v>205310066.50999999</v>
      </c>
      <c r="H21" s="460">
        <f t="shared" si="0"/>
        <v>578189445.33100009</v>
      </c>
    </row>
    <row r="22" spans="1:8">
      <c r="A22" s="464">
        <v>15</v>
      </c>
      <c r="B22" s="465" t="s">
        <v>66</v>
      </c>
      <c r="C22" s="466">
        <f>SUM(C18:C21)+SUM(C8:C16)</f>
        <v>608625746.79560006</v>
      </c>
      <c r="D22" s="466">
        <f t="shared" ref="D22:H22" si="1">SUM(D18:D21)+SUM(D8:D16)</f>
        <v>1728385081.4891</v>
      </c>
      <c r="E22" s="466">
        <f t="shared" si="1"/>
        <v>2186293018.0000997</v>
      </c>
      <c r="F22" s="466">
        <f t="shared" si="1"/>
        <v>1486029275.5987999</v>
      </c>
      <c r="G22" s="466">
        <f t="shared" si="1"/>
        <v>205310066.50999999</v>
      </c>
      <c r="H22" s="448">
        <f t="shared" si="1"/>
        <v>6214643188.3935995</v>
      </c>
    </row>
    <row r="26" spans="1:8" ht="36">
      <c r="B26" s="467" t="s">
        <v>645</v>
      </c>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scale="37"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H26"/>
  <sheetViews>
    <sheetView showGridLines="0" topLeftCell="C1" zoomScale="80" zoomScaleNormal="80" workbookViewId="0">
      <selection activeCell="R36" sqref="R36"/>
    </sheetView>
  </sheetViews>
  <sheetFormatPr defaultColWidth="9.33203125" defaultRowHeight="12"/>
  <cols>
    <col min="1" max="1" width="11.6640625" style="143" bestFit="1" customWidth="1"/>
    <col min="2" max="2" width="86.6640625" style="451" customWidth="1"/>
    <col min="3" max="3" width="23" style="451" customWidth="1"/>
    <col min="4" max="4" width="25.44140625" style="451" customWidth="1"/>
    <col min="5" max="5" width="18.33203125" style="451" customWidth="1"/>
    <col min="6" max="6" width="14.33203125" style="451" bestFit="1" customWidth="1"/>
    <col min="7" max="7" width="18.33203125" style="451" customWidth="1"/>
    <col min="8" max="8" width="19.88671875" style="451" customWidth="1"/>
    <col min="9" max="16384" width="9.33203125" style="451"/>
  </cols>
  <sheetData>
    <row r="1" spans="1:8">
      <c r="A1" s="450" t="s">
        <v>97</v>
      </c>
      <c r="B1" s="449" t="str">
        <f>Info!C2</f>
        <v>სს ”ლიბერთი ბანკი”</v>
      </c>
      <c r="C1" s="469"/>
      <c r="D1" s="469"/>
      <c r="E1" s="469"/>
      <c r="F1" s="469"/>
      <c r="G1" s="469"/>
      <c r="H1" s="469"/>
    </row>
    <row r="2" spans="1:8">
      <c r="A2" s="450" t="s">
        <v>98</v>
      </c>
      <c r="B2" s="453">
        <f>'1. key ratios'!B2</f>
        <v>46203</v>
      </c>
      <c r="C2" s="469"/>
      <c r="D2" s="469"/>
      <c r="E2" s="469"/>
      <c r="F2" s="469"/>
      <c r="G2" s="469"/>
      <c r="H2" s="469"/>
    </row>
    <row r="3" spans="1:8">
      <c r="A3" s="454" t="s">
        <v>468</v>
      </c>
      <c r="B3" s="469"/>
      <c r="C3" s="469"/>
      <c r="D3" s="469"/>
      <c r="E3" s="469"/>
      <c r="F3" s="469"/>
      <c r="G3" s="469"/>
      <c r="H3" s="469"/>
    </row>
    <row r="4" spans="1:8">
      <c r="A4" s="700"/>
      <c r="B4" s="469"/>
      <c r="C4" s="701" t="s">
        <v>469</v>
      </c>
      <c r="D4" s="701" t="s">
        <v>470</v>
      </c>
      <c r="E4" s="701" t="s">
        <v>471</v>
      </c>
      <c r="F4" s="701" t="s">
        <v>472</v>
      </c>
      <c r="G4" s="701" t="s">
        <v>473</v>
      </c>
      <c r="H4" s="701" t="s">
        <v>474</v>
      </c>
    </row>
    <row r="5" spans="1:8" ht="34.200000000000003" customHeight="1">
      <c r="A5" s="816" t="s">
        <v>833</v>
      </c>
      <c r="B5" s="817"/>
      <c r="C5" s="830" t="s">
        <v>563</v>
      </c>
      <c r="D5" s="830"/>
      <c r="E5" s="830" t="s">
        <v>832</v>
      </c>
      <c r="F5" s="828" t="s">
        <v>831</v>
      </c>
      <c r="G5" s="828" t="s">
        <v>478</v>
      </c>
      <c r="H5" s="702" t="s">
        <v>830</v>
      </c>
    </row>
    <row r="6" spans="1:8" ht="24">
      <c r="A6" s="820"/>
      <c r="B6" s="821"/>
      <c r="C6" s="484" t="s">
        <v>479</v>
      </c>
      <c r="D6" s="484" t="s">
        <v>480</v>
      </c>
      <c r="E6" s="830"/>
      <c r="F6" s="829"/>
      <c r="G6" s="829"/>
      <c r="H6" s="702"/>
    </row>
    <row r="7" spans="1:8">
      <c r="A7" s="703">
        <v>1</v>
      </c>
      <c r="B7" s="458" t="s">
        <v>123</v>
      </c>
      <c r="C7" s="475">
        <v>0</v>
      </c>
      <c r="D7" s="475">
        <v>847708970.27380013</v>
      </c>
      <c r="E7" s="704">
        <v>992170.61979999987</v>
      </c>
      <c r="F7" s="704"/>
      <c r="G7" s="475">
        <v>0</v>
      </c>
      <c r="H7" s="705">
        <f>C7+D7-E7-F7</f>
        <v>846716799.65400016</v>
      </c>
    </row>
    <row r="8" spans="1:8" ht="14.7" customHeight="1">
      <c r="A8" s="703">
        <v>2</v>
      </c>
      <c r="B8" s="458" t="s">
        <v>124</v>
      </c>
      <c r="C8" s="475">
        <v>0</v>
      </c>
      <c r="D8" s="475">
        <v>0</v>
      </c>
      <c r="E8" s="704">
        <v>0</v>
      </c>
      <c r="F8" s="704"/>
      <c r="G8" s="475">
        <v>0</v>
      </c>
      <c r="H8" s="705">
        <f t="shared" ref="H8:H20" si="0">C8+D8-E8-F8</f>
        <v>0</v>
      </c>
    </row>
    <row r="9" spans="1:8">
      <c r="A9" s="703">
        <v>3</v>
      </c>
      <c r="B9" s="458" t="s">
        <v>125</v>
      </c>
      <c r="C9" s="475">
        <v>0</v>
      </c>
      <c r="D9" s="475"/>
      <c r="E9" s="704">
        <v>0</v>
      </c>
      <c r="F9" s="704"/>
      <c r="G9" s="475">
        <v>0</v>
      </c>
      <c r="H9" s="705">
        <f t="shared" si="0"/>
        <v>0</v>
      </c>
    </row>
    <row r="10" spans="1:8">
      <c r="A10" s="703">
        <v>4</v>
      </c>
      <c r="B10" s="458" t="s">
        <v>126</v>
      </c>
      <c r="C10" s="475">
        <v>0</v>
      </c>
      <c r="D10" s="475">
        <v>0</v>
      </c>
      <c r="E10" s="704">
        <v>0</v>
      </c>
      <c r="F10" s="704"/>
      <c r="G10" s="475">
        <v>0</v>
      </c>
      <c r="H10" s="705">
        <f t="shared" si="0"/>
        <v>0</v>
      </c>
    </row>
    <row r="11" spans="1:8">
      <c r="A11" s="703">
        <v>5</v>
      </c>
      <c r="B11" s="458" t="s">
        <v>905</v>
      </c>
      <c r="C11" s="475">
        <v>0</v>
      </c>
      <c r="D11" s="475">
        <v>5421149.3020000001</v>
      </c>
      <c r="E11" s="704">
        <v>0</v>
      </c>
      <c r="F11" s="704"/>
      <c r="G11" s="475">
        <v>0</v>
      </c>
      <c r="H11" s="705">
        <f t="shared" si="0"/>
        <v>5421149.3020000001</v>
      </c>
    </row>
    <row r="12" spans="1:8">
      <c r="A12" s="703">
        <v>6</v>
      </c>
      <c r="B12" s="458" t="s">
        <v>127</v>
      </c>
      <c r="C12" s="475">
        <v>0</v>
      </c>
      <c r="D12" s="475">
        <v>134907797.11269999</v>
      </c>
      <c r="E12" s="704">
        <v>198651.4135</v>
      </c>
      <c r="F12" s="704"/>
      <c r="G12" s="475">
        <v>0</v>
      </c>
      <c r="H12" s="705">
        <f t="shared" si="0"/>
        <v>134709145.69919997</v>
      </c>
    </row>
    <row r="13" spans="1:8">
      <c r="A13" s="703">
        <v>7</v>
      </c>
      <c r="B13" s="458" t="s">
        <v>71</v>
      </c>
      <c r="C13" s="475">
        <v>30666320.037799999</v>
      </c>
      <c r="D13" s="475">
        <v>993741239.10269964</v>
      </c>
      <c r="E13" s="704">
        <v>13013845.277599996</v>
      </c>
      <c r="F13" s="704"/>
      <c r="G13" s="475">
        <v>0</v>
      </c>
      <c r="H13" s="705">
        <f t="shared" si="0"/>
        <v>1011393713.8628995</v>
      </c>
    </row>
    <row r="14" spans="1:8">
      <c r="A14" s="703">
        <v>8</v>
      </c>
      <c r="B14" s="461" t="s">
        <v>72</v>
      </c>
      <c r="C14" s="475">
        <v>120622644.97360002</v>
      </c>
      <c r="D14" s="475">
        <v>2925684609.4406004</v>
      </c>
      <c r="E14" s="704">
        <v>123233531.60560003</v>
      </c>
      <c r="F14" s="704"/>
      <c r="G14" s="475">
        <v>9655947.799999997</v>
      </c>
      <c r="H14" s="705">
        <f t="shared" si="0"/>
        <v>2923073722.8086004</v>
      </c>
    </row>
    <row r="15" spans="1:8">
      <c r="A15" s="703">
        <v>9</v>
      </c>
      <c r="B15" s="458" t="s">
        <v>906</v>
      </c>
      <c r="C15" s="475">
        <v>15387791.494800001</v>
      </c>
      <c r="D15" s="475">
        <v>708077627.73270023</v>
      </c>
      <c r="E15" s="704">
        <v>9426355.9279000014</v>
      </c>
      <c r="F15" s="704"/>
      <c r="G15" s="475">
        <v>322236.90000000002</v>
      </c>
      <c r="H15" s="705">
        <f t="shared" si="0"/>
        <v>714039063.29960024</v>
      </c>
    </row>
    <row r="16" spans="1:8">
      <c r="A16" s="703">
        <v>10</v>
      </c>
      <c r="B16" s="462" t="s">
        <v>481</v>
      </c>
      <c r="C16" s="475">
        <v>126802937.28940007</v>
      </c>
      <c r="D16" s="475">
        <v>356252.15290000004</v>
      </c>
      <c r="E16" s="704">
        <v>68031797.886700004</v>
      </c>
      <c r="F16" s="704"/>
      <c r="G16" s="475">
        <v>9978184.6999999974</v>
      </c>
      <c r="H16" s="705">
        <f t="shared" si="0"/>
        <v>59127391.555600062</v>
      </c>
    </row>
    <row r="17" spans="1:8">
      <c r="A17" s="703">
        <v>11</v>
      </c>
      <c r="B17" s="458" t="s">
        <v>68</v>
      </c>
      <c r="C17" s="475">
        <v>0</v>
      </c>
      <c r="D17" s="475">
        <v>1100148.6599999999</v>
      </c>
      <c r="E17" s="704">
        <v>0</v>
      </c>
      <c r="F17" s="704"/>
      <c r="G17" s="475">
        <v>0</v>
      </c>
      <c r="H17" s="705">
        <f t="shared" si="0"/>
        <v>1100148.6599999999</v>
      </c>
    </row>
    <row r="18" spans="1:8">
      <c r="A18" s="703">
        <v>12</v>
      </c>
      <c r="B18" s="458" t="s">
        <v>69</v>
      </c>
      <c r="C18" s="475">
        <v>0</v>
      </c>
      <c r="D18" s="475">
        <v>0</v>
      </c>
      <c r="E18" s="704">
        <v>0</v>
      </c>
      <c r="F18" s="704"/>
      <c r="G18" s="475">
        <v>0</v>
      </c>
      <c r="H18" s="705">
        <f t="shared" si="0"/>
        <v>0</v>
      </c>
    </row>
    <row r="19" spans="1:8">
      <c r="A19" s="706">
        <v>13</v>
      </c>
      <c r="B19" s="461" t="s">
        <v>70</v>
      </c>
      <c r="C19" s="475">
        <v>0</v>
      </c>
      <c r="D19" s="475">
        <v>0</v>
      </c>
      <c r="E19" s="704">
        <v>0</v>
      </c>
      <c r="F19" s="704"/>
      <c r="G19" s="475">
        <v>0</v>
      </c>
      <c r="H19" s="705">
        <f t="shared" si="0"/>
        <v>0</v>
      </c>
    </row>
    <row r="20" spans="1:8">
      <c r="A20" s="703">
        <v>14</v>
      </c>
      <c r="B20" s="458" t="s">
        <v>467</v>
      </c>
      <c r="C20" s="475">
        <v>0</v>
      </c>
      <c r="D20" s="475">
        <v>707679578.25010276</v>
      </c>
      <c r="E20" s="704">
        <v>2203582.5391029357</v>
      </c>
      <c r="F20" s="704"/>
      <c r="G20" s="475">
        <v>0</v>
      </c>
      <c r="H20" s="705">
        <f t="shared" si="0"/>
        <v>705475995.71099985</v>
      </c>
    </row>
    <row r="21" spans="1:8" s="712" customFormat="1" ht="15" customHeight="1">
      <c r="A21" s="707">
        <v>15</v>
      </c>
      <c r="B21" s="708" t="s">
        <v>66</v>
      </c>
      <c r="C21" s="709">
        <f>SUM(C7:C15)+SUM(C17:C20)</f>
        <v>166676756.50620002</v>
      </c>
      <c r="D21" s="709">
        <f>SUM(D7:D15)+SUM(D17:D20)</f>
        <v>6324321119.8746033</v>
      </c>
      <c r="E21" s="710">
        <f>SUM(E7:E15)+SUM(E17:E20)</f>
        <v>149068137.38350299</v>
      </c>
      <c r="F21" s="710"/>
      <c r="G21" s="710">
        <f>SUM(G7:G15)+SUM(G17:G20)</f>
        <v>9978184.6999999974</v>
      </c>
      <c r="H21" s="711">
        <f t="shared" ref="H21" si="1">SUM(H7:H15)+SUM(H17:H20)</f>
        <v>6341929738.9973011</v>
      </c>
    </row>
    <row r="22" spans="1:8">
      <c r="A22" s="713">
        <v>16</v>
      </c>
      <c r="B22" s="714" t="s">
        <v>482</v>
      </c>
      <c r="C22" s="475">
        <v>166676756.50619996</v>
      </c>
      <c r="D22" s="475">
        <v>4469980533.2180023</v>
      </c>
      <c r="E22" s="704">
        <v>145750795.18170005</v>
      </c>
      <c r="F22" s="704"/>
      <c r="G22" s="475">
        <v>9978184.6999999974</v>
      </c>
      <c r="H22" s="705">
        <f>C22+D22-E22-F22</f>
        <v>4490906494.5425024</v>
      </c>
    </row>
    <row r="23" spans="1:8">
      <c r="A23" s="713">
        <v>17</v>
      </c>
      <c r="B23" s="714" t="s">
        <v>483</v>
      </c>
      <c r="C23" s="475"/>
      <c r="D23" s="475">
        <v>865709136.02509081</v>
      </c>
      <c r="E23" s="704">
        <v>1049371.31043348</v>
      </c>
      <c r="F23" s="704"/>
      <c r="G23" s="475"/>
      <c r="H23" s="705">
        <f>C23+D23-E23-F23</f>
        <v>864659764.71465731</v>
      </c>
    </row>
    <row r="26" spans="1:8" ht="42.45" customHeight="1">
      <c r="B26" s="467" t="s">
        <v>645</v>
      </c>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scale="3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H36"/>
  <sheetViews>
    <sheetView showGridLines="0" topLeftCell="A6" zoomScale="80" zoomScaleNormal="80" workbookViewId="0">
      <selection activeCell="F39" sqref="F39"/>
    </sheetView>
  </sheetViews>
  <sheetFormatPr defaultColWidth="9.33203125" defaultRowHeight="12"/>
  <cols>
    <col min="1" max="1" width="11" style="451" bestFit="1" customWidth="1"/>
    <col min="2" max="2" width="65.88671875" style="451" customWidth="1"/>
    <col min="3" max="3" width="23.109375" style="451" customWidth="1"/>
    <col min="4" max="4" width="26.33203125" style="451" customWidth="1"/>
    <col min="5" max="5" width="17.88671875" style="451" customWidth="1"/>
    <col min="6" max="6" width="15.5546875" style="451" customWidth="1"/>
    <col min="7" max="7" width="17.33203125" style="451" customWidth="1"/>
    <col min="8" max="8" width="18.5546875" style="451" customWidth="1"/>
    <col min="9" max="16384" width="9.33203125" style="451"/>
  </cols>
  <sheetData>
    <row r="1" spans="1:8" ht="13.8">
      <c r="A1" s="450" t="s">
        <v>97</v>
      </c>
      <c r="B1" s="142" t="str">
        <f>Info!C2</f>
        <v>სს ”ლიბერთი ბანკი”</v>
      </c>
      <c r="C1" s="469"/>
      <c r="D1" s="469"/>
      <c r="E1" s="469"/>
      <c r="F1" s="469"/>
      <c r="G1" s="469"/>
      <c r="H1" s="469"/>
    </row>
    <row r="2" spans="1:8">
      <c r="A2" s="450" t="s">
        <v>98</v>
      </c>
      <c r="B2" s="453">
        <f>'1. key ratios'!B2</f>
        <v>46203</v>
      </c>
      <c r="C2" s="469"/>
      <c r="D2" s="469"/>
      <c r="E2" s="469"/>
      <c r="F2" s="469"/>
      <c r="G2" s="469"/>
      <c r="H2" s="469"/>
    </row>
    <row r="3" spans="1:8">
      <c r="A3" s="454" t="s">
        <v>484</v>
      </c>
      <c r="B3" s="469"/>
      <c r="C3" s="469"/>
      <c r="D3" s="469"/>
      <c r="E3" s="469"/>
      <c r="F3" s="469"/>
      <c r="G3" s="469"/>
      <c r="H3" s="469"/>
    </row>
    <row r="4" spans="1:8">
      <c r="A4" s="469"/>
      <c r="B4" s="469"/>
      <c r="C4" s="701" t="s">
        <v>469</v>
      </c>
      <c r="D4" s="701" t="s">
        <v>470</v>
      </c>
      <c r="E4" s="701" t="s">
        <v>471</v>
      </c>
      <c r="F4" s="701" t="s">
        <v>472</v>
      </c>
      <c r="G4" s="701" t="s">
        <v>473</v>
      </c>
      <c r="H4" s="701" t="s">
        <v>474</v>
      </c>
    </row>
    <row r="5" spans="1:8" ht="41.7" customHeight="1">
      <c r="A5" s="816" t="s">
        <v>835</v>
      </c>
      <c r="B5" s="817"/>
      <c r="C5" s="831" t="s">
        <v>563</v>
      </c>
      <c r="D5" s="832"/>
      <c r="E5" s="828" t="s">
        <v>832</v>
      </c>
      <c r="F5" s="828" t="s">
        <v>831</v>
      </c>
      <c r="G5" s="828" t="s">
        <v>478</v>
      </c>
      <c r="H5" s="702" t="s">
        <v>830</v>
      </c>
    </row>
    <row r="6" spans="1:8" ht="24">
      <c r="A6" s="820"/>
      <c r="B6" s="821"/>
      <c r="C6" s="484" t="s">
        <v>479</v>
      </c>
      <c r="D6" s="484" t="s">
        <v>480</v>
      </c>
      <c r="E6" s="829"/>
      <c r="F6" s="829"/>
      <c r="G6" s="829"/>
      <c r="H6" s="702" t="s">
        <v>829</v>
      </c>
    </row>
    <row r="7" spans="1:8">
      <c r="A7" s="473">
        <v>1</v>
      </c>
      <c r="B7" s="474" t="s">
        <v>485</v>
      </c>
      <c r="C7" s="715">
        <v>21804567.383436993</v>
      </c>
      <c r="D7" s="715">
        <v>1976298654.4491932</v>
      </c>
      <c r="E7" s="715">
        <v>39163337.417893179</v>
      </c>
      <c r="F7" s="715"/>
      <c r="G7" s="715">
        <v>5814.3300000000008</v>
      </c>
      <c r="H7" s="705">
        <f t="shared" ref="H7:H34" si="0">C7+D7-E7-F7</f>
        <v>1958939884.414737</v>
      </c>
    </row>
    <row r="8" spans="1:8">
      <c r="A8" s="473">
        <v>2</v>
      </c>
      <c r="B8" s="474" t="s">
        <v>486</v>
      </c>
      <c r="C8" s="715">
        <v>1696644.5500000003</v>
      </c>
      <c r="D8" s="715">
        <v>279219312.00224298</v>
      </c>
      <c r="E8" s="715">
        <v>1748958.5084469405</v>
      </c>
      <c r="F8" s="715"/>
      <c r="G8" s="715">
        <v>193.30999999999997</v>
      </c>
      <c r="H8" s="705">
        <f t="shared" si="0"/>
        <v>279166998.04379606</v>
      </c>
    </row>
    <row r="9" spans="1:8">
      <c r="A9" s="473">
        <v>3</v>
      </c>
      <c r="B9" s="474" t="s">
        <v>834</v>
      </c>
      <c r="C9" s="715">
        <v>382.03</v>
      </c>
      <c r="D9" s="715">
        <v>28858928.733275</v>
      </c>
      <c r="E9" s="715">
        <v>306126.66145980178</v>
      </c>
      <c r="F9" s="715"/>
      <c r="G9" s="715">
        <v>0</v>
      </c>
      <c r="H9" s="705">
        <f t="shared" si="0"/>
        <v>28553184.101815198</v>
      </c>
    </row>
    <row r="10" spans="1:8">
      <c r="A10" s="473">
        <v>4</v>
      </c>
      <c r="B10" s="474" t="s">
        <v>487</v>
      </c>
      <c r="C10" s="715">
        <v>10945573.707471</v>
      </c>
      <c r="D10" s="715">
        <v>107848754.42983502</v>
      </c>
      <c r="E10" s="715">
        <v>1713758.9411442766</v>
      </c>
      <c r="F10" s="715"/>
      <c r="G10" s="715">
        <v>0</v>
      </c>
      <c r="H10" s="705">
        <f t="shared" si="0"/>
        <v>117080569.19616175</v>
      </c>
    </row>
    <row r="11" spans="1:8">
      <c r="A11" s="473">
        <v>5</v>
      </c>
      <c r="B11" s="474" t="s">
        <v>488</v>
      </c>
      <c r="C11" s="715">
        <v>3075034.0982235</v>
      </c>
      <c r="D11" s="715">
        <v>216072122.65205404</v>
      </c>
      <c r="E11" s="715">
        <v>3421623.4877006272</v>
      </c>
      <c r="F11" s="715"/>
      <c r="G11" s="715">
        <v>0</v>
      </c>
      <c r="H11" s="705">
        <f t="shared" si="0"/>
        <v>215725533.26257691</v>
      </c>
    </row>
    <row r="12" spans="1:8">
      <c r="A12" s="473">
        <v>6</v>
      </c>
      <c r="B12" s="474" t="s">
        <v>489</v>
      </c>
      <c r="C12" s="715">
        <v>6108947.6499999994</v>
      </c>
      <c r="D12" s="715">
        <v>21275953.937626399</v>
      </c>
      <c r="E12" s="715">
        <v>634691.47380379005</v>
      </c>
      <c r="F12" s="715"/>
      <c r="G12" s="715">
        <v>0</v>
      </c>
      <c r="H12" s="705">
        <f t="shared" si="0"/>
        <v>26750210.113822609</v>
      </c>
    </row>
    <row r="13" spans="1:8">
      <c r="A13" s="473">
        <v>7</v>
      </c>
      <c r="B13" s="474" t="s">
        <v>490</v>
      </c>
      <c r="C13" s="715">
        <v>526009.13197280001</v>
      </c>
      <c r="D13" s="715">
        <v>65758718.394771397</v>
      </c>
      <c r="E13" s="715">
        <v>643588.38685806363</v>
      </c>
      <c r="F13" s="715"/>
      <c r="G13" s="715">
        <v>0</v>
      </c>
      <c r="H13" s="705">
        <f t="shared" si="0"/>
        <v>65641139.139886133</v>
      </c>
    </row>
    <row r="14" spans="1:8">
      <c r="A14" s="473">
        <v>8</v>
      </c>
      <c r="B14" s="474" t="s">
        <v>491</v>
      </c>
      <c r="C14" s="715">
        <v>103832.818</v>
      </c>
      <c r="D14" s="715">
        <v>16035990.884731099</v>
      </c>
      <c r="E14" s="715">
        <v>113664.07741996879</v>
      </c>
      <c r="F14" s="715"/>
      <c r="G14" s="715">
        <v>0</v>
      </c>
      <c r="H14" s="705">
        <f t="shared" si="0"/>
        <v>16026159.625311131</v>
      </c>
    </row>
    <row r="15" spans="1:8">
      <c r="A15" s="473">
        <v>9</v>
      </c>
      <c r="B15" s="474" t="s">
        <v>492</v>
      </c>
      <c r="C15" s="715">
        <v>50768.1</v>
      </c>
      <c r="D15" s="715">
        <v>12107045.793937998</v>
      </c>
      <c r="E15" s="715">
        <v>63762.735401186335</v>
      </c>
      <c r="F15" s="715"/>
      <c r="G15" s="715">
        <v>0</v>
      </c>
      <c r="H15" s="705">
        <f t="shared" si="0"/>
        <v>12094051.15853681</v>
      </c>
    </row>
    <row r="16" spans="1:8">
      <c r="A16" s="473">
        <v>10</v>
      </c>
      <c r="B16" s="474" t="s">
        <v>493</v>
      </c>
      <c r="C16" s="715">
        <v>204.25</v>
      </c>
      <c r="D16" s="715">
        <v>19044554.011863999</v>
      </c>
      <c r="E16" s="715">
        <v>153295.48430428372</v>
      </c>
      <c r="F16" s="715"/>
      <c r="G16" s="715">
        <v>0</v>
      </c>
      <c r="H16" s="705">
        <f t="shared" si="0"/>
        <v>18891462.777559716</v>
      </c>
    </row>
    <row r="17" spans="1:8">
      <c r="A17" s="473">
        <v>11</v>
      </c>
      <c r="B17" s="474" t="s">
        <v>494</v>
      </c>
      <c r="C17" s="715">
        <v>56047.13</v>
      </c>
      <c r="D17" s="715">
        <v>6539921.3440039996</v>
      </c>
      <c r="E17" s="715">
        <v>69505.5333573549</v>
      </c>
      <c r="F17" s="715"/>
      <c r="G17" s="715">
        <v>0</v>
      </c>
      <c r="H17" s="705">
        <f t="shared" si="0"/>
        <v>6526462.9406466447</v>
      </c>
    </row>
    <row r="18" spans="1:8">
      <c r="A18" s="473">
        <v>12</v>
      </c>
      <c r="B18" s="474" t="s">
        <v>495</v>
      </c>
      <c r="C18" s="715">
        <v>10715543.584671998</v>
      </c>
      <c r="D18" s="715">
        <v>297839623.3175683</v>
      </c>
      <c r="E18" s="715">
        <v>9452579.5725539625</v>
      </c>
      <c r="F18" s="715"/>
      <c r="G18" s="715">
        <v>151970.59</v>
      </c>
      <c r="H18" s="705">
        <f t="shared" si="0"/>
        <v>299102587.32968628</v>
      </c>
    </row>
    <row r="19" spans="1:8">
      <c r="A19" s="473">
        <v>13</v>
      </c>
      <c r="B19" s="474" t="s">
        <v>496</v>
      </c>
      <c r="C19" s="715">
        <v>3047122.6761290003</v>
      </c>
      <c r="D19" s="715">
        <v>71188076.983224005</v>
      </c>
      <c r="E19" s="715">
        <v>2436577.7471942739</v>
      </c>
      <c r="F19" s="715"/>
      <c r="G19" s="715">
        <v>106073.54000000001</v>
      </c>
      <c r="H19" s="705">
        <f t="shared" si="0"/>
        <v>71798621.912158728</v>
      </c>
    </row>
    <row r="20" spans="1:8">
      <c r="A20" s="473">
        <v>14</v>
      </c>
      <c r="B20" s="474" t="s">
        <v>497</v>
      </c>
      <c r="C20" s="715">
        <v>2458867.212177</v>
      </c>
      <c r="D20" s="715">
        <v>73505584.628909796</v>
      </c>
      <c r="E20" s="715">
        <v>989571.02418998349</v>
      </c>
      <c r="F20" s="715"/>
      <c r="G20" s="715">
        <v>24810.46</v>
      </c>
      <c r="H20" s="705">
        <f t="shared" si="0"/>
        <v>74974880.816896811</v>
      </c>
    </row>
    <row r="21" spans="1:8">
      <c r="A21" s="473">
        <v>15</v>
      </c>
      <c r="B21" s="474" t="s">
        <v>498</v>
      </c>
      <c r="C21" s="715">
        <v>4632268.228955999</v>
      </c>
      <c r="D21" s="715">
        <v>41584125.810676597</v>
      </c>
      <c r="E21" s="715">
        <v>1344807.4618654992</v>
      </c>
      <c r="F21" s="715"/>
      <c r="G21" s="715">
        <v>0</v>
      </c>
      <c r="H21" s="705">
        <f t="shared" si="0"/>
        <v>44871586.577767096</v>
      </c>
    </row>
    <row r="22" spans="1:8">
      <c r="A22" s="473">
        <v>16</v>
      </c>
      <c r="B22" s="474" t="s">
        <v>499</v>
      </c>
      <c r="C22" s="715">
        <v>32603.86</v>
      </c>
      <c r="D22" s="715">
        <v>50212240.728511006</v>
      </c>
      <c r="E22" s="715">
        <v>1731977.4579679805</v>
      </c>
      <c r="F22" s="715"/>
      <c r="G22" s="715">
        <v>0</v>
      </c>
      <c r="H22" s="705">
        <f t="shared" si="0"/>
        <v>48512867.130543023</v>
      </c>
    </row>
    <row r="23" spans="1:8">
      <c r="A23" s="473">
        <v>17</v>
      </c>
      <c r="B23" s="474" t="s">
        <v>500</v>
      </c>
      <c r="C23" s="715">
        <v>5585386.1699999999</v>
      </c>
      <c r="D23" s="715">
        <v>7861064.2460240005</v>
      </c>
      <c r="E23" s="715">
        <v>788909.68785854173</v>
      </c>
      <c r="F23" s="715"/>
      <c r="G23" s="715">
        <v>0</v>
      </c>
      <c r="H23" s="705">
        <f t="shared" si="0"/>
        <v>12657540.728165457</v>
      </c>
    </row>
    <row r="24" spans="1:8">
      <c r="A24" s="473">
        <v>18</v>
      </c>
      <c r="B24" s="474" t="s">
        <v>501</v>
      </c>
      <c r="C24" s="715">
        <v>100388.44</v>
      </c>
      <c r="D24" s="715">
        <v>125393014.46828437</v>
      </c>
      <c r="E24" s="715">
        <v>668562.13967144641</v>
      </c>
      <c r="F24" s="715"/>
      <c r="G24" s="715">
        <v>0</v>
      </c>
      <c r="H24" s="705">
        <f t="shared" si="0"/>
        <v>124824840.76861292</v>
      </c>
    </row>
    <row r="25" spans="1:8">
      <c r="A25" s="473">
        <v>19</v>
      </c>
      <c r="B25" s="474" t="s">
        <v>502</v>
      </c>
      <c r="C25" s="715">
        <v>0</v>
      </c>
      <c r="D25" s="715">
        <v>3637148.0133850002</v>
      </c>
      <c r="E25" s="715">
        <v>13875.718876004797</v>
      </c>
      <c r="F25" s="715"/>
      <c r="G25" s="715">
        <v>0</v>
      </c>
      <c r="H25" s="705">
        <f t="shared" si="0"/>
        <v>3623272.2945089955</v>
      </c>
    </row>
    <row r="26" spans="1:8">
      <c r="A26" s="473">
        <v>20</v>
      </c>
      <c r="B26" s="474" t="s">
        <v>503</v>
      </c>
      <c r="C26" s="715">
        <v>2236064.3900000006</v>
      </c>
      <c r="D26" s="715">
        <v>113326186.382394</v>
      </c>
      <c r="E26" s="715">
        <v>1922860.1196446749</v>
      </c>
      <c r="F26" s="715"/>
      <c r="G26" s="715">
        <v>15</v>
      </c>
      <c r="H26" s="705">
        <f t="shared" si="0"/>
        <v>113639390.65274933</v>
      </c>
    </row>
    <row r="27" spans="1:8">
      <c r="A27" s="473">
        <v>21</v>
      </c>
      <c r="B27" s="474" t="s">
        <v>504</v>
      </c>
      <c r="C27" s="715">
        <v>4376.1399999999994</v>
      </c>
      <c r="D27" s="715">
        <v>19447418.017264999</v>
      </c>
      <c r="E27" s="715">
        <v>51156.320450061576</v>
      </c>
      <c r="F27" s="715"/>
      <c r="G27" s="715">
        <v>3.49</v>
      </c>
      <c r="H27" s="705">
        <f t="shared" si="0"/>
        <v>19400637.83681494</v>
      </c>
    </row>
    <row r="28" spans="1:8">
      <c r="A28" s="473">
        <v>22</v>
      </c>
      <c r="B28" s="474" t="s">
        <v>505</v>
      </c>
      <c r="C28" s="715">
        <v>105210.01999999999</v>
      </c>
      <c r="D28" s="715">
        <v>18108806.613694992</v>
      </c>
      <c r="E28" s="715">
        <v>295758.4977424118</v>
      </c>
      <c r="F28" s="715"/>
      <c r="G28" s="715">
        <v>0.54</v>
      </c>
      <c r="H28" s="705">
        <f t="shared" si="0"/>
        <v>17918258.135952581</v>
      </c>
    </row>
    <row r="29" spans="1:8">
      <c r="A29" s="473">
        <v>23</v>
      </c>
      <c r="B29" s="474" t="s">
        <v>506</v>
      </c>
      <c r="C29" s="715">
        <v>19849921.504585594</v>
      </c>
      <c r="D29" s="715">
        <v>456324204.98215312</v>
      </c>
      <c r="E29" s="715">
        <v>15179571.112658395</v>
      </c>
      <c r="F29" s="715"/>
      <c r="G29" s="715">
        <v>254608.72999999998</v>
      </c>
      <c r="H29" s="705">
        <f t="shared" si="0"/>
        <v>460994555.3740803</v>
      </c>
    </row>
    <row r="30" spans="1:8">
      <c r="A30" s="473">
        <v>24</v>
      </c>
      <c r="B30" s="474" t="s">
        <v>507</v>
      </c>
      <c r="C30" s="715">
        <v>41028983.973421</v>
      </c>
      <c r="D30" s="715">
        <v>657916889.93666768</v>
      </c>
      <c r="E30" s="715">
        <v>33362668.916126698</v>
      </c>
      <c r="F30" s="715"/>
      <c r="G30" s="715">
        <v>898430.29</v>
      </c>
      <c r="H30" s="705">
        <f t="shared" si="0"/>
        <v>665583204.99396193</v>
      </c>
    </row>
    <row r="31" spans="1:8">
      <c r="A31" s="473">
        <v>25</v>
      </c>
      <c r="B31" s="474" t="s">
        <v>508</v>
      </c>
      <c r="C31" s="715">
        <v>17612020.806782</v>
      </c>
      <c r="D31" s="715">
        <v>366791112.45712095</v>
      </c>
      <c r="E31" s="715">
        <v>16956122.782593753</v>
      </c>
      <c r="F31" s="715"/>
      <c r="G31" s="715">
        <v>65903.66</v>
      </c>
      <c r="H31" s="705">
        <f t="shared" si="0"/>
        <v>367447010.48130924</v>
      </c>
    </row>
    <row r="32" spans="1:8">
      <c r="A32" s="473">
        <v>26</v>
      </c>
      <c r="B32" s="474" t="s">
        <v>509</v>
      </c>
      <c r="C32" s="715">
        <v>14899988.650510002</v>
      </c>
      <c r="D32" s="715">
        <v>400401847.38435918</v>
      </c>
      <c r="E32" s="715">
        <v>13714305.948040411</v>
      </c>
      <c r="F32" s="715"/>
      <c r="G32" s="715">
        <v>8470360.7599999998</v>
      </c>
      <c r="H32" s="705">
        <f t="shared" si="0"/>
        <v>401587530.08682877</v>
      </c>
    </row>
    <row r="33" spans="1:8">
      <c r="A33" s="473">
        <v>27</v>
      </c>
      <c r="B33" s="473" t="s">
        <v>88</v>
      </c>
      <c r="C33" s="715">
        <v>0</v>
      </c>
      <c r="D33" s="715">
        <v>871723819.27010083</v>
      </c>
      <c r="E33" s="715">
        <v>2126520.1685029394</v>
      </c>
      <c r="F33" s="715"/>
      <c r="G33" s="715"/>
      <c r="H33" s="705">
        <f t="shared" si="0"/>
        <v>869597299.10159791</v>
      </c>
    </row>
    <row r="34" spans="1:8" ht="13.8">
      <c r="A34" s="473">
        <v>28</v>
      </c>
      <c r="B34" s="708" t="s">
        <v>66</v>
      </c>
      <c r="C34" s="716">
        <f>SUM(C7:C33)</f>
        <v>166676756.5063369</v>
      </c>
      <c r="D34" s="716">
        <f t="array" ref="D34">SUM(D7:D33)</f>
        <v>6324321119.8738737</v>
      </c>
      <c r="E34" s="716">
        <f t="array" ref="E34">SUM(E7:E33)</f>
        <v>149068137.38372651</v>
      </c>
      <c r="F34" s="717"/>
      <c r="G34" s="716">
        <f>SUM(G7:G33)</f>
        <v>9978184.6999999993</v>
      </c>
      <c r="H34" s="711">
        <f t="shared" si="0"/>
        <v>6341929738.9964848</v>
      </c>
    </row>
    <row r="36" spans="1:8">
      <c r="B36" s="718"/>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scale="3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D15"/>
  <sheetViews>
    <sheetView showGridLines="0" zoomScale="85" zoomScaleNormal="85" workbookViewId="0">
      <selection activeCell="D28" sqref="D28"/>
    </sheetView>
  </sheetViews>
  <sheetFormatPr defaultColWidth="9.33203125" defaultRowHeight="12"/>
  <cols>
    <col min="1" max="1" width="11.6640625" style="451" bestFit="1" customWidth="1"/>
    <col min="2" max="2" width="100.44140625" style="451" customWidth="1"/>
    <col min="3" max="3" width="19.109375" style="451" customWidth="1"/>
    <col min="4" max="4" width="22.33203125" style="451" customWidth="1"/>
    <col min="5" max="16384" width="9.33203125" style="451"/>
  </cols>
  <sheetData>
    <row r="1" spans="1:4" ht="13.8">
      <c r="A1" s="450" t="s">
        <v>97</v>
      </c>
      <c r="B1" s="142" t="str">
        <f>Info!C2</f>
        <v>სს ”ლიბერთი ბანკი”</v>
      </c>
    </row>
    <row r="2" spans="1:4">
      <c r="A2" s="450" t="s">
        <v>98</v>
      </c>
      <c r="B2" s="453">
        <f>'1. key ratios'!B2</f>
        <v>46203</v>
      </c>
    </row>
    <row r="3" spans="1:4">
      <c r="A3" s="454" t="s">
        <v>510</v>
      </c>
    </row>
    <row r="5" spans="1:4" ht="24">
      <c r="A5" s="833" t="s">
        <v>846</v>
      </c>
      <c r="B5" s="833"/>
      <c r="C5" s="719" t="s">
        <v>529</v>
      </c>
      <c r="D5" s="719" t="s">
        <v>845</v>
      </c>
    </row>
    <row r="6" spans="1:4">
      <c r="A6" s="720">
        <v>1</v>
      </c>
      <c r="B6" s="721" t="s">
        <v>844</v>
      </c>
      <c r="C6" s="722">
        <v>141426049.22345233</v>
      </c>
      <c r="D6" s="722">
        <v>952055</v>
      </c>
    </row>
    <row r="7" spans="1:4">
      <c r="A7" s="723">
        <v>2</v>
      </c>
      <c r="B7" s="721" t="s">
        <v>843</v>
      </c>
      <c r="C7" s="722">
        <v>34057727.607029326</v>
      </c>
      <c r="D7" s="722">
        <v>0</v>
      </c>
    </row>
    <row r="8" spans="1:4">
      <c r="A8" s="490">
        <v>2.1</v>
      </c>
      <c r="B8" s="724" t="s">
        <v>842</v>
      </c>
      <c r="C8" s="722">
        <v>17383941.251509923</v>
      </c>
      <c r="D8" s="722">
        <v>0</v>
      </c>
    </row>
    <row r="9" spans="1:4">
      <c r="A9" s="490">
        <v>2.2000000000000002</v>
      </c>
      <c r="B9" s="724" t="s">
        <v>841</v>
      </c>
      <c r="C9" s="722">
        <v>16673786.355519401</v>
      </c>
      <c r="D9" s="722"/>
    </row>
    <row r="10" spans="1:4">
      <c r="A10" s="720">
        <v>3</v>
      </c>
      <c r="B10" s="721" t="s">
        <v>840</v>
      </c>
      <c r="C10" s="722">
        <v>30079578.849776134</v>
      </c>
      <c r="D10" s="722">
        <v>17682</v>
      </c>
    </row>
    <row r="11" spans="1:4">
      <c r="A11" s="490">
        <v>3.1</v>
      </c>
      <c r="B11" s="724" t="s">
        <v>511</v>
      </c>
      <c r="C11" s="722">
        <v>9978184.6999999993</v>
      </c>
      <c r="D11" s="722"/>
    </row>
    <row r="12" spans="1:4">
      <c r="A12" s="490">
        <v>3.2</v>
      </c>
      <c r="B12" s="724" t="s">
        <v>839</v>
      </c>
      <c r="C12" s="722">
        <v>6245491.9049172988</v>
      </c>
      <c r="D12" s="722">
        <v>17682</v>
      </c>
    </row>
    <row r="13" spans="1:4">
      <c r="A13" s="490">
        <v>3.3</v>
      </c>
      <c r="B13" s="724" t="s">
        <v>838</v>
      </c>
      <c r="C13" s="722">
        <v>13855902.244858837</v>
      </c>
      <c r="D13" s="722"/>
    </row>
    <row r="14" spans="1:4">
      <c r="A14" s="723">
        <v>4</v>
      </c>
      <c r="B14" s="725" t="s">
        <v>837</v>
      </c>
      <c r="C14" s="722">
        <v>346597.31125566759</v>
      </c>
      <c r="D14" s="722"/>
    </row>
    <row r="15" spans="1:4">
      <c r="A15" s="726">
        <v>5</v>
      </c>
      <c r="B15" s="721" t="s">
        <v>836</v>
      </c>
      <c r="C15" s="727">
        <v>145750795.29196116</v>
      </c>
      <c r="D15" s="727">
        <v>934373</v>
      </c>
    </row>
  </sheetData>
  <mergeCells count="1">
    <mergeCell ref="A5:B5"/>
  </mergeCells>
  <pageMargins left="0.7" right="0.7" top="0.75" bottom="0.75" header="0.3" footer="0.3"/>
  <pageSetup scale="48"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D23"/>
  <sheetViews>
    <sheetView showGridLines="0" topLeftCell="A7" zoomScale="85" zoomScaleNormal="85" workbookViewId="0">
      <selection activeCell="B38" sqref="B38"/>
    </sheetView>
  </sheetViews>
  <sheetFormatPr defaultColWidth="9.33203125" defaultRowHeight="12"/>
  <cols>
    <col min="1" max="1" width="11.6640625" style="469" bestFit="1" customWidth="1"/>
    <col min="2" max="2" width="119.88671875" style="469" customWidth="1"/>
    <col min="3" max="3" width="21" style="469" customWidth="1"/>
    <col min="4" max="4" width="34.33203125" style="469" customWidth="1"/>
    <col min="5" max="16384" width="9.33203125" style="469"/>
  </cols>
  <sheetData>
    <row r="1" spans="1:4" ht="13.8">
      <c r="A1" s="450" t="s">
        <v>97</v>
      </c>
      <c r="B1" s="142" t="str">
        <f>Info!C2</f>
        <v>სს ”ლიბერთი ბანკი”</v>
      </c>
    </row>
    <row r="2" spans="1:4">
      <c r="A2" s="450" t="s">
        <v>98</v>
      </c>
      <c r="B2" s="453">
        <f>'1. key ratios'!B2</f>
        <v>46203</v>
      </c>
    </row>
    <row r="3" spans="1:4">
      <c r="A3" s="454" t="s">
        <v>512</v>
      </c>
    </row>
    <row r="4" spans="1:4">
      <c r="A4" s="454"/>
    </row>
    <row r="5" spans="1:4" ht="15" customHeight="1">
      <c r="A5" s="834" t="s">
        <v>513</v>
      </c>
      <c r="B5" s="835"/>
      <c r="C5" s="838" t="s">
        <v>514</v>
      </c>
      <c r="D5" s="838" t="s">
        <v>515</v>
      </c>
    </row>
    <row r="6" spans="1:4" ht="18" customHeight="1">
      <c r="A6" s="836"/>
      <c r="B6" s="837"/>
      <c r="C6" s="838"/>
      <c r="D6" s="838"/>
    </row>
    <row r="7" spans="1:4">
      <c r="A7" s="708">
        <v>1</v>
      </c>
      <c r="B7" s="708" t="s">
        <v>516</v>
      </c>
      <c r="C7" s="728">
        <v>159833770.85948062</v>
      </c>
      <c r="D7" s="729"/>
    </row>
    <row r="8" spans="1:4">
      <c r="A8" s="473">
        <v>2</v>
      </c>
      <c r="B8" s="473" t="s">
        <v>517</v>
      </c>
      <c r="C8" s="728">
        <v>31166663.453276016</v>
      </c>
      <c r="D8" s="729"/>
    </row>
    <row r="9" spans="1:4">
      <c r="A9" s="473">
        <v>3</v>
      </c>
      <c r="B9" s="730" t="s">
        <v>518</v>
      </c>
      <c r="C9" s="728">
        <v>0</v>
      </c>
      <c r="D9" s="729"/>
    </row>
    <row r="10" spans="1:4">
      <c r="A10" s="473">
        <v>4</v>
      </c>
      <c r="B10" s="473" t="s">
        <v>519</v>
      </c>
      <c r="C10" s="728">
        <v>24323677.806316622</v>
      </c>
      <c r="D10" s="729"/>
    </row>
    <row r="11" spans="1:4">
      <c r="A11" s="473">
        <v>5</v>
      </c>
      <c r="B11" s="731" t="s">
        <v>847</v>
      </c>
      <c r="C11" s="728">
        <v>791039.04999999981</v>
      </c>
      <c r="D11" s="729"/>
    </row>
    <row r="12" spans="1:4">
      <c r="A12" s="473">
        <v>6</v>
      </c>
      <c r="B12" s="731" t="s">
        <v>520</v>
      </c>
      <c r="C12" s="728">
        <v>10391401.968614347</v>
      </c>
      <c r="D12" s="729"/>
    </row>
    <row r="13" spans="1:4">
      <c r="A13" s="473">
        <v>7</v>
      </c>
      <c r="B13" s="731" t="s">
        <v>523</v>
      </c>
      <c r="C13" s="728">
        <v>9978184.7000000011</v>
      </c>
      <c r="D13" s="729"/>
    </row>
    <row r="14" spans="1:4">
      <c r="A14" s="473">
        <v>8</v>
      </c>
      <c r="B14" s="731" t="s">
        <v>521</v>
      </c>
      <c r="C14" s="728">
        <v>3155711.1</v>
      </c>
      <c r="D14" s="473"/>
    </row>
    <row r="15" spans="1:4">
      <c r="A15" s="473">
        <v>9</v>
      </c>
      <c r="B15" s="731" t="s">
        <v>522</v>
      </c>
      <c r="C15" s="728"/>
      <c r="D15" s="473"/>
    </row>
    <row r="16" spans="1:4">
      <c r="A16" s="473">
        <v>10</v>
      </c>
      <c r="B16" s="731" t="s">
        <v>524</v>
      </c>
      <c r="C16" s="728"/>
      <c r="D16" s="473"/>
    </row>
    <row r="17" spans="1:4" ht="24">
      <c r="A17" s="473">
        <v>11</v>
      </c>
      <c r="B17" s="731" t="s">
        <v>525</v>
      </c>
      <c r="C17" s="728">
        <v>7340.9877022730007</v>
      </c>
      <c r="D17" s="729"/>
    </row>
    <row r="18" spans="1:4">
      <c r="A18" s="708">
        <v>12</v>
      </c>
      <c r="B18" s="732" t="s">
        <v>526</v>
      </c>
      <c r="C18" s="733">
        <f>C7+C8+C9-C10</f>
        <v>166676756.50644001</v>
      </c>
      <c r="D18" s="729"/>
    </row>
    <row r="21" spans="1:4">
      <c r="B21" s="450"/>
    </row>
    <row r="22" spans="1:4">
      <c r="B22" s="450"/>
    </row>
    <row r="23" spans="1:4">
      <c r="B23" s="454"/>
    </row>
  </sheetData>
  <mergeCells count="3">
    <mergeCell ref="A5:B6"/>
    <mergeCell ref="C5:C6"/>
    <mergeCell ref="D5:D6"/>
  </mergeCells>
  <pageMargins left="0.7" right="0.7" top="0.75" bottom="0.75" header="0.3" footer="0.3"/>
  <pageSetup paperSize="9" scale="4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9.9978637043366805E-2"/>
  </sheetPr>
  <dimension ref="A1:AB28"/>
  <sheetViews>
    <sheetView showGridLines="0" topLeftCell="A7" zoomScale="80" zoomScaleNormal="80" workbookViewId="0">
      <selection activeCell="E41" sqref="E41"/>
    </sheetView>
  </sheetViews>
  <sheetFormatPr defaultColWidth="9.33203125" defaultRowHeight="12"/>
  <cols>
    <col min="1" max="1" width="11.6640625" style="469" bestFit="1" customWidth="1"/>
    <col min="2" max="2" width="44.88671875" style="469" customWidth="1"/>
    <col min="3" max="3" width="18.6640625" style="469" customWidth="1"/>
    <col min="4" max="4" width="20.5546875" style="469" customWidth="1"/>
    <col min="5" max="5" width="18.5546875" style="469" customWidth="1"/>
    <col min="6" max="6" width="21.109375" style="469" customWidth="1"/>
    <col min="7" max="7" width="17.33203125" style="469" customWidth="1"/>
    <col min="8" max="8" width="14.5546875" style="469" customWidth="1"/>
    <col min="9" max="9" width="18.33203125" style="469" customWidth="1"/>
    <col min="10" max="10" width="19.5546875" style="469" customWidth="1"/>
    <col min="11" max="11" width="18" style="469" customWidth="1"/>
    <col min="12" max="12" width="13.88671875" style="469" customWidth="1"/>
    <col min="13" max="13" width="18.109375" style="469" customWidth="1"/>
    <col min="14" max="14" width="18.6640625" style="469" customWidth="1"/>
    <col min="15" max="15" width="18.5546875" style="469" customWidth="1"/>
    <col min="16" max="16" width="19.6640625" style="469" customWidth="1"/>
    <col min="17" max="17" width="19.33203125" style="469" customWidth="1"/>
    <col min="18" max="18" width="19.109375" style="469" customWidth="1"/>
    <col min="19" max="19" width="19" style="469" customWidth="1"/>
    <col min="20" max="20" width="14.109375" style="469" customWidth="1"/>
    <col min="21" max="22" width="18.109375" style="469" customWidth="1"/>
    <col min="23" max="23" width="18.6640625" style="469" customWidth="1"/>
    <col min="24" max="24" width="18.44140625" style="469" customWidth="1"/>
    <col min="25" max="25" width="17.5546875" style="469" customWidth="1"/>
    <col min="26" max="26" width="16.109375" style="469" customWidth="1"/>
    <col min="27" max="27" width="16.33203125" style="469" customWidth="1"/>
    <col min="28" max="28" width="20" style="469" customWidth="1"/>
    <col min="29" max="16384" width="9.33203125" style="469"/>
  </cols>
  <sheetData>
    <row r="1" spans="1:28" ht="13.8">
      <c r="A1" s="450" t="s">
        <v>97</v>
      </c>
      <c r="B1" s="142" t="str">
        <f>Info!C2</f>
        <v>სს ”ლიბერთი ბანკი”</v>
      </c>
    </row>
    <row r="2" spans="1:28">
      <c r="A2" s="450" t="s">
        <v>98</v>
      </c>
      <c r="B2" s="453">
        <f>'1. key ratios'!B2</f>
        <v>46203</v>
      </c>
      <c r="C2" s="700"/>
    </row>
    <row r="3" spans="1:28">
      <c r="A3" s="454" t="s">
        <v>527</v>
      </c>
    </row>
    <row r="5" spans="1:28" ht="15" customHeight="1">
      <c r="A5" s="839" t="s">
        <v>856</v>
      </c>
      <c r="B5" s="840"/>
      <c r="C5" s="831" t="s">
        <v>855</v>
      </c>
      <c r="D5" s="845"/>
      <c r="E5" s="845"/>
      <c r="F5" s="845"/>
      <c r="G5" s="845"/>
      <c r="H5" s="845"/>
      <c r="I5" s="845"/>
      <c r="J5" s="845"/>
      <c r="K5" s="845"/>
      <c r="L5" s="845"/>
      <c r="M5" s="845"/>
      <c r="N5" s="845"/>
      <c r="O5" s="845"/>
      <c r="P5" s="845"/>
      <c r="Q5" s="845"/>
      <c r="R5" s="845"/>
      <c r="S5" s="845"/>
      <c r="T5" s="734"/>
      <c r="U5" s="734"/>
      <c r="V5" s="734"/>
      <c r="W5" s="734"/>
      <c r="X5" s="734"/>
      <c r="Y5" s="734"/>
      <c r="Z5" s="734"/>
      <c r="AA5" s="735"/>
      <c r="AB5" s="736"/>
    </row>
    <row r="6" spans="1:28">
      <c r="A6" s="841"/>
      <c r="B6" s="842"/>
      <c r="C6" s="846" t="s">
        <v>66</v>
      </c>
      <c r="D6" s="848" t="s">
        <v>854</v>
      </c>
      <c r="E6" s="848"/>
      <c r="F6" s="848"/>
      <c r="G6" s="848"/>
      <c r="H6" s="849" t="s">
        <v>853</v>
      </c>
      <c r="I6" s="850"/>
      <c r="J6" s="850"/>
      <c r="K6" s="851"/>
      <c r="L6" s="737"/>
      <c r="M6" s="852" t="s">
        <v>852</v>
      </c>
      <c r="N6" s="852"/>
      <c r="O6" s="852"/>
      <c r="P6" s="852"/>
      <c r="Q6" s="852"/>
      <c r="R6" s="852"/>
      <c r="S6" s="829"/>
      <c r="T6" s="738"/>
      <c r="U6" s="832" t="s">
        <v>851</v>
      </c>
      <c r="V6" s="832"/>
      <c r="W6" s="832"/>
      <c r="X6" s="832"/>
      <c r="Y6" s="832"/>
      <c r="Z6" s="832"/>
      <c r="AA6" s="830"/>
      <c r="AB6" s="737"/>
    </row>
    <row r="7" spans="1:28" ht="24">
      <c r="A7" s="843"/>
      <c r="B7" s="844"/>
      <c r="C7" s="847"/>
      <c r="D7" s="739"/>
      <c r="E7" s="702" t="s">
        <v>528</v>
      </c>
      <c r="F7" s="702" t="s">
        <v>862</v>
      </c>
      <c r="G7" s="702" t="s">
        <v>850</v>
      </c>
      <c r="H7" s="740"/>
      <c r="I7" s="702" t="s">
        <v>528</v>
      </c>
      <c r="J7" s="702" t="s">
        <v>862</v>
      </c>
      <c r="K7" s="702" t="s">
        <v>850</v>
      </c>
      <c r="L7" s="741"/>
      <c r="M7" s="702" t="s">
        <v>528</v>
      </c>
      <c r="N7" s="702" t="s">
        <v>862</v>
      </c>
      <c r="O7" s="702" t="s">
        <v>861</v>
      </c>
      <c r="P7" s="702" t="s">
        <v>860</v>
      </c>
      <c r="Q7" s="702" t="s">
        <v>859</v>
      </c>
      <c r="R7" s="702" t="s">
        <v>858</v>
      </c>
      <c r="S7" s="702" t="s">
        <v>848</v>
      </c>
      <c r="T7" s="742"/>
      <c r="U7" s="702" t="s">
        <v>528</v>
      </c>
      <c r="V7" s="702" t="s">
        <v>862</v>
      </c>
      <c r="W7" s="702" t="s">
        <v>861</v>
      </c>
      <c r="X7" s="702" t="s">
        <v>860</v>
      </c>
      <c r="Y7" s="702" t="s">
        <v>859</v>
      </c>
      <c r="Z7" s="702" t="s">
        <v>858</v>
      </c>
      <c r="AA7" s="702" t="s">
        <v>848</v>
      </c>
      <c r="AB7" s="736"/>
    </row>
    <row r="8" spans="1:28">
      <c r="A8" s="743">
        <v>1</v>
      </c>
      <c r="B8" s="708" t="s">
        <v>529</v>
      </c>
      <c r="C8" s="727">
        <f>SUM(C9:C14)</f>
        <v>4636657289.7236042</v>
      </c>
      <c r="D8" s="727">
        <f>SUM(D9:D14)</f>
        <v>4303097761.345645</v>
      </c>
      <c r="E8" s="727">
        <f>SUM(E9:E14)</f>
        <v>47436649.539897002</v>
      </c>
      <c r="F8" s="727">
        <f t="shared" ref="F8:AA8" si="0">SUM(F9:F14)</f>
        <v>4348.1400000000003</v>
      </c>
      <c r="G8" s="744">
        <f t="shared" si="0"/>
        <v>794152.89064999996</v>
      </c>
      <c r="H8" s="727">
        <f>SUM(H9:H14)</f>
        <v>166882771.87162805</v>
      </c>
      <c r="I8" s="727">
        <f t="shared" si="0"/>
        <v>13141152.576419007</v>
      </c>
      <c r="J8" s="727">
        <f t="shared" si="0"/>
        <v>41879586.490183003</v>
      </c>
      <c r="K8" s="727">
        <f t="shared" si="0"/>
        <v>0</v>
      </c>
      <c r="L8" s="727">
        <f t="shared" si="0"/>
        <v>165533284.41470391</v>
      </c>
      <c r="M8" s="727">
        <f t="shared" si="0"/>
        <v>4737938.4974600002</v>
      </c>
      <c r="N8" s="727">
        <f t="shared" si="0"/>
        <v>8151671.1396389976</v>
      </c>
      <c r="O8" s="727">
        <f t="shared" si="0"/>
        <v>17087938.176515002</v>
      </c>
      <c r="P8" s="727">
        <f t="shared" si="0"/>
        <v>36897244.754431993</v>
      </c>
      <c r="Q8" s="727">
        <f t="shared" si="0"/>
        <v>34763174.876976997</v>
      </c>
      <c r="R8" s="727">
        <f t="shared" si="0"/>
        <v>34501705.15238598</v>
      </c>
      <c r="S8" s="727">
        <f t="shared" si="0"/>
        <v>17047.009999999998</v>
      </c>
      <c r="T8" s="727">
        <f t="shared" si="0"/>
        <v>1143472.0916330996</v>
      </c>
      <c r="U8" s="727">
        <f t="shared" si="0"/>
        <v>2591.9369999999999</v>
      </c>
      <c r="V8" s="727">
        <f t="shared" si="0"/>
        <v>1038.1130000000001</v>
      </c>
      <c r="W8" s="727">
        <f t="shared" si="0"/>
        <v>411.36799999999999</v>
      </c>
      <c r="X8" s="727">
        <f t="shared" si="0"/>
        <v>7028.3490000000002</v>
      </c>
      <c r="Y8" s="727">
        <f t="shared" si="0"/>
        <v>28607.464</v>
      </c>
      <c r="Z8" s="727">
        <f t="shared" si="0"/>
        <v>851515.53255849995</v>
      </c>
      <c r="AA8" s="727">
        <f t="shared" si="0"/>
        <v>0</v>
      </c>
    </row>
    <row r="9" spans="1:28">
      <c r="A9" s="473">
        <v>1.1000000000000001</v>
      </c>
      <c r="B9" s="723" t="s">
        <v>530</v>
      </c>
      <c r="C9" s="745">
        <v>0</v>
      </c>
      <c r="D9" s="475">
        <v>0</v>
      </c>
      <c r="E9" s="475">
        <v>0</v>
      </c>
      <c r="F9" s="475">
        <v>0</v>
      </c>
      <c r="G9" s="475">
        <v>0</v>
      </c>
      <c r="H9" s="475">
        <v>0</v>
      </c>
      <c r="I9" s="475">
        <v>0</v>
      </c>
      <c r="J9" s="475">
        <v>0</v>
      </c>
      <c r="K9" s="475">
        <v>0</v>
      </c>
      <c r="L9" s="475">
        <v>0</v>
      </c>
      <c r="M9" s="475">
        <v>0</v>
      </c>
      <c r="N9" s="475">
        <v>0</v>
      </c>
      <c r="O9" s="475">
        <v>0</v>
      </c>
      <c r="P9" s="475">
        <v>0</v>
      </c>
      <c r="Q9" s="475">
        <v>0</v>
      </c>
      <c r="R9" s="475">
        <v>0</v>
      </c>
      <c r="S9" s="475">
        <v>0</v>
      </c>
      <c r="T9" s="475">
        <v>0</v>
      </c>
      <c r="U9" s="475">
        <v>0</v>
      </c>
      <c r="V9" s="475">
        <v>0</v>
      </c>
      <c r="W9" s="475">
        <v>0</v>
      </c>
      <c r="X9" s="475">
        <v>0</v>
      </c>
      <c r="Y9" s="475">
        <v>0</v>
      </c>
      <c r="Z9" s="475">
        <v>0</v>
      </c>
      <c r="AA9" s="475">
        <v>0</v>
      </c>
    </row>
    <row r="10" spans="1:28">
      <c r="A10" s="473">
        <v>1.2</v>
      </c>
      <c r="B10" s="723" t="s">
        <v>531</v>
      </c>
      <c r="C10" s="745">
        <v>0</v>
      </c>
      <c r="D10" s="475">
        <v>0</v>
      </c>
      <c r="E10" s="475">
        <v>0</v>
      </c>
      <c r="F10" s="475">
        <v>0</v>
      </c>
      <c r="G10" s="475">
        <v>0</v>
      </c>
      <c r="H10" s="475">
        <v>0</v>
      </c>
      <c r="I10" s="475">
        <v>0</v>
      </c>
      <c r="J10" s="475">
        <v>0</v>
      </c>
      <c r="K10" s="475">
        <v>0</v>
      </c>
      <c r="L10" s="475">
        <v>0</v>
      </c>
      <c r="M10" s="475">
        <v>0</v>
      </c>
      <c r="N10" s="475">
        <v>0</v>
      </c>
      <c r="O10" s="475">
        <v>0</v>
      </c>
      <c r="P10" s="475">
        <v>0</v>
      </c>
      <c r="Q10" s="475">
        <v>0</v>
      </c>
      <c r="R10" s="475">
        <v>0</v>
      </c>
      <c r="S10" s="475">
        <v>0</v>
      </c>
      <c r="T10" s="475">
        <v>0</v>
      </c>
      <c r="U10" s="475">
        <v>0</v>
      </c>
      <c r="V10" s="475">
        <v>0</v>
      </c>
      <c r="W10" s="475">
        <v>0</v>
      </c>
      <c r="X10" s="475">
        <v>0</v>
      </c>
      <c r="Y10" s="475">
        <v>0</v>
      </c>
      <c r="Z10" s="475">
        <v>0</v>
      </c>
      <c r="AA10" s="475">
        <v>0</v>
      </c>
    </row>
    <row r="11" spans="1:28">
      <c r="A11" s="473">
        <v>1.3</v>
      </c>
      <c r="B11" s="723" t="s">
        <v>532</v>
      </c>
      <c r="C11" s="745">
        <v>0</v>
      </c>
      <c r="D11" s="475">
        <v>0</v>
      </c>
      <c r="E11" s="475">
        <v>0</v>
      </c>
      <c r="F11" s="475">
        <v>0</v>
      </c>
      <c r="G11" s="475">
        <v>0</v>
      </c>
      <c r="H11" s="475">
        <v>0</v>
      </c>
      <c r="I11" s="475">
        <v>0</v>
      </c>
      <c r="J11" s="475">
        <v>0</v>
      </c>
      <c r="K11" s="475">
        <v>0</v>
      </c>
      <c r="L11" s="475">
        <v>0</v>
      </c>
      <c r="M11" s="475">
        <v>0</v>
      </c>
      <c r="N11" s="475">
        <v>0</v>
      </c>
      <c r="O11" s="475">
        <v>0</v>
      </c>
      <c r="P11" s="475">
        <v>0</v>
      </c>
      <c r="Q11" s="475">
        <v>0</v>
      </c>
      <c r="R11" s="475">
        <v>0</v>
      </c>
      <c r="S11" s="475">
        <v>0</v>
      </c>
      <c r="T11" s="475">
        <v>0</v>
      </c>
      <c r="U11" s="475">
        <v>0</v>
      </c>
      <c r="V11" s="475">
        <v>0</v>
      </c>
      <c r="W11" s="475">
        <v>0</v>
      </c>
      <c r="X11" s="475">
        <v>0</v>
      </c>
      <c r="Y11" s="475">
        <v>0</v>
      </c>
      <c r="Z11" s="475">
        <v>0</v>
      </c>
      <c r="AA11" s="475">
        <v>0</v>
      </c>
    </row>
    <row r="12" spans="1:28">
      <c r="A12" s="473">
        <v>1.4</v>
      </c>
      <c r="B12" s="723" t="s">
        <v>533</v>
      </c>
      <c r="C12" s="745">
        <v>39527889.805951998</v>
      </c>
      <c r="D12" s="475">
        <v>38712391.665951997</v>
      </c>
      <c r="E12" s="475">
        <v>18.5</v>
      </c>
      <c r="F12" s="475">
        <v>0</v>
      </c>
      <c r="G12" s="475">
        <v>0</v>
      </c>
      <c r="H12" s="475">
        <v>0</v>
      </c>
      <c r="I12" s="475">
        <v>0</v>
      </c>
      <c r="J12" s="475">
        <v>0</v>
      </c>
      <c r="K12" s="475">
        <v>0</v>
      </c>
      <c r="L12" s="475">
        <v>815498.14</v>
      </c>
      <c r="M12" s="475">
        <v>2000</v>
      </c>
      <c r="N12" s="475">
        <v>0</v>
      </c>
      <c r="O12" s="475">
        <v>0</v>
      </c>
      <c r="P12" s="475">
        <v>0</v>
      </c>
      <c r="Q12" s="475">
        <v>0</v>
      </c>
      <c r="R12" s="475">
        <v>0</v>
      </c>
      <c r="S12" s="475">
        <v>0</v>
      </c>
      <c r="T12" s="475">
        <v>0</v>
      </c>
      <c r="U12" s="475">
        <v>0</v>
      </c>
      <c r="V12" s="475">
        <v>0</v>
      </c>
      <c r="W12" s="475">
        <v>0</v>
      </c>
      <c r="X12" s="475">
        <v>0</v>
      </c>
      <c r="Y12" s="475">
        <v>0</v>
      </c>
      <c r="Z12" s="475">
        <v>0</v>
      </c>
      <c r="AA12" s="475">
        <v>0</v>
      </c>
    </row>
    <row r="13" spans="1:28">
      <c r="A13" s="473">
        <v>1.5</v>
      </c>
      <c r="B13" s="723" t="s">
        <v>534</v>
      </c>
      <c r="C13" s="745">
        <v>991804908.08166885</v>
      </c>
      <c r="D13" s="475">
        <v>854187194.84215581</v>
      </c>
      <c r="E13" s="475">
        <v>11601452.182625001</v>
      </c>
      <c r="F13" s="475">
        <v>0</v>
      </c>
      <c r="G13" s="475">
        <v>0</v>
      </c>
      <c r="H13" s="475">
        <v>88557556.76097101</v>
      </c>
      <c r="I13" s="475">
        <v>113042.99006700001</v>
      </c>
      <c r="J13" s="475">
        <v>27543847.384659998</v>
      </c>
      <c r="K13" s="475">
        <v>0</v>
      </c>
      <c r="L13" s="475">
        <v>48742671.576983795</v>
      </c>
      <c r="M13" s="475">
        <v>389876.23000000004</v>
      </c>
      <c r="N13" s="475">
        <v>1191672.3903000001</v>
      </c>
      <c r="O13" s="475">
        <v>4201919.5731570004</v>
      </c>
      <c r="P13" s="475">
        <v>19274260.429338999</v>
      </c>
      <c r="Q13" s="475">
        <v>4285672.8761619991</v>
      </c>
      <c r="R13" s="475">
        <v>6133908.8761689998</v>
      </c>
      <c r="S13" s="475">
        <v>0</v>
      </c>
      <c r="T13" s="475">
        <v>317484.90155850002</v>
      </c>
      <c r="U13" s="475">
        <v>0</v>
      </c>
      <c r="V13" s="475">
        <v>0</v>
      </c>
      <c r="W13" s="475">
        <v>0</v>
      </c>
      <c r="X13" s="475">
        <v>0</v>
      </c>
      <c r="Y13" s="475">
        <v>0</v>
      </c>
      <c r="Z13" s="475">
        <v>317484.90155850002</v>
      </c>
      <c r="AA13" s="475">
        <v>0</v>
      </c>
    </row>
    <row r="14" spans="1:28">
      <c r="A14" s="473">
        <v>1.6</v>
      </c>
      <c r="B14" s="723" t="s">
        <v>535</v>
      </c>
      <c r="C14" s="745">
        <v>3605324491.8359838</v>
      </c>
      <c r="D14" s="475">
        <v>3410198174.8375373</v>
      </c>
      <c r="E14" s="475">
        <v>35835178.857271999</v>
      </c>
      <c r="F14" s="475">
        <v>4348.1400000000003</v>
      </c>
      <c r="G14" s="475">
        <v>794152.89064999996</v>
      </c>
      <c r="H14" s="475">
        <v>78325215.110657021</v>
      </c>
      <c r="I14" s="475">
        <v>13028109.586352007</v>
      </c>
      <c r="J14" s="475">
        <v>14335739.105523005</v>
      </c>
      <c r="K14" s="475">
        <v>0</v>
      </c>
      <c r="L14" s="475">
        <v>115975114.6977201</v>
      </c>
      <c r="M14" s="475">
        <v>4346062.2674599998</v>
      </c>
      <c r="N14" s="475">
        <v>6959998.7493389975</v>
      </c>
      <c r="O14" s="475">
        <v>12886018.603358002</v>
      </c>
      <c r="P14" s="475">
        <v>17622984.325092997</v>
      </c>
      <c r="Q14" s="475">
        <v>30477502.000814997</v>
      </c>
      <c r="R14" s="475">
        <v>28367796.276216984</v>
      </c>
      <c r="S14" s="475">
        <v>17047.009999999998</v>
      </c>
      <c r="T14" s="475">
        <v>825987.19007459958</v>
      </c>
      <c r="U14" s="475">
        <v>2591.9369999999999</v>
      </c>
      <c r="V14" s="475">
        <v>1038.1130000000001</v>
      </c>
      <c r="W14" s="475">
        <v>411.36799999999999</v>
      </c>
      <c r="X14" s="475">
        <v>7028.3490000000002</v>
      </c>
      <c r="Y14" s="475">
        <v>28607.464</v>
      </c>
      <c r="Z14" s="475">
        <v>534030.63099999994</v>
      </c>
      <c r="AA14" s="475">
        <v>0</v>
      </c>
    </row>
    <row r="15" spans="1:28">
      <c r="A15" s="743">
        <v>2</v>
      </c>
      <c r="B15" s="708" t="s">
        <v>536</v>
      </c>
      <c r="C15" s="727">
        <f>SUM(C16:C21)</f>
        <v>866041305.87509072</v>
      </c>
      <c r="D15" s="727">
        <f t="shared" ref="D15:AA15" si="1">SUM(D16:D21)</f>
        <v>866041305.87509072</v>
      </c>
      <c r="E15" s="727">
        <f t="shared" si="1"/>
        <v>0</v>
      </c>
      <c r="F15" s="727">
        <f t="shared" si="1"/>
        <v>0</v>
      </c>
      <c r="G15" s="727">
        <f>SUM(G16:G21)</f>
        <v>0</v>
      </c>
      <c r="H15" s="727">
        <f t="shared" si="1"/>
        <v>0</v>
      </c>
      <c r="I15" s="727">
        <f t="shared" si="1"/>
        <v>0</v>
      </c>
      <c r="J15" s="727">
        <f t="shared" si="1"/>
        <v>0</v>
      </c>
      <c r="K15" s="727">
        <f t="shared" si="1"/>
        <v>0</v>
      </c>
      <c r="L15" s="727">
        <f t="shared" si="1"/>
        <v>0</v>
      </c>
      <c r="M15" s="727">
        <f t="shared" si="1"/>
        <v>0</v>
      </c>
      <c r="N15" s="727">
        <f t="shared" si="1"/>
        <v>0</v>
      </c>
      <c r="O15" s="727">
        <f t="shared" si="1"/>
        <v>0</v>
      </c>
      <c r="P15" s="727">
        <f t="shared" si="1"/>
        <v>0</v>
      </c>
      <c r="Q15" s="727">
        <f t="shared" si="1"/>
        <v>0</v>
      </c>
      <c r="R15" s="727">
        <f t="shared" si="1"/>
        <v>0</v>
      </c>
      <c r="S15" s="727">
        <f t="shared" si="1"/>
        <v>0</v>
      </c>
      <c r="T15" s="727">
        <f t="shared" si="1"/>
        <v>0</v>
      </c>
      <c r="U15" s="727">
        <f t="shared" si="1"/>
        <v>0</v>
      </c>
      <c r="V15" s="727">
        <f t="shared" si="1"/>
        <v>0</v>
      </c>
      <c r="W15" s="727">
        <f t="shared" si="1"/>
        <v>0</v>
      </c>
      <c r="X15" s="727">
        <f t="shared" si="1"/>
        <v>0</v>
      </c>
      <c r="Y15" s="727">
        <f t="shared" si="1"/>
        <v>0</v>
      </c>
      <c r="Z15" s="727">
        <f t="shared" si="1"/>
        <v>0</v>
      </c>
      <c r="AA15" s="727">
        <f t="shared" si="1"/>
        <v>0</v>
      </c>
    </row>
    <row r="16" spans="1:28">
      <c r="A16" s="473">
        <v>2.1</v>
      </c>
      <c r="B16" s="723" t="s">
        <v>530</v>
      </c>
      <c r="C16" s="745">
        <v>0</v>
      </c>
      <c r="D16" s="475">
        <v>0</v>
      </c>
      <c r="E16" s="475">
        <v>0</v>
      </c>
      <c r="F16" s="475">
        <v>0</v>
      </c>
      <c r="G16" s="475">
        <v>0</v>
      </c>
      <c r="H16" s="475">
        <v>0</v>
      </c>
      <c r="I16" s="475">
        <v>0</v>
      </c>
      <c r="J16" s="475">
        <v>0</v>
      </c>
      <c r="K16" s="475">
        <v>0</v>
      </c>
      <c r="L16" s="475">
        <v>0</v>
      </c>
      <c r="M16" s="475">
        <v>0</v>
      </c>
      <c r="N16" s="475">
        <v>0</v>
      </c>
      <c r="O16" s="475">
        <v>0</v>
      </c>
      <c r="P16" s="475">
        <v>0</v>
      </c>
      <c r="Q16" s="475">
        <v>0</v>
      </c>
      <c r="R16" s="475">
        <v>0</v>
      </c>
      <c r="S16" s="475">
        <v>0</v>
      </c>
      <c r="T16" s="475">
        <v>0</v>
      </c>
      <c r="U16" s="475">
        <v>0</v>
      </c>
      <c r="V16" s="475">
        <v>0</v>
      </c>
      <c r="W16" s="475">
        <v>0</v>
      </c>
      <c r="X16" s="475">
        <v>0</v>
      </c>
      <c r="Y16" s="475">
        <v>0</v>
      </c>
      <c r="Z16" s="475">
        <v>0</v>
      </c>
      <c r="AA16" s="475">
        <v>0</v>
      </c>
    </row>
    <row r="17" spans="1:27">
      <c r="A17" s="473">
        <v>2.2000000000000002</v>
      </c>
      <c r="B17" s="723" t="s">
        <v>531</v>
      </c>
      <c r="C17" s="745">
        <v>720647630.34509075</v>
      </c>
      <c r="D17" s="475">
        <v>720647630.34509075</v>
      </c>
      <c r="E17" s="475">
        <v>0</v>
      </c>
      <c r="F17" s="475">
        <v>0</v>
      </c>
      <c r="G17" s="475">
        <v>0</v>
      </c>
      <c r="H17" s="475">
        <v>0</v>
      </c>
      <c r="I17" s="475">
        <v>0</v>
      </c>
      <c r="J17" s="475">
        <v>0</v>
      </c>
      <c r="K17" s="475">
        <v>0</v>
      </c>
      <c r="L17" s="475">
        <v>0</v>
      </c>
      <c r="M17" s="475">
        <v>0</v>
      </c>
      <c r="N17" s="475">
        <v>0</v>
      </c>
      <c r="O17" s="475">
        <v>0</v>
      </c>
      <c r="P17" s="475">
        <v>0</v>
      </c>
      <c r="Q17" s="475">
        <v>0</v>
      </c>
      <c r="R17" s="475">
        <v>0</v>
      </c>
      <c r="S17" s="475">
        <v>0</v>
      </c>
      <c r="T17" s="475">
        <v>0</v>
      </c>
      <c r="U17" s="475">
        <v>0</v>
      </c>
      <c r="V17" s="475">
        <v>0</v>
      </c>
      <c r="W17" s="475">
        <v>0</v>
      </c>
      <c r="X17" s="475">
        <v>0</v>
      </c>
      <c r="Y17" s="475">
        <v>0</v>
      </c>
      <c r="Z17" s="475">
        <v>0</v>
      </c>
      <c r="AA17" s="475">
        <v>0</v>
      </c>
    </row>
    <row r="18" spans="1:27">
      <c r="A18" s="473">
        <v>2.2999999999999998</v>
      </c>
      <c r="B18" s="723" t="s">
        <v>532</v>
      </c>
      <c r="C18" s="745">
        <v>0</v>
      </c>
      <c r="D18" s="475">
        <v>0</v>
      </c>
      <c r="E18" s="475">
        <v>0</v>
      </c>
      <c r="F18" s="475">
        <v>0</v>
      </c>
      <c r="G18" s="475">
        <v>0</v>
      </c>
      <c r="H18" s="475">
        <v>0</v>
      </c>
      <c r="I18" s="475">
        <v>0</v>
      </c>
      <c r="J18" s="475">
        <v>0</v>
      </c>
      <c r="K18" s="475">
        <v>0</v>
      </c>
      <c r="L18" s="475">
        <v>0</v>
      </c>
      <c r="M18" s="475">
        <v>0</v>
      </c>
      <c r="N18" s="475">
        <v>0</v>
      </c>
      <c r="O18" s="475">
        <v>0</v>
      </c>
      <c r="P18" s="475">
        <v>0</v>
      </c>
      <c r="Q18" s="475">
        <v>0</v>
      </c>
      <c r="R18" s="475">
        <v>0</v>
      </c>
      <c r="S18" s="475">
        <v>0</v>
      </c>
      <c r="T18" s="475">
        <v>0</v>
      </c>
      <c r="U18" s="475">
        <v>0</v>
      </c>
      <c r="V18" s="475">
        <v>0</v>
      </c>
      <c r="W18" s="475">
        <v>0</v>
      </c>
      <c r="X18" s="475">
        <v>0</v>
      </c>
      <c r="Y18" s="475">
        <v>0</v>
      </c>
      <c r="Z18" s="475">
        <v>0</v>
      </c>
      <c r="AA18" s="475">
        <v>0</v>
      </c>
    </row>
    <row r="19" spans="1:27">
      <c r="A19" s="473">
        <v>2.4</v>
      </c>
      <c r="B19" s="723" t="s">
        <v>533</v>
      </c>
      <c r="C19" s="745">
        <v>49302417.509999998</v>
      </c>
      <c r="D19" s="475">
        <v>49302417.509999998</v>
      </c>
      <c r="E19" s="475">
        <v>0</v>
      </c>
      <c r="F19" s="475">
        <v>0</v>
      </c>
      <c r="G19" s="475">
        <v>0</v>
      </c>
      <c r="H19" s="475">
        <v>0</v>
      </c>
      <c r="I19" s="475">
        <v>0</v>
      </c>
      <c r="J19" s="475">
        <v>0</v>
      </c>
      <c r="K19" s="475">
        <v>0</v>
      </c>
      <c r="L19" s="475">
        <v>0</v>
      </c>
      <c r="M19" s="475">
        <v>0</v>
      </c>
      <c r="N19" s="475">
        <v>0</v>
      </c>
      <c r="O19" s="475">
        <v>0</v>
      </c>
      <c r="P19" s="475">
        <v>0</v>
      </c>
      <c r="Q19" s="475">
        <v>0</v>
      </c>
      <c r="R19" s="475">
        <v>0</v>
      </c>
      <c r="S19" s="475">
        <v>0</v>
      </c>
      <c r="T19" s="475">
        <v>0</v>
      </c>
      <c r="U19" s="475">
        <v>0</v>
      </c>
      <c r="V19" s="475">
        <v>0</v>
      </c>
      <c r="W19" s="475">
        <v>0</v>
      </c>
      <c r="X19" s="475">
        <v>0</v>
      </c>
      <c r="Y19" s="475">
        <v>0</v>
      </c>
      <c r="Z19" s="475">
        <v>0</v>
      </c>
      <c r="AA19" s="475">
        <v>0</v>
      </c>
    </row>
    <row r="20" spans="1:27">
      <c r="A20" s="473">
        <v>2.5</v>
      </c>
      <c r="B20" s="723" t="s">
        <v>534</v>
      </c>
      <c r="C20" s="745">
        <v>96091258.020000011</v>
      </c>
      <c r="D20" s="475">
        <v>96091258.020000011</v>
      </c>
      <c r="E20" s="475">
        <v>0</v>
      </c>
      <c r="F20" s="475">
        <v>0</v>
      </c>
      <c r="G20" s="475">
        <v>0</v>
      </c>
      <c r="H20" s="475">
        <v>0</v>
      </c>
      <c r="I20" s="475">
        <v>0</v>
      </c>
      <c r="J20" s="475">
        <v>0</v>
      </c>
      <c r="K20" s="475">
        <v>0</v>
      </c>
      <c r="L20" s="475">
        <v>0</v>
      </c>
      <c r="M20" s="475">
        <v>0</v>
      </c>
      <c r="N20" s="475">
        <v>0</v>
      </c>
      <c r="O20" s="475">
        <v>0</v>
      </c>
      <c r="P20" s="475">
        <v>0</v>
      </c>
      <c r="Q20" s="475">
        <v>0</v>
      </c>
      <c r="R20" s="475">
        <v>0</v>
      </c>
      <c r="S20" s="475">
        <v>0</v>
      </c>
      <c r="T20" s="475">
        <v>0</v>
      </c>
      <c r="U20" s="475">
        <v>0</v>
      </c>
      <c r="V20" s="475">
        <v>0</v>
      </c>
      <c r="W20" s="475">
        <v>0</v>
      </c>
      <c r="X20" s="475">
        <v>0</v>
      </c>
      <c r="Y20" s="475">
        <v>0</v>
      </c>
      <c r="Z20" s="475">
        <v>0</v>
      </c>
      <c r="AA20" s="475">
        <v>0</v>
      </c>
    </row>
    <row r="21" spans="1:27">
      <c r="A21" s="473">
        <v>2.6</v>
      </c>
      <c r="B21" s="723" t="s">
        <v>535</v>
      </c>
      <c r="C21" s="745">
        <v>0</v>
      </c>
      <c r="D21" s="475">
        <v>0</v>
      </c>
      <c r="E21" s="475">
        <v>0</v>
      </c>
      <c r="F21" s="475">
        <v>0</v>
      </c>
      <c r="G21" s="475">
        <v>0</v>
      </c>
      <c r="H21" s="475">
        <v>0</v>
      </c>
      <c r="I21" s="475">
        <v>0</v>
      </c>
      <c r="J21" s="475">
        <v>0</v>
      </c>
      <c r="K21" s="475">
        <v>0</v>
      </c>
      <c r="L21" s="475">
        <v>0</v>
      </c>
      <c r="M21" s="475">
        <v>0</v>
      </c>
      <c r="N21" s="475">
        <v>0</v>
      </c>
      <c r="O21" s="475">
        <v>0</v>
      </c>
      <c r="P21" s="475">
        <v>0</v>
      </c>
      <c r="Q21" s="475">
        <v>0</v>
      </c>
      <c r="R21" s="475">
        <v>0</v>
      </c>
      <c r="S21" s="475">
        <v>0</v>
      </c>
      <c r="T21" s="475">
        <v>0</v>
      </c>
      <c r="U21" s="475">
        <v>0</v>
      </c>
      <c r="V21" s="475">
        <v>0</v>
      </c>
      <c r="W21" s="475">
        <v>0</v>
      </c>
      <c r="X21" s="475">
        <v>0</v>
      </c>
      <c r="Y21" s="475">
        <v>0</v>
      </c>
      <c r="Z21" s="475">
        <v>0</v>
      </c>
      <c r="AA21" s="475">
        <v>0</v>
      </c>
    </row>
    <row r="22" spans="1:27">
      <c r="A22" s="743">
        <v>3</v>
      </c>
      <c r="B22" s="708" t="s">
        <v>537</v>
      </c>
      <c r="C22" s="746">
        <f t="shared" ref="C22:AA22" si="2">SUM(C23:C28)</f>
        <v>565679491.46160698</v>
      </c>
      <c r="D22" s="746">
        <f t="shared" si="2"/>
        <v>528697135.37160695</v>
      </c>
      <c r="E22" s="747">
        <f t="shared" si="2"/>
        <v>0</v>
      </c>
      <c r="F22" s="747">
        <f t="shared" si="2"/>
        <v>0</v>
      </c>
      <c r="G22" s="747">
        <f t="shared" si="2"/>
        <v>0</v>
      </c>
      <c r="H22" s="746">
        <f t="shared" si="2"/>
        <v>3743975.5</v>
      </c>
      <c r="I22" s="747">
        <f t="shared" si="2"/>
        <v>0</v>
      </c>
      <c r="J22" s="747">
        <f t="shared" si="2"/>
        <v>0</v>
      </c>
      <c r="K22" s="747">
        <f t="shared" si="2"/>
        <v>0</v>
      </c>
      <c r="L22" s="746">
        <f t="shared" si="2"/>
        <v>33196108.59</v>
      </c>
      <c r="M22" s="747">
        <f t="shared" si="2"/>
        <v>0</v>
      </c>
      <c r="N22" s="747">
        <f t="shared" si="2"/>
        <v>0</v>
      </c>
      <c r="O22" s="747">
        <f t="shared" si="2"/>
        <v>0</v>
      </c>
      <c r="P22" s="747">
        <f t="shared" si="2"/>
        <v>0</v>
      </c>
      <c r="Q22" s="747">
        <f t="shared" si="2"/>
        <v>0</v>
      </c>
      <c r="R22" s="747">
        <f t="shared" si="2"/>
        <v>0</v>
      </c>
      <c r="S22" s="747">
        <f t="shared" si="2"/>
        <v>0</v>
      </c>
      <c r="T22" s="746">
        <f>SUM(T23:T28)</f>
        <v>42272</v>
      </c>
      <c r="U22" s="747">
        <f t="shared" si="2"/>
        <v>0</v>
      </c>
      <c r="V22" s="747">
        <f t="shared" si="2"/>
        <v>0</v>
      </c>
      <c r="W22" s="747">
        <f t="shared" si="2"/>
        <v>0</v>
      </c>
      <c r="X22" s="747">
        <f t="shared" si="2"/>
        <v>0</v>
      </c>
      <c r="Y22" s="747">
        <f t="shared" si="2"/>
        <v>0</v>
      </c>
      <c r="Z22" s="747">
        <f t="shared" si="2"/>
        <v>0</v>
      </c>
      <c r="AA22" s="747">
        <f t="shared" si="2"/>
        <v>0</v>
      </c>
    </row>
    <row r="23" spans="1:27">
      <c r="A23" s="473">
        <v>3.1</v>
      </c>
      <c r="B23" s="723" t="s">
        <v>530</v>
      </c>
      <c r="C23" s="745">
        <v>0</v>
      </c>
      <c r="D23" s="710">
        <v>0</v>
      </c>
      <c r="E23" s="748">
        <v>0</v>
      </c>
      <c r="F23" s="748">
        <v>0</v>
      </c>
      <c r="G23" s="748">
        <v>0</v>
      </c>
      <c r="H23" s="710">
        <v>0</v>
      </c>
      <c r="I23" s="748">
        <v>0</v>
      </c>
      <c r="J23" s="748">
        <v>0</v>
      </c>
      <c r="K23" s="748">
        <v>0</v>
      </c>
      <c r="L23" s="710">
        <v>0</v>
      </c>
      <c r="M23" s="748">
        <v>0</v>
      </c>
      <c r="N23" s="748">
        <v>0</v>
      </c>
      <c r="O23" s="748">
        <v>0</v>
      </c>
      <c r="P23" s="748">
        <v>0</v>
      </c>
      <c r="Q23" s="748">
        <v>0</v>
      </c>
      <c r="R23" s="748">
        <v>0</v>
      </c>
      <c r="S23" s="748">
        <v>0</v>
      </c>
      <c r="T23" s="710">
        <v>0</v>
      </c>
      <c r="U23" s="748">
        <v>0</v>
      </c>
      <c r="V23" s="748">
        <v>0</v>
      </c>
      <c r="W23" s="748">
        <v>0</v>
      </c>
      <c r="X23" s="748">
        <v>0</v>
      </c>
      <c r="Y23" s="748">
        <v>0</v>
      </c>
      <c r="Z23" s="748">
        <v>0</v>
      </c>
      <c r="AA23" s="748">
        <v>0</v>
      </c>
    </row>
    <row r="24" spans="1:27">
      <c r="A24" s="473">
        <v>3.2</v>
      </c>
      <c r="B24" s="723" t="s">
        <v>531</v>
      </c>
      <c r="C24" s="745">
        <v>0</v>
      </c>
      <c r="D24" s="710">
        <v>0</v>
      </c>
      <c r="E24" s="748">
        <v>0</v>
      </c>
      <c r="F24" s="748">
        <v>0</v>
      </c>
      <c r="G24" s="748">
        <v>0</v>
      </c>
      <c r="H24" s="710">
        <v>0</v>
      </c>
      <c r="I24" s="748">
        <v>0</v>
      </c>
      <c r="J24" s="748">
        <v>0</v>
      </c>
      <c r="K24" s="748">
        <v>0</v>
      </c>
      <c r="L24" s="710">
        <v>0</v>
      </c>
      <c r="M24" s="748">
        <v>0</v>
      </c>
      <c r="N24" s="748">
        <v>0</v>
      </c>
      <c r="O24" s="748">
        <v>0</v>
      </c>
      <c r="P24" s="748">
        <v>0</v>
      </c>
      <c r="Q24" s="748">
        <v>0</v>
      </c>
      <c r="R24" s="748">
        <v>0</v>
      </c>
      <c r="S24" s="748">
        <v>0</v>
      </c>
      <c r="T24" s="710">
        <v>0</v>
      </c>
      <c r="U24" s="748">
        <v>0</v>
      </c>
      <c r="V24" s="748">
        <v>0</v>
      </c>
      <c r="W24" s="748">
        <v>0</v>
      </c>
      <c r="X24" s="748">
        <v>0</v>
      </c>
      <c r="Y24" s="748">
        <v>0</v>
      </c>
      <c r="Z24" s="748">
        <v>0</v>
      </c>
      <c r="AA24" s="748">
        <v>0</v>
      </c>
    </row>
    <row r="25" spans="1:27">
      <c r="A25" s="473">
        <v>3.3</v>
      </c>
      <c r="B25" s="723" t="s">
        <v>532</v>
      </c>
      <c r="C25" s="745">
        <v>10618638.532000002</v>
      </c>
      <c r="D25" s="710">
        <v>10618638.532000002</v>
      </c>
      <c r="E25" s="748">
        <v>0</v>
      </c>
      <c r="F25" s="748">
        <v>0</v>
      </c>
      <c r="G25" s="748">
        <v>0</v>
      </c>
      <c r="H25" s="710">
        <v>0</v>
      </c>
      <c r="I25" s="748">
        <v>0</v>
      </c>
      <c r="J25" s="748">
        <v>0</v>
      </c>
      <c r="K25" s="748">
        <v>0</v>
      </c>
      <c r="L25" s="710">
        <v>0</v>
      </c>
      <c r="M25" s="748">
        <v>0</v>
      </c>
      <c r="N25" s="748">
        <v>0</v>
      </c>
      <c r="O25" s="748">
        <v>0</v>
      </c>
      <c r="P25" s="748">
        <v>0</v>
      </c>
      <c r="Q25" s="748">
        <v>0</v>
      </c>
      <c r="R25" s="748">
        <v>0</v>
      </c>
      <c r="S25" s="748">
        <v>0</v>
      </c>
      <c r="T25" s="710">
        <v>0</v>
      </c>
      <c r="U25" s="748">
        <v>0</v>
      </c>
      <c r="V25" s="748">
        <v>0</v>
      </c>
      <c r="W25" s="748">
        <v>0</v>
      </c>
      <c r="X25" s="748">
        <v>0</v>
      </c>
      <c r="Y25" s="748">
        <v>0</v>
      </c>
      <c r="Z25" s="748">
        <v>0</v>
      </c>
      <c r="AA25" s="748">
        <v>0</v>
      </c>
    </row>
    <row r="26" spans="1:27">
      <c r="A26" s="473">
        <v>3.4</v>
      </c>
      <c r="B26" s="723" t="s">
        <v>533</v>
      </c>
      <c r="C26" s="745">
        <v>58116514.3257</v>
      </c>
      <c r="D26" s="710">
        <v>58116514.3257</v>
      </c>
      <c r="E26" s="748">
        <v>0</v>
      </c>
      <c r="F26" s="748">
        <v>0</v>
      </c>
      <c r="G26" s="748">
        <v>0</v>
      </c>
      <c r="H26" s="710">
        <v>0</v>
      </c>
      <c r="I26" s="748">
        <v>0</v>
      </c>
      <c r="J26" s="748">
        <v>0</v>
      </c>
      <c r="K26" s="748">
        <v>0</v>
      </c>
      <c r="L26" s="710">
        <v>0</v>
      </c>
      <c r="M26" s="748">
        <v>0</v>
      </c>
      <c r="N26" s="748">
        <v>0</v>
      </c>
      <c r="O26" s="748">
        <v>0</v>
      </c>
      <c r="P26" s="748">
        <v>0</v>
      </c>
      <c r="Q26" s="748">
        <v>0</v>
      </c>
      <c r="R26" s="748">
        <v>0</v>
      </c>
      <c r="S26" s="748">
        <v>0</v>
      </c>
      <c r="T26" s="710">
        <v>0</v>
      </c>
      <c r="U26" s="748">
        <v>0</v>
      </c>
      <c r="V26" s="748">
        <v>0</v>
      </c>
      <c r="W26" s="748">
        <v>0</v>
      </c>
      <c r="X26" s="748">
        <v>0</v>
      </c>
      <c r="Y26" s="748">
        <v>0</v>
      </c>
      <c r="Z26" s="748">
        <v>0</v>
      </c>
      <c r="AA26" s="748">
        <v>0</v>
      </c>
    </row>
    <row r="27" spans="1:27">
      <c r="A27" s="473">
        <v>3.5</v>
      </c>
      <c r="B27" s="723" t="s">
        <v>534</v>
      </c>
      <c r="C27" s="745">
        <v>330487971.46163899</v>
      </c>
      <c r="D27" s="710">
        <v>293876805.37163895</v>
      </c>
      <c r="E27" s="748">
        <v>0</v>
      </c>
      <c r="F27" s="748">
        <v>0</v>
      </c>
      <c r="G27" s="748">
        <v>0</v>
      </c>
      <c r="H27" s="710">
        <v>3618791.5</v>
      </c>
      <c r="I27" s="748">
        <v>0</v>
      </c>
      <c r="J27" s="748">
        <v>0</v>
      </c>
      <c r="K27" s="748">
        <v>0</v>
      </c>
      <c r="L27" s="710">
        <v>32992374.59</v>
      </c>
      <c r="M27" s="748">
        <v>0</v>
      </c>
      <c r="N27" s="748">
        <v>0</v>
      </c>
      <c r="O27" s="748">
        <v>0</v>
      </c>
      <c r="P27" s="748">
        <v>0</v>
      </c>
      <c r="Q27" s="748">
        <v>0</v>
      </c>
      <c r="R27" s="748">
        <v>0</v>
      </c>
      <c r="S27" s="748">
        <v>0</v>
      </c>
      <c r="T27" s="710">
        <v>0</v>
      </c>
      <c r="U27" s="748">
        <v>0</v>
      </c>
      <c r="V27" s="748">
        <v>0</v>
      </c>
      <c r="W27" s="748">
        <v>0</v>
      </c>
      <c r="X27" s="748">
        <v>0</v>
      </c>
      <c r="Y27" s="748">
        <v>0</v>
      </c>
      <c r="Z27" s="748">
        <v>0</v>
      </c>
      <c r="AA27" s="748">
        <v>0</v>
      </c>
    </row>
    <row r="28" spans="1:27">
      <c r="A28" s="473">
        <v>3.6</v>
      </c>
      <c r="B28" s="723" t="s">
        <v>535</v>
      </c>
      <c r="C28" s="745">
        <v>166456367.142268</v>
      </c>
      <c r="D28" s="710">
        <v>166085177.142268</v>
      </c>
      <c r="E28" s="748">
        <v>0</v>
      </c>
      <c r="F28" s="748">
        <v>0</v>
      </c>
      <c r="G28" s="748">
        <v>0</v>
      </c>
      <c r="H28" s="710">
        <v>125184</v>
      </c>
      <c r="I28" s="748">
        <v>0</v>
      </c>
      <c r="J28" s="748">
        <v>0</v>
      </c>
      <c r="K28" s="748">
        <v>0</v>
      </c>
      <c r="L28" s="710">
        <v>203734</v>
      </c>
      <c r="M28" s="748">
        <v>0</v>
      </c>
      <c r="N28" s="748">
        <v>0</v>
      </c>
      <c r="O28" s="748">
        <v>0</v>
      </c>
      <c r="P28" s="748">
        <v>0</v>
      </c>
      <c r="Q28" s="748">
        <v>0</v>
      </c>
      <c r="R28" s="748">
        <v>0</v>
      </c>
      <c r="S28" s="748">
        <v>0</v>
      </c>
      <c r="T28" s="710">
        <v>42272</v>
      </c>
      <c r="U28" s="748">
        <v>0</v>
      </c>
      <c r="V28" s="748">
        <v>0</v>
      </c>
      <c r="W28" s="748">
        <v>0</v>
      </c>
      <c r="X28" s="748">
        <v>0</v>
      </c>
      <c r="Y28" s="748">
        <v>0</v>
      </c>
      <c r="Z28" s="748">
        <v>0</v>
      </c>
      <c r="AA28" s="748">
        <v>0</v>
      </c>
    </row>
  </sheetData>
  <mergeCells count="7">
    <mergeCell ref="U6:AA6"/>
    <mergeCell ref="A5:B7"/>
    <mergeCell ref="C5:S5"/>
    <mergeCell ref="C6:C7"/>
    <mergeCell ref="D6:G6"/>
    <mergeCell ref="H6:K6"/>
    <mergeCell ref="M6:S6"/>
  </mergeCells>
  <pageMargins left="0.7" right="0.7" top="0.75" bottom="0.75" header="0.3" footer="0.3"/>
  <pageSetup scale="14"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AA22"/>
  <sheetViews>
    <sheetView showGridLines="0" topLeftCell="A4" zoomScale="80" zoomScaleNormal="80" workbookViewId="0">
      <selection activeCell="D36" sqref="D35:D36"/>
    </sheetView>
  </sheetViews>
  <sheetFormatPr defaultColWidth="9.33203125" defaultRowHeight="12"/>
  <cols>
    <col min="1" max="1" width="11.6640625" style="186" bestFit="1" customWidth="1"/>
    <col min="2" max="2" width="85.6640625" style="186" customWidth="1"/>
    <col min="3" max="3" width="19.44140625" style="186" customWidth="1"/>
    <col min="4" max="4" width="16.44140625" style="186" customWidth="1"/>
    <col min="5" max="7" width="17.109375" style="186" customWidth="1"/>
    <col min="8" max="8" width="15.6640625" style="186" customWidth="1"/>
    <col min="9" max="10" width="17.109375" style="186" customWidth="1"/>
    <col min="11" max="11" width="18" style="186" customWidth="1"/>
    <col min="12" max="12" width="16.44140625" style="186" customWidth="1"/>
    <col min="13" max="13" width="18.33203125" style="186" customWidth="1"/>
    <col min="14" max="14" width="18.5546875" style="186" customWidth="1"/>
    <col min="15" max="15" width="18.33203125" style="186" customWidth="1"/>
    <col min="16" max="16" width="19.6640625" style="186" customWidth="1"/>
    <col min="17" max="17" width="19.33203125" style="186" customWidth="1"/>
    <col min="18" max="18" width="17.44140625" style="186" customWidth="1"/>
    <col min="19" max="19" width="16.33203125" style="186" customWidth="1"/>
    <col min="20" max="20" width="15.6640625" style="186" customWidth="1"/>
    <col min="21" max="21" width="17.5546875" style="186" customWidth="1"/>
    <col min="22" max="22" width="19.44140625" style="186" customWidth="1"/>
    <col min="23" max="23" width="19.33203125" style="186" customWidth="1"/>
    <col min="24" max="24" width="19.44140625" style="186" customWidth="1"/>
    <col min="25" max="25" width="18.6640625" style="186" customWidth="1"/>
    <col min="26" max="26" width="17.33203125" style="186" customWidth="1"/>
    <col min="27" max="27" width="17" style="186" customWidth="1"/>
    <col min="28" max="16384" width="9.33203125" style="186"/>
  </cols>
  <sheetData>
    <row r="1" spans="1:27" ht="13.8">
      <c r="A1" s="174" t="s">
        <v>97</v>
      </c>
      <c r="B1" s="142" t="str">
        <f>Info!C2</f>
        <v>სს ”ლიბერთი ბანკი”</v>
      </c>
    </row>
    <row r="2" spans="1:27">
      <c r="A2" s="174" t="s">
        <v>98</v>
      </c>
      <c r="B2" s="293">
        <f>'1. key ratios'!B2</f>
        <v>46203</v>
      </c>
    </row>
    <row r="3" spans="1:27">
      <c r="A3" s="175" t="s">
        <v>538</v>
      </c>
      <c r="C3" s="187"/>
    </row>
    <row r="4" spans="1:27" ht="12.6" thickBot="1">
      <c r="A4" s="175"/>
      <c r="B4" s="187"/>
      <c r="C4" s="187"/>
    </row>
    <row r="5" spans="1:27" ht="13.5" customHeight="1">
      <c r="A5" s="858" t="s">
        <v>863</v>
      </c>
      <c r="B5" s="859"/>
      <c r="C5" s="855" t="s">
        <v>539</v>
      </c>
      <c r="D5" s="856"/>
      <c r="E5" s="856"/>
      <c r="F5" s="856"/>
      <c r="G5" s="856"/>
      <c r="H5" s="856"/>
      <c r="I5" s="856"/>
      <c r="J5" s="856"/>
      <c r="K5" s="856"/>
      <c r="L5" s="856"/>
      <c r="M5" s="856"/>
      <c r="N5" s="856"/>
      <c r="O5" s="856"/>
      <c r="P5" s="856"/>
      <c r="Q5" s="856"/>
      <c r="R5" s="856"/>
      <c r="S5" s="856"/>
      <c r="T5" s="856"/>
      <c r="U5" s="856"/>
      <c r="V5" s="856"/>
      <c r="W5" s="856"/>
      <c r="X5" s="856"/>
      <c r="Y5" s="856"/>
      <c r="Z5" s="856"/>
      <c r="AA5" s="857"/>
    </row>
    <row r="6" spans="1:27" ht="12" customHeight="1">
      <c r="A6" s="860"/>
      <c r="B6" s="861"/>
      <c r="C6" s="865" t="s">
        <v>66</v>
      </c>
      <c r="D6" s="864" t="s">
        <v>854</v>
      </c>
      <c r="E6" s="864"/>
      <c r="F6" s="864"/>
      <c r="G6" s="864"/>
      <c r="H6" s="867" t="s">
        <v>853</v>
      </c>
      <c r="I6" s="868"/>
      <c r="J6" s="868"/>
      <c r="K6" s="868"/>
      <c r="L6" s="404"/>
      <c r="M6" s="853" t="s">
        <v>852</v>
      </c>
      <c r="N6" s="853"/>
      <c r="O6" s="853"/>
      <c r="P6" s="853"/>
      <c r="Q6" s="853"/>
      <c r="R6" s="853"/>
      <c r="S6" s="869"/>
      <c r="T6" s="404"/>
      <c r="U6" s="853" t="s">
        <v>851</v>
      </c>
      <c r="V6" s="853"/>
      <c r="W6" s="853"/>
      <c r="X6" s="853"/>
      <c r="Y6" s="853"/>
      <c r="Z6" s="853"/>
      <c r="AA6" s="854"/>
    </row>
    <row r="7" spans="1:27" ht="36">
      <c r="A7" s="862"/>
      <c r="B7" s="863"/>
      <c r="C7" s="866"/>
      <c r="D7" s="189"/>
      <c r="E7" s="188" t="s">
        <v>528</v>
      </c>
      <c r="F7" s="188" t="s">
        <v>849</v>
      </c>
      <c r="G7" s="188" t="s">
        <v>850</v>
      </c>
      <c r="H7" s="211"/>
      <c r="I7" s="188" t="s">
        <v>528</v>
      </c>
      <c r="J7" s="188" t="s">
        <v>849</v>
      </c>
      <c r="K7" s="188" t="s">
        <v>850</v>
      </c>
      <c r="L7" s="403"/>
      <c r="M7" s="188" t="s">
        <v>528</v>
      </c>
      <c r="N7" s="188" t="s">
        <v>862</v>
      </c>
      <c r="O7" s="188" t="s">
        <v>861</v>
      </c>
      <c r="P7" s="188" t="s">
        <v>860</v>
      </c>
      <c r="Q7" s="188" t="s">
        <v>859</v>
      </c>
      <c r="R7" s="188" t="s">
        <v>858</v>
      </c>
      <c r="S7" s="188" t="s">
        <v>848</v>
      </c>
      <c r="T7" s="413"/>
      <c r="U7" s="188" t="s">
        <v>528</v>
      </c>
      <c r="V7" s="188" t="s">
        <v>862</v>
      </c>
      <c r="W7" s="188" t="s">
        <v>861</v>
      </c>
      <c r="X7" s="188" t="s">
        <v>860</v>
      </c>
      <c r="Y7" s="188" t="s">
        <v>859</v>
      </c>
      <c r="Z7" s="188" t="s">
        <v>858</v>
      </c>
      <c r="AA7" s="405" t="s">
        <v>848</v>
      </c>
    </row>
    <row r="8" spans="1:27">
      <c r="A8" s="210">
        <v>1</v>
      </c>
      <c r="B8" s="209" t="s">
        <v>529</v>
      </c>
      <c r="C8" s="434">
        <v>4636657289.7236204</v>
      </c>
      <c r="D8" s="385">
        <v>4303097761.3456459</v>
      </c>
      <c r="E8" s="385">
        <v>47436649.539897002</v>
      </c>
      <c r="F8" s="385">
        <v>4348.1400000000003</v>
      </c>
      <c r="G8" s="385">
        <v>794152.89064999996</v>
      </c>
      <c r="H8" s="385">
        <v>166882771.87162808</v>
      </c>
      <c r="I8" s="385">
        <v>13141152.576419009</v>
      </c>
      <c r="J8" s="385">
        <v>41879586.490183003</v>
      </c>
      <c r="K8" s="385">
        <v>0</v>
      </c>
      <c r="L8" s="385">
        <v>165533284.41470388</v>
      </c>
      <c r="M8" s="385">
        <v>4737938.4974599984</v>
      </c>
      <c r="N8" s="385">
        <v>8151671.1396389976</v>
      </c>
      <c r="O8" s="385">
        <v>17087938.176515009</v>
      </c>
      <c r="P8" s="385">
        <v>36897244.754431993</v>
      </c>
      <c r="Q8" s="385">
        <v>34763174.876976989</v>
      </c>
      <c r="R8" s="385">
        <v>34501705.152385987</v>
      </c>
      <c r="S8" s="385">
        <v>17047.009999999998</v>
      </c>
      <c r="T8" s="435">
        <v>1143472.0916330996</v>
      </c>
      <c r="U8" s="385">
        <v>2591.9369999999999</v>
      </c>
      <c r="V8" s="385">
        <v>1038.1130000000001</v>
      </c>
      <c r="W8" s="385">
        <v>411.36799999999999</v>
      </c>
      <c r="X8" s="385">
        <v>7028.3490000000002</v>
      </c>
      <c r="Y8" s="385">
        <v>28607.464</v>
      </c>
      <c r="Z8" s="385">
        <v>851515.53255850007</v>
      </c>
      <c r="AA8" s="399">
        <v>0</v>
      </c>
    </row>
    <row r="9" spans="1:27">
      <c r="A9" s="202">
        <v>1.1000000000000001</v>
      </c>
      <c r="B9" s="208" t="s">
        <v>540</v>
      </c>
      <c r="C9" s="436">
        <v>2996116665.526741</v>
      </c>
      <c r="D9" s="385">
        <v>2765760062.2481437</v>
      </c>
      <c r="E9" s="385">
        <v>35989421.409897007</v>
      </c>
      <c r="F9" s="385">
        <v>0</v>
      </c>
      <c r="G9" s="385">
        <v>0</v>
      </c>
      <c r="H9" s="385">
        <v>140752431.38162795</v>
      </c>
      <c r="I9" s="385">
        <v>8859079.6164189987</v>
      </c>
      <c r="J9" s="385">
        <v>35471114.10018301</v>
      </c>
      <c r="K9" s="385">
        <v>0</v>
      </c>
      <c r="L9" s="385">
        <v>89420512.587896824</v>
      </c>
      <c r="M9" s="385">
        <v>1818080.1888369997</v>
      </c>
      <c r="N9" s="385">
        <v>3397080.4516630005</v>
      </c>
      <c r="O9" s="385">
        <v>9828841.698774999</v>
      </c>
      <c r="P9" s="385">
        <v>24951700.307631005</v>
      </c>
      <c r="Q9" s="385">
        <v>14560470.395231001</v>
      </c>
      <c r="R9" s="385">
        <v>13216474.362807998</v>
      </c>
      <c r="S9" s="385">
        <v>17047.009999999998</v>
      </c>
      <c r="T9" s="435">
        <v>183659.30907459999</v>
      </c>
      <c r="U9" s="385">
        <v>0</v>
      </c>
      <c r="V9" s="385">
        <v>0</v>
      </c>
      <c r="W9" s="385">
        <v>0</v>
      </c>
      <c r="X9" s="385">
        <v>0</v>
      </c>
      <c r="Y9" s="385">
        <v>0</v>
      </c>
      <c r="Z9" s="385">
        <v>0</v>
      </c>
      <c r="AA9" s="399">
        <v>0</v>
      </c>
    </row>
    <row r="10" spans="1:27">
      <c r="A10" s="206" t="s">
        <v>146</v>
      </c>
      <c r="B10" s="207" t="s">
        <v>541</v>
      </c>
      <c r="C10" s="437">
        <v>2549101793.9130821</v>
      </c>
      <c r="D10" s="385">
        <v>2342417233.260726</v>
      </c>
      <c r="E10" s="385">
        <v>22691278.851470001</v>
      </c>
      <c r="F10" s="385">
        <v>0</v>
      </c>
      <c r="G10" s="385">
        <v>0</v>
      </c>
      <c r="H10" s="385">
        <v>131501728.33538696</v>
      </c>
      <c r="I10" s="385">
        <v>5484327.9564189995</v>
      </c>
      <c r="J10" s="385">
        <v>33314897.283942003</v>
      </c>
      <c r="K10" s="385">
        <v>0</v>
      </c>
      <c r="L10" s="385">
        <v>74999173.007896811</v>
      </c>
      <c r="M10" s="385">
        <v>1180910.0488369998</v>
      </c>
      <c r="N10" s="385">
        <v>3289351.8416630002</v>
      </c>
      <c r="O10" s="385">
        <v>7153948.028775</v>
      </c>
      <c r="P10" s="385">
        <v>22414221.767631005</v>
      </c>
      <c r="Q10" s="385">
        <v>10052113.465231001</v>
      </c>
      <c r="R10" s="385">
        <v>9826322.2328079995</v>
      </c>
      <c r="S10" s="385">
        <v>0</v>
      </c>
      <c r="T10" s="435">
        <v>183659.30907459999</v>
      </c>
      <c r="U10" s="385">
        <v>0</v>
      </c>
      <c r="V10" s="385">
        <v>0</v>
      </c>
      <c r="W10" s="385">
        <v>0</v>
      </c>
      <c r="X10" s="385">
        <v>0</v>
      </c>
      <c r="Y10" s="385">
        <v>0</v>
      </c>
      <c r="Z10" s="385">
        <v>0</v>
      </c>
      <c r="AA10" s="399">
        <v>0</v>
      </c>
    </row>
    <row r="11" spans="1:27">
      <c r="A11" s="205" t="s">
        <v>542</v>
      </c>
      <c r="B11" s="204" t="s">
        <v>543</v>
      </c>
      <c r="C11" s="438">
        <v>1606053586.8531618</v>
      </c>
      <c r="D11" s="385">
        <v>1510963184.3477979</v>
      </c>
      <c r="E11" s="385">
        <v>7622339.6147400001</v>
      </c>
      <c r="F11" s="385">
        <v>0</v>
      </c>
      <c r="G11" s="385">
        <v>0</v>
      </c>
      <c r="H11" s="385">
        <v>65792330.821076006</v>
      </c>
      <c r="I11" s="385">
        <v>3408723.7064190009</v>
      </c>
      <c r="J11" s="385">
        <v>9735946.0241420008</v>
      </c>
      <c r="K11" s="385">
        <v>0</v>
      </c>
      <c r="L11" s="385">
        <v>29114412.3752128</v>
      </c>
      <c r="M11" s="385">
        <v>947701.69</v>
      </c>
      <c r="N11" s="385">
        <v>1615868.8074240002</v>
      </c>
      <c r="O11" s="385">
        <v>4992696.6141639994</v>
      </c>
      <c r="P11" s="385">
        <v>8547795.1316689998</v>
      </c>
      <c r="Q11" s="385">
        <v>4142041.4095170004</v>
      </c>
      <c r="R11" s="385">
        <v>1294383.5112940001</v>
      </c>
      <c r="S11" s="385">
        <v>0</v>
      </c>
      <c r="T11" s="435">
        <v>183659.30907459999</v>
      </c>
      <c r="U11" s="385">
        <v>0</v>
      </c>
      <c r="V11" s="385">
        <v>0</v>
      </c>
      <c r="W11" s="385">
        <v>0</v>
      </c>
      <c r="X11" s="385">
        <v>0</v>
      </c>
      <c r="Y11" s="385">
        <v>0</v>
      </c>
      <c r="Z11" s="385">
        <v>0</v>
      </c>
      <c r="AA11" s="399">
        <v>0</v>
      </c>
    </row>
    <row r="12" spans="1:27">
      <c r="A12" s="205" t="s">
        <v>544</v>
      </c>
      <c r="B12" s="204" t="s">
        <v>545</v>
      </c>
      <c r="C12" s="438">
        <v>467294960.60920203</v>
      </c>
      <c r="D12" s="385">
        <v>448879737.57543409</v>
      </c>
      <c r="E12" s="385">
        <v>12641267.15673</v>
      </c>
      <c r="F12" s="385">
        <v>0</v>
      </c>
      <c r="G12" s="385">
        <v>0</v>
      </c>
      <c r="H12" s="385">
        <v>7373157.6531649986</v>
      </c>
      <c r="I12" s="385">
        <v>1097090.26</v>
      </c>
      <c r="J12" s="385">
        <v>1962096.6731650003</v>
      </c>
      <c r="K12" s="385">
        <v>0</v>
      </c>
      <c r="L12" s="385">
        <v>11042065.380603002</v>
      </c>
      <c r="M12" s="385">
        <v>233208.35883700001</v>
      </c>
      <c r="N12" s="385">
        <v>207078.65</v>
      </c>
      <c r="O12" s="385">
        <v>760766.59</v>
      </c>
      <c r="P12" s="385">
        <v>2579545.87</v>
      </c>
      <c r="Q12" s="385">
        <v>1264645.1499999999</v>
      </c>
      <c r="R12" s="385">
        <v>4252761.2415140001</v>
      </c>
      <c r="S12" s="385">
        <v>0</v>
      </c>
      <c r="T12" s="435">
        <v>0</v>
      </c>
      <c r="U12" s="385">
        <v>0</v>
      </c>
      <c r="V12" s="385">
        <v>0</v>
      </c>
      <c r="W12" s="385">
        <v>0</v>
      </c>
      <c r="X12" s="385">
        <v>0</v>
      </c>
      <c r="Y12" s="385">
        <v>0</v>
      </c>
      <c r="Z12" s="385">
        <v>0</v>
      </c>
      <c r="AA12" s="399">
        <v>0</v>
      </c>
    </row>
    <row r="13" spans="1:27">
      <c r="A13" s="205" t="s">
        <v>546</v>
      </c>
      <c r="B13" s="204" t="s">
        <v>547</v>
      </c>
      <c r="C13" s="438">
        <v>222275292.03010702</v>
      </c>
      <c r="D13" s="385">
        <v>210148548.99984902</v>
      </c>
      <c r="E13" s="385">
        <v>1224181.9099999999</v>
      </c>
      <c r="F13" s="385">
        <v>0</v>
      </c>
      <c r="G13" s="385">
        <v>0</v>
      </c>
      <c r="H13" s="385">
        <v>6758137.0326350005</v>
      </c>
      <c r="I13" s="385">
        <v>46819.950000000004</v>
      </c>
      <c r="J13" s="385">
        <v>1569000.9366349999</v>
      </c>
      <c r="K13" s="385">
        <v>0</v>
      </c>
      <c r="L13" s="385">
        <v>5368605.9976229994</v>
      </c>
      <c r="M13" s="385">
        <v>0</v>
      </c>
      <c r="N13" s="385">
        <v>57424.503939000002</v>
      </c>
      <c r="O13" s="385">
        <v>167181.46000000002</v>
      </c>
      <c r="P13" s="385">
        <v>456200.47</v>
      </c>
      <c r="Q13" s="385">
        <v>872713.87</v>
      </c>
      <c r="R13" s="385">
        <v>209508.93</v>
      </c>
      <c r="S13" s="385">
        <v>0</v>
      </c>
      <c r="T13" s="435">
        <v>0</v>
      </c>
      <c r="U13" s="385">
        <v>0</v>
      </c>
      <c r="V13" s="385">
        <v>0</v>
      </c>
      <c r="W13" s="385">
        <v>0</v>
      </c>
      <c r="X13" s="385">
        <v>0</v>
      </c>
      <c r="Y13" s="385">
        <v>0</v>
      </c>
      <c r="Z13" s="385">
        <v>0</v>
      </c>
      <c r="AA13" s="399">
        <v>0</v>
      </c>
    </row>
    <row r="14" spans="1:27">
      <c r="A14" s="205" t="s">
        <v>548</v>
      </c>
      <c r="B14" s="204" t="s">
        <v>549</v>
      </c>
      <c r="C14" s="438">
        <v>253477954.42061386</v>
      </c>
      <c r="D14" s="385">
        <v>172425762.33764482</v>
      </c>
      <c r="E14" s="385">
        <v>1203490.17</v>
      </c>
      <c r="F14" s="385">
        <v>0</v>
      </c>
      <c r="G14" s="385">
        <v>0</v>
      </c>
      <c r="H14" s="385">
        <v>51578102.828511</v>
      </c>
      <c r="I14" s="385">
        <v>931694.04</v>
      </c>
      <c r="J14" s="385">
        <v>20047853.649999999</v>
      </c>
      <c r="K14" s="385">
        <v>0</v>
      </c>
      <c r="L14" s="385">
        <v>29474089.254458003</v>
      </c>
      <c r="M14" s="385">
        <v>0</v>
      </c>
      <c r="N14" s="385">
        <v>1408979.8803000001</v>
      </c>
      <c r="O14" s="385">
        <v>1233303.3646110001</v>
      </c>
      <c r="P14" s="385">
        <v>10830680.295962</v>
      </c>
      <c r="Q14" s="385">
        <v>3772713.0357140005</v>
      </c>
      <c r="R14" s="385">
        <v>4069668.55</v>
      </c>
      <c r="S14" s="385">
        <v>0</v>
      </c>
      <c r="T14" s="435">
        <v>0</v>
      </c>
      <c r="U14" s="385">
        <v>0</v>
      </c>
      <c r="V14" s="385">
        <v>0</v>
      </c>
      <c r="W14" s="385">
        <v>0</v>
      </c>
      <c r="X14" s="385">
        <v>0</v>
      </c>
      <c r="Y14" s="385">
        <v>0</v>
      </c>
      <c r="Z14" s="385">
        <v>0</v>
      </c>
      <c r="AA14" s="399">
        <v>0</v>
      </c>
    </row>
    <row r="15" spans="1:27">
      <c r="A15" s="203">
        <v>1.2</v>
      </c>
      <c r="B15" s="201" t="s">
        <v>857</v>
      </c>
      <c r="C15" s="439">
        <v>57652655.1599923</v>
      </c>
      <c r="D15" s="385">
        <v>15860575.294126973</v>
      </c>
      <c r="E15" s="385">
        <v>255088.93727608057</v>
      </c>
      <c r="F15" s="385">
        <v>0</v>
      </c>
      <c r="G15" s="385">
        <v>0</v>
      </c>
      <c r="H15" s="385">
        <v>13989152.749512276</v>
      </c>
      <c r="I15" s="385">
        <v>1816990.3498715316</v>
      </c>
      <c r="J15" s="385">
        <v>3288958.7266301792</v>
      </c>
      <c r="K15" s="385">
        <v>0</v>
      </c>
      <c r="L15" s="385">
        <v>27768509.13857393</v>
      </c>
      <c r="M15" s="385">
        <v>741965.58891406457</v>
      </c>
      <c r="N15" s="385">
        <v>580833.25213649287</v>
      </c>
      <c r="O15" s="385">
        <v>2564058.0255963365</v>
      </c>
      <c r="P15" s="385">
        <v>5322541.9061834263</v>
      </c>
      <c r="Q15" s="385">
        <v>6624205.8143447703</v>
      </c>
      <c r="R15" s="385">
        <v>741965.58891406457</v>
      </c>
      <c r="S15" s="385">
        <v>17047.009999999998</v>
      </c>
      <c r="T15" s="435">
        <v>34417.977779138804</v>
      </c>
      <c r="U15" s="385">
        <v>0</v>
      </c>
      <c r="V15" s="385">
        <v>0</v>
      </c>
      <c r="W15" s="385">
        <v>0</v>
      </c>
      <c r="X15" s="385">
        <v>0</v>
      </c>
      <c r="Y15" s="385">
        <v>0</v>
      </c>
      <c r="Z15" s="385">
        <v>0</v>
      </c>
      <c r="AA15" s="399">
        <v>0</v>
      </c>
    </row>
    <row r="16" spans="1:27">
      <c r="A16" s="202">
        <v>1.3</v>
      </c>
      <c r="B16" s="201" t="s">
        <v>550</v>
      </c>
      <c r="C16" s="440"/>
      <c r="D16" s="400"/>
      <c r="E16" s="400"/>
      <c r="F16" s="400"/>
      <c r="G16" s="400"/>
      <c r="H16" s="400"/>
      <c r="I16" s="400"/>
      <c r="J16" s="400"/>
      <c r="K16" s="400"/>
      <c r="L16" s="400"/>
      <c r="M16" s="400"/>
      <c r="N16" s="400"/>
      <c r="O16" s="400"/>
      <c r="P16" s="400"/>
      <c r="Q16" s="400"/>
      <c r="R16" s="400"/>
      <c r="S16" s="400"/>
      <c r="T16" s="441"/>
      <c r="U16" s="400"/>
      <c r="V16" s="400"/>
      <c r="W16" s="400"/>
      <c r="X16" s="400"/>
      <c r="Y16" s="400"/>
      <c r="Z16" s="400"/>
      <c r="AA16" s="401"/>
    </row>
    <row r="17" spans="1:27" ht="24">
      <c r="A17" s="199" t="s">
        <v>551</v>
      </c>
      <c r="B17" s="200" t="s">
        <v>552</v>
      </c>
      <c r="C17" s="442">
        <v>2946435936.7694077</v>
      </c>
      <c r="D17" s="398">
        <v>2721788606.4180903</v>
      </c>
      <c r="E17" s="398">
        <v>35192023.588613503</v>
      </c>
      <c r="F17" s="398">
        <v>0</v>
      </c>
      <c r="G17" s="398">
        <v>0</v>
      </c>
      <c r="H17" s="398">
        <v>139958308.38886172</v>
      </c>
      <c r="I17" s="398">
        <v>8643730.1390112974</v>
      </c>
      <c r="J17" s="398">
        <v>35369756.541421257</v>
      </c>
      <c r="K17" s="398">
        <v>0</v>
      </c>
      <c r="L17" s="398">
        <v>84505362.653385773</v>
      </c>
      <c r="M17" s="398">
        <v>1482408.3012215928</v>
      </c>
      <c r="N17" s="398">
        <v>3355712.5475961911</v>
      </c>
      <c r="O17" s="398">
        <v>9409663.4749557097</v>
      </c>
      <c r="P17" s="398">
        <v>24183519.769581169</v>
      </c>
      <c r="Q17" s="398">
        <v>13044752.072036175</v>
      </c>
      <c r="R17" s="398">
        <v>11607058.136585778</v>
      </c>
      <c r="S17" s="398">
        <v>17047.009999999998</v>
      </c>
      <c r="T17" s="443">
        <v>183659.30907459999</v>
      </c>
      <c r="U17" s="398">
        <v>0</v>
      </c>
      <c r="V17" s="398">
        <v>0</v>
      </c>
      <c r="W17" s="398">
        <v>0</v>
      </c>
      <c r="X17" s="398">
        <v>0</v>
      </c>
      <c r="Y17" s="398">
        <v>0</v>
      </c>
      <c r="Z17" s="398">
        <v>0</v>
      </c>
      <c r="AA17" s="402">
        <v>0</v>
      </c>
    </row>
    <row r="18" spans="1:27" ht="24">
      <c r="A18" s="196" t="s">
        <v>553</v>
      </c>
      <c r="B18" s="197" t="s">
        <v>554</v>
      </c>
      <c r="C18" s="444">
        <v>2448705014.0462265</v>
      </c>
      <c r="D18" s="398">
        <v>2285128054.9968166</v>
      </c>
      <c r="E18" s="398">
        <v>22111873.229458835</v>
      </c>
      <c r="F18" s="398">
        <v>0</v>
      </c>
      <c r="G18" s="398">
        <v>0</v>
      </c>
      <c r="H18" s="398">
        <v>96177548.802854702</v>
      </c>
      <c r="I18" s="398">
        <v>5289861.2583573507</v>
      </c>
      <c r="J18" s="398">
        <v>17659570.371747661</v>
      </c>
      <c r="K18" s="398">
        <v>0</v>
      </c>
      <c r="L18" s="398">
        <v>67215750.937482491</v>
      </c>
      <c r="M18" s="398">
        <v>1180910.0488369998</v>
      </c>
      <c r="N18" s="398">
        <v>3083636.9797993731</v>
      </c>
      <c r="O18" s="398">
        <v>6852149.0547380745</v>
      </c>
      <c r="P18" s="398">
        <v>19116671.693958111</v>
      </c>
      <c r="Q18" s="398">
        <v>8758225.3443147838</v>
      </c>
      <c r="R18" s="398">
        <v>8221162.1530601298</v>
      </c>
      <c r="S18" s="398">
        <v>0</v>
      </c>
      <c r="T18" s="443">
        <v>183659.30907459999</v>
      </c>
      <c r="U18" s="398">
        <v>0</v>
      </c>
      <c r="V18" s="398">
        <v>0</v>
      </c>
      <c r="W18" s="398">
        <v>0</v>
      </c>
      <c r="X18" s="398">
        <v>0</v>
      </c>
      <c r="Y18" s="398">
        <v>0</v>
      </c>
      <c r="Z18" s="398">
        <v>0</v>
      </c>
      <c r="AA18" s="402">
        <v>0</v>
      </c>
    </row>
    <row r="19" spans="1:27">
      <c r="A19" s="199" t="s">
        <v>555</v>
      </c>
      <c r="B19" s="198" t="s">
        <v>556</v>
      </c>
      <c r="C19" s="445">
        <v>4361318258.6726208</v>
      </c>
      <c r="D19" s="398">
        <v>4042032889.385335</v>
      </c>
      <c r="E19" s="398">
        <v>73870597.816535339</v>
      </c>
      <c r="F19" s="398">
        <v>0</v>
      </c>
      <c r="G19" s="398">
        <v>0</v>
      </c>
      <c r="H19" s="398">
        <v>223748016.71674648</v>
      </c>
      <c r="I19" s="398">
        <v>7766721.5974672176</v>
      </c>
      <c r="J19" s="398">
        <v>20866248.999639984</v>
      </c>
      <c r="K19" s="398">
        <v>0</v>
      </c>
      <c r="L19" s="398">
        <v>94899174.349740237</v>
      </c>
      <c r="M19" s="398">
        <v>1643274.3786830998</v>
      </c>
      <c r="N19" s="398">
        <v>3092878.2607477396</v>
      </c>
      <c r="O19" s="398">
        <v>8649319.5479537882</v>
      </c>
      <c r="P19" s="398">
        <v>37543845.215529718</v>
      </c>
      <c r="Q19" s="398">
        <v>6978631.0302899368</v>
      </c>
      <c r="R19" s="398">
        <v>6971588.2080396218</v>
      </c>
      <c r="S19" s="398">
        <v>17067.721929375097</v>
      </c>
      <c r="T19" s="443">
        <v>638178.22080319084</v>
      </c>
      <c r="U19" s="398">
        <v>0</v>
      </c>
      <c r="V19" s="398">
        <v>0</v>
      </c>
      <c r="W19" s="398">
        <v>0</v>
      </c>
      <c r="X19" s="398">
        <v>0</v>
      </c>
      <c r="Y19" s="398">
        <v>0</v>
      </c>
      <c r="Z19" s="398">
        <v>0</v>
      </c>
      <c r="AA19" s="402">
        <v>0</v>
      </c>
    </row>
    <row r="20" spans="1:27">
      <c r="A20" s="196" t="s">
        <v>557</v>
      </c>
      <c r="B20" s="197" t="s">
        <v>558</v>
      </c>
      <c r="C20" s="444">
        <v>3518193604.6715736</v>
      </c>
      <c r="D20" s="398">
        <v>3328786593.2102542</v>
      </c>
      <c r="E20" s="398">
        <v>20107520.691134896</v>
      </c>
      <c r="F20" s="398">
        <v>0</v>
      </c>
      <c r="G20" s="398">
        <v>0</v>
      </c>
      <c r="H20" s="398">
        <v>117508785.7955898</v>
      </c>
      <c r="I20" s="398">
        <v>17647040.192017134</v>
      </c>
      <c r="J20" s="398">
        <v>17647040.192017134</v>
      </c>
      <c r="K20" s="398">
        <v>0</v>
      </c>
      <c r="L20" s="398">
        <v>71260047.444927156</v>
      </c>
      <c r="M20" s="398">
        <v>1406564.2590243756</v>
      </c>
      <c r="N20" s="398">
        <v>2699739.7638495089</v>
      </c>
      <c r="O20" s="398">
        <v>7017870.1906407382</v>
      </c>
      <c r="P20" s="398">
        <v>26268697.531356048</v>
      </c>
      <c r="Q20" s="398">
        <v>4107063.7163554956</v>
      </c>
      <c r="R20" s="398">
        <v>3813412.4753876128</v>
      </c>
      <c r="S20" s="398">
        <v>0</v>
      </c>
      <c r="T20" s="443">
        <v>638178.22080319084</v>
      </c>
      <c r="U20" s="398">
        <v>0</v>
      </c>
      <c r="V20" s="398">
        <v>0</v>
      </c>
      <c r="W20" s="398">
        <v>0</v>
      </c>
      <c r="X20" s="398">
        <v>0</v>
      </c>
      <c r="Y20" s="398">
        <v>0</v>
      </c>
      <c r="Z20" s="398">
        <v>0</v>
      </c>
      <c r="AA20" s="402">
        <v>0</v>
      </c>
    </row>
    <row r="21" spans="1:27">
      <c r="A21" s="195">
        <v>1.4</v>
      </c>
      <c r="B21" s="194" t="s">
        <v>647</v>
      </c>
      <c r="C21" s="446">
        <v>18546443.76142719</v>
      </c>
      <c r="D21" s="398">
        <v>18217200.836749993</v>
      </c>
      <c r="E21" s="398">
        <v>0</v>
      </c>
      <c r="F21" s="398">
        <v>0</v>
      </c>
      <c r="G21" s="398">
        <v>0</v>
      </c>
      <c r="H21" s="398">
        <v>218613.02799999999</v>
      </c>
      <c r="I21" s="398">
        <v>0</v>
      </c>
      <c r="J21" s="398">
        <v>0</v>
      </c>
      <c r="K21" s="398">
        <v>0</v>
      </c>
      <c r="L21" s="398">
        <v>110629.89667719998</v>
      </c>
      <c r="M21" s="398">
        <v>0</v>
      </c>
      <c r="N21" s="398">
        <v>0</v>
      </c>
      <c r="O21" s="398">
        <v>39569.135999999999</v>
      </c>
      <c r="P21" s="398">
        <v>0</v>
      </c>
      <c r="Q21" s="398">
        <v>0</v>
      </c>
      <c r="R21" s="398">
        <v>46930.182527199999</v>
      </c>
      <c r="S21" s="398">
        <v>0</v>
      </c>
      <c r="T21" s="443">
        <v>0</v>
      </c>
      <c r="U21" s="398">
        <v>0</v>
      </c>
      <c r="V21" s="398">
        <v>0</v>
      </c>
      <c r="W21" s="398">
        <v>0</v>
      </c>
      <c r="X21" s="398">
        <v>0</v>
      </c>
      <c r="Y21" s="398">
        <v>0</v>
      </c>
      <c r="Z21" s="398">
        <v>0</v>
      </c>
      <c r="AA21" s="402">
        <v>0</v>
      </c>
    </row>
    <row r="22" spans="1:27" ht="12.6" thickBot="1">
      <c r="A22" s="193">
        <v>1.5</v>
      </c>
      <c r="B22" s="192" t="s">
        <v>648</v>
      </c>
      <c r="C22" s="191"/>
      <c r="D22" s="191"/>
      <c r="E22" s="191"/>
      <c r="F22" s="191"/>
      <c r="G22" s="191"/>
      <c r="H22" s="191"/>
      <c r="I22" s="191"/>
      <c r="J22" s="191"/>
      <c r="K22" s="191"/>
      <c r="L22" s="191"/>
      <c r="M22" s="191"/>
      <c r="N22" s="191"/>
      <c r="O22" s="191"/>
      <c r="P22" s="191"/>
      <c r="Q22" s="191"/>
      <c r="R22" s="191"/>
      <c r="S22" s="191"/>
      <c r="T22" s="191"/>
      <c r="U22" s="191"/>
      <c r="V22" s="191"/>
      <c r="W22" s="191"/>
      <c r="X22" s="191"/>
      <c r="Y22" s="191"/>
      <c r="Z22" s="191"/>
      <c r="AA22" s="190"/>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scale="1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H72"/>
  <sheetViews>
    <sheetView zoomScale="80" zoomScaleNormal="80" workbookViewId="0">
      <selection activeCell="L22" sqref="L22"/>
    </sheetView>
  </sheetViews>
  <sheetFormatPr defaultColWidth="8.88671875" defaultRowHeight="14.4"/>
  <cols>
    <col min="1" max="1" width="8.6640625" style="512" bestFit="1" customWidth="1"/>
    <col min="2" max="2" width="69.33203125" style="556" customWidth="1"/>
    <col min="3" max="5" width="15.44140625" style="377" customWidth="1"/>
    <col min="6" max="8" width="15.44140625" style="1" customWidth="1"/>
    <col min="9" max="16384" width="8.88671875" style="61"/>
  </cols>
  <sheetData>
    <row r="1" spans="1:8">
      <c r="A1" s="261" t="s">
        <v>97</v>
      </c>
      <c r="B1" s="142" t="str">
        <f>Info!C2</f>
        <v>სს ”ლიბერთი ბანკი”</v>
      </c>
      <c r="C1" s="376"/>
    </row>
    <row r="2" spans="1:8">
      <c r="A2" s="261" t="s">
        <v>98</v>
      </c>
      <c r="B2" s="279">
        <f>'1. key ratios'!B2</f>
        <v>46203</v>
      </c>
      <c r="C2" s="378"/>
      <c r="D2" s="379"/>
      <c r="E2" s="379"/>
    </row>
    <row r="3" spans="1:8" ht="15" thickBot="1">
      <c r="A3" s="261"/>
      <c r="B3" s="4"/>
      <c r="C3" s="378"/>
      <c r="D3" s="379"/>
      <c r="E3" s="379"/>
    </row>
    <row r="4" spans="1:8" ht="21" customHeight="1">
      <c r="A4" s="763" t="s">
        <v>25</v>
      </c>
      <c r="B4" s="765" t="s">
        <v>695</v>
      </c>
      <c r="C4" s="767" t="s">
        <v>103</v>
      </c>
      <c r="D4" s="767"/>
      <c r="E4" s="767"/>
      <c r="F4" s="768" t="s">
        <v>104</v>
      </c>
      <c r="G4" s="768"/>
      <c r="H4" s="769"/>
    </row>
    <row r="5" spans="1:8" ht="21" customHeight="1">
      <c r="A5" s="764"/>
      <c r="B5" s="766"/>
      <c r="C5" s="514" t="s">
        <v>26</v>
      </c>
      <c r="D5" s="514" t="s">
        <v>77</v>
      </c>
      <c r="E5" s="514" t="s">
        <v>66</v>
      </c>
      <c r="F5" s="500" t="s">
        <v>26</v>
      </c>
      <c r="G5" s="500" t="s">
        <v>77</v>
      </c>
      <c r="H5" s="501" t="s">
        <v>66</v>
      </c>
    </row>
    <row r="6" spans="1:8" ht="26.7" customHeight="1">
      <c r="A6" s="764"/>
      <c r="B6" s="307" t="s">
        <v>84</v>
      </c>
      <c r="C6" s="770"/>
      <c r="D6" s="771"/>
      <c r="E6" s="771"/>
      <c r="F6" s="771"/>
      <c r="G6" s="771"/>
      <c r="H6" s="772"/>
    </row>
    <row r="7" spans="1:8" ht="22.95" customHeight="1">
      <c r="A7" s="502">
        <v>1</v>
      </c>
      <c r="B7" s="539" t="s">
        <v>809</v>
      </c>
      <c r="C7" s="407">
        <f>SUM(C8:C10)</f>
        <v>272700430.43628943</v>
      </c>
      <c r="D7" s="407">
        <f>SUM(D8:D10)</f>
        <v>330569095.29103363</v>
      </c>
      <c r="E7" s="414">
        <f>C7+D7</f>
        <v>603269525.72732306</v>
      </c>
      <c r="F7" s="407">
        <f>SUM(F8:F10)</f>
        <v>257060088.42000002</v>
      </c>
      <c r="G7" s="407">
        <f>SUM(G8:G10)</f>
        <v>242157555.27000001</v>
      </c>
      <c r="H7" s="534">
        <f>F7+G7</f>
        <v>499217643.69000006</v>
      </c>
    </row>
    <row r="8" spans="1:8">
      <c r="A8" s="502">
        <v>1.1000000000000001</v>
      </c>
      <c r="B8" s="540" t="s">
        <v>85</v>
      </c>
      <c r="C8" s="407">
        <v>271173956.39999998</v>
      </c>
      <c r="D8" s="407">
        <v>91313008.289999992</v>
      </c>
      <c r="E8" s="414">
        <f t="shared" ref="E8:E36" si="0">C8+D8</f>
        <v>362486964.68999994</v>
      </c>
      <c r="F8" s="407">
        <v>245097487.80000001</v>
      </c>
      <c r="G8" s="407">
        <v>72155036.400000006</v>
      </c>
      <c r="H8" s="534">
        <f t="shared" ref="H8:H36" si="1">F8+G8</f>
        <v>317252524.20000005</v>
      </c>
    </row>
    <row r="9" spans="1:8">
      <c r="A9" s="502">
        <v>1.2</v>
      </c>
      <c r="B9" s="540" t="s">
        <v>86</v>
      </c>
      <c r="C9" s="407">
        <v>930312.56963177572</v>
      </c>
      <c r="D9" s="407">
        <v>116893005.47845921</v>
      </c>
      <c r="E9" s="414">
        <f t="shared" si="0"/>
        <v>117823318.04809098</v>
      </c>
      <c r="F9" s="407">
        <v>11329258.68</v>
      </c>
      <c r="G9" s="407">
        <v>112171764.94</v>
      </c>
      <c r="H9" s="534">
        <f t="shared" si="1"/>
        <v>123501023.62</v>
      </c>
    </row>
    <row r="10" spans="1:8">
      <c r="A10" s="502">
        <v>1.3</v>
      </c>
      <c r="B10" s="540" t="s">
        <v>87</v>
      </c>
      <c r="C10" s="407">
        <v>596161.4666576758</v>
      </c>
      <c r="D10" s="407">
        <v>122363081.52257444</v>
      </c>
      <c r="E10" s="414">
        <f t="shared" si="0"/>
        <v>122959242.98923212</v>
      </c>
      <c r="F10" s="407">
        <v>633341.94000000006</v>
      </c>
      <c r="G10" s="407">
        <v>57830753.93</v>
      </c>
      <c r="H10" s="534">
        <f t="shared" si="1"/>
        <v>58464095.869999997</v>
      </c>
    </row>
    <row r="11" spans="1:8">
      <c r="A11" s="502">
        <v>2</v>
      </c>
      <c r="B11" s="541" t="s">
        <v>696</v>
      </c>
      <c r="C11" s="407">
        <v>4059594.4600000004</v>
      </c>
      <c r="D11" s="407">
        <v>0</v>
      </c>
      <c r="E11" s="414">
        <f t="shared" si="0"/>
        <v>4059594.4600000004</v>
      </c>
      <c r="F11" s="407">
        <v>308746.29000000004</v>
      </c>
      <c r="G11" s="407">
        <v>0</v>
      </c>
      <c r="H11" s="534">
        <f t="shared" si="1"/>
        <v>308746.29000000004</v>
      </c>
    </row>
    <row r="12" spans="1:8">
      <c r="A12" s="502">
        <v>2.1</v>
      </c>
      <c r="B12" s="542" t="s">
        <v>697</v>
      </c>
      <c r="C12" s="407">
        <v>3727424.74</v>
      </c>
      <c r="D12" s="407">
        <v>0</v>
      </c>
      <c r="E12" s="414">
        <f t="shared" si="0"/>
        <v>3727424.74</v>
      </c>
      <c r="F12" s="407">
        <v>24505.58</v>
      </c>
      <c r="G12" s="407">
        <v>0</v>
      </c>
      <c r="H12" s="534">
        <f t="shared" si="1"/>
        <v>24505.58</v>
      </c>
    </row>
    <row r="13" spans="1:8" ht="26.7" customHeight="1">
      <c r="A13" s="502">
        <v>3</v>
      </c>
      <c r="B13" s="543" t="s">
        <v>698</v>
      </c>
      <c r="C13" s="407"/>
      <c r="D13" s="407"/>
      <c r="E13" s="414">
        <f t="shared" si="0"/>
        <v>0</v>
      </c>
      <c r="F13" s="407"/>
      <c r="G13" s="407"/>
      <c r="H13" s="534">
        <f t="shared" si="1"/>
        <v>0</v>
      </c>
    </row>
    <row r="14" spans="1:8" ht="26.7" customHeight="1">
      <c r="A14" s="502">
        <v>4</v>
      </c>
      <c r="B14" s="527" t="s">
        <v>699</v>
      </c>
      <c r="C14" s="407"/>
      <c r="D14" s="407"/>
      <c r="E14" s="414">
        <f t="shared" si="0"/>
        <v>0</v>
      </c>
      <c r="F14" s="407"/>
      <c r="G14" s="407"/>
      <c r="H14" s="534">
        <f t="shared" si="1"/>
        <v>0</v>
      </c>
    </row>
    <row r="15" spans="1:8" ht="24.45" customHeight="1">
      <c r="A15" s="502">
        <v>5</v>
      </c>
      <c r="B15" s="527" t="s">
        <v>700</v>
      </c>
      <c r="C15" s="415">
        <v>239302976.81523347</v>
      </c>
      <c r="D15" s="415">
        <v>0</v>
      </c>
      <c r="E15" s="544">
        <f t="shared" si="0"/>
        <v>239302976.81523347</v>
      </c>
      <c r="F15" s="415">
        <v>244225317.99999997</v>
      </c>
      <c r="G15" s="415">
        <v>0</v>
      </c>
      <c r="H15" s="545">
        <f t="shared" si="1"/>
        <v>244225317.99999997</v>
      </c>
    </row>
    <row r="16" spans="1:8">
      <c r="A16" s="502">
        <v>5.0999999999999996</v>
      </c>
      <c r="B16" s="546" t="s">
        <v>701</v>
      </c>
      <c r="C16" s="407"/>
      <c r="D16" s="407"/>
      <c r="E16" s="414">
        <f t="shared" si="0"/>
        <v>0</v>
      </c>
      <c r="F16" s="407"/>
      <c r="G16" s="407"/>
      <c r="H16" s="534">
        <f t="shared" si="1"/>
        <v>0</v>
      </c>
    </row>
    <row r="17" spans="1:8">
      <c r="A17" s="502">
        <v>5.2</v>
      </c>
      <c r="B17" s="546" t="s">
        <v>536</v>
      </c>
      <c r="C17" s="407">
        <v>239302976.81523347</v>
      </c>
      <c r="D17" s="407">
        <v>0</v>
      </c>
      <c r="E17" s="414">
        <f t="shared" si="0"/>
        <v>239302976.81523347</v>
      </c>
      <c r="F17" s="407">
        <v>244225317.99999997</v>
      </c>
      <c r="G17" s="407">
        <v>0</v>
      </c>
      <c r="H17" s="534">
        <f t="shared" si="1"/>
        <v>244225317.99999997</v>
      </c>
    </row>
    <row r="18" spans="1:8">
      <c r="A18" s="502">
        <v>5.3</v>
      </c>
      <c r="B18" s="546" t="s">
        <v>702</v>
      </c>
      <c r="C18" s="407"/>
      <c r="D18" s="407"/>
      <c r="E18" s="414">
        <f t="shared" si="0"/>
        <v>0</v>
      </c>
      <c r="F18" s="407"/>
      <c r="G18" s="407"/>
      <c r="H18" s="534">
        <f t="shared" si="1"/>
        <v>0</v>
      </c>
    </row>
    <row r="19" spans="1:8">
      <c r="A19" s="502">
        <v>6</v>
      </c>
      <c r="B19" s="543" t="s">
        <v>703</v>
      </c>
      <c r="C19" s="407">
        <f>SUM(C20:C21)</f>
        <v>3916363071.9695196</v>
      </c>
      <c r="D19" s="407">
        <f>SUM(D20:D21)</f>
        <v>1199900210.626555</v>
      </c>
      <c r="E19" s="414">
        <f t="shared" si="0"/>
        <v>5116263282.5960751</v>
      </c>
      <c r="F19" s="407">
        <f>SUM(F20:F21)</f>
        <v>3415879399.358737</v>
      </c>
      <c r="G19" s="407">
        <f>SUM(G20:G21)</f>
        <v>996760653.52577555</v>
      </c>
      <c r="H19" s="534">
        <f t="shared" si="1"/>
        <v>4412640052.8845129</v>
      </c>
    </row>
    <row r="20" spans="1:8">
      <c r="A20" s="502">
        <v>6.1</v>
      </c>
      <c r="B20" s="546" t="s">
        <v>536</v>
      </c>
      <c r="C20" s="407">
        <v>460234585.96951962</v>
      </c>
      <c r="D20" s="407">
        <v>165122201.92990419</v>
      </c>
      <c r="E20" s="414">
        <f t="shared" si="0"/>
        <v>625356787.89942384</v>
      </c>
      <c r="F20" s="407">
        <v>403578476.29837608</v>
      </c>
      <c r="G20" s="407">
        <v>110876552.33377841</v>
      </c>
      <c r="H20" s="534">
        <f t="shared" si="1"/>
        <v>514455028.63215446</v>
      </c>
    </row>
    <row r="21" spans="1:8">
      <c r="A21" s="502">
        <v>6.2</v>
      </c>
      <c r="B21" s="546" t="s">
        <v>702</v>
      </c>
      <c r="C21" s="407">
        <v>3456128486</v>
      </c>
      <c r="D21" s="407">
        <v>1034778008.6966507</v>
      </c>
      <c r="E21" s="414">
        <f t="shared" si="0"/>
        <v>4490906494.6966505</v>
      </c>
      <c r="F21" s="407">
        <v>3012300923.0603609</v>
      </c>
      <c r="G21" s="407">
        <v>885884101.19199717</v>
      </c>
      <c r="H21" s="534">
        <f t="shared" si="1"/>
        <v>3898185024.252358</v>
      </c>
    </row>
    <row r="22" spans="1:8">
      <c r="A22" s="502">
        <v>7</v>
      </c>
      <c r="B22" s="547" t="s">
        <v>704</v>
      </c>
      <c r="C22" s="407"/>
      <c r="D22" s="407"/>
      <c r="E22" s="414">
        <f t="shared" si="0"/>
        <v>0</v>
      </c>
      <c r="F22" s="407"/>
      <c r="G22" s="407"/>
      <c r="H22" s="534">
        <f t="shared" si="1"/>
        <v>0</v>
      </c>
    </row>
    <row r="23" spans="1:8">
      <c r="A23" s="502">
        <v>8</v>
      </c>
      <c r="B23" s="548" t="s">
        <v>705</v>
      </c>
      <c r="C23" s="407"/>
      <c r="D23" s="407"/>
      <c r="E23" s="414">
        <f t="shared" si="0"/>
        <v>0</v>
      </c>
      <c r="F23" s="407"/>
      <c r="G23" s="407"/>
      <c r="H23" s="534">
        <f t="shared" si="1"/>
        <v>0</v>
      </c>
    </row>
    <row r="24" spans="1:8">
      <c r="A24" s="502">
        <v>9</v>
      </c>
      <c r="B24" s="527" t="s">
        <v>706</v>
      </c>
      <c r="C24" s="407">
        <f>SUM(C25:C26)</f>
        <v>215554146.13999999</v>
      </c>
      <c r="D24" s="407">
        <f>SUM(D25:D26)</f>
        <v>0</v>
      </c>
      <c r="E24" s="414">
        <f t="shared" si="0"/>
        <v>215554146.13999999</v>
      </c>
      <c r="F24" s="407">
        <f>SUM(F25:F26)</f>
        <v>216791218.65000004</v>
      </c>
      <c r="G24" s="407">
        <f>SUM(G25:G26)</f>
        <v>0</v>
      </c>
      <c r="H24" s="534">
        <f t="shared" si="1"/>
        <v>216791218.65000004</v>
      </c>
    </row>
    <row r="25" spans="1:8">
      <c r="A25" s="502">
        <v>9.1</v>
      </c>
      <c r="B25" s="525" t="s">
        <v>707</v>
      </c>
      <c r="C25" s="407">
        <v>214453997.47999999</v>
      </c>
      <c r="D25" s="407">
        <v>0</v>
      </c>
      <c r="E25" s="414">
        <f t="shared" si="0"/>
        <v>214453997.47999999</v>
      </c>
      <c r="F25" s="407">
        <v>214345495.82000002</v>
      </c>
      <c r="G25" s="407">
        <v>0</v>
      </c>
      <c r="H25" s="534">
        <f t="shared" si="1"/>
        <v>214345495.82000002</v>
      </c>
    </row>
    <row r="26" spans="1:8">
      <c r="A26" s="502">
        <v>9.1999999999999993</v>
      </c>
      <c r="B26" s="525" t="s">
        <v>708</v>
      </c>
      <c r="C26" s="407">
        <v>1100148.6599999999</v>
      </c>
      <c r="D26" s="407">
        <v>0</v>
      </c>
      <c r="E26" s="414">
        <f t="shared" si="0"/>
        <v>1100148.6599999999</v>
      </c>
      <c r="F26" s="407">
        <v>2445722.83</v>
      </c>
      <c r="G26" s="407">
        <v>0</v>
      </c>
      <c r="H26" s="534">
        <f t="shared" si="1"/>
        <v>2445722.83</v>
      </c>
    </row>
    <row r="27" spans="1:8">
      <c r="A27" s="502">
        <v>10</v>
      </c>
      <c r="B27" s="527" t="s">
        <v>36</v>
      </c>
      <c r="C27" s="407">
        <f>SUM(C28:C29)</f>
        <v>96783927.379999995</v>
      </c>
      <c r="D27" s="407">
        <f>SUM(D28:D29)</f>
        <v>0</v>
      </c>
      <c r="E27" s="414">
        <f t="shared" si="0"/>
        <v>96783927.379999995</v>
      </c>
      <c r="F27" s="407">
        <f>SUM(F28:F29)</f>
        <v>79461990.149999976</v>
      </c>
      <c r="G27" s="407">
        <f>SUM(G28:G29)</f>
        <v>0</v>
      </c>
      <c r="H27" s="534">
        <f t="shared" si="1"/>
        <v>79461990.149999976</v>
      </c>
    </row>
    <row r="28" spans="1:8">
      <c r="A28" s="502">
        <v>10.1</v>
      </c>
      <c r="B28" s="525" t="s">
        <v>709</v>
      </c>
      <c r="C28" s="407"/>
      <c r="D28" s="407"/>
      <c r="E28" s="414">
        <f t="shared" si="0"/>
        <v>0</v>
      </c>
      <c r="F28" s="407"/>
      <c r="G28" s="407"/>
      <c r="H28" s="534">
        <f t="shared" si="1"/>
        <v>0</v>
      </c>
    </row>
    <row r="29" spans="1:8">
      <c r="A29" s="502">
        <v>10.199999999999999</v>
      </c>
      <c r="B29" s="525" t="s">
        <v>710</v>
      </c>
      <c r="C29" s="408">
        <v>96783927.379999995</v>
      </c>
      <c r="D29" s="408">
        <v>0</v>
      </c>
      <c r="E29" s="414">
        <f t="shared" si="0"/>
        <v>96783927.379999995</v>
      </c>
      <c r="F29" s="407">
        <v>79461990.149999976</v>
      </c>
      <c r="G29" s="407">
        <v>0</v>
      </c>
      <c r="H29" s="534">
        <f t="shared" si="1"/>
        <v>79461990.149999976</v>
      </c>
    </row>
    <row r="30" spans="1:8">
      <c r="A30" s="502">
        <v>11</v>
      </c>
      <c r="B30" s="527" t="s">
        <v>711</v>
      </c>
      <c r="C30" s="409">
        <v>0</v>
      </c>
      <c r="D30" s="408">
        <v>0</v>
      </c>
      <c r="E30" s="414">
        <f t="shared" si="0"/>
        <v>0</v>
      </c>
      <c r="F30" s="407">
        <v>0</v>
      </c>
      <c r="G30" s="407">
        <v>0</v>
      </c>
      <c r="H30" s="534">
        <f t="shared" si="1"/>
        <v>0</v>
      </c>
    </row>
    <row r="31" spans="1:8">
      <c r="A31" s="502">
        <v>11.1</v>
      </c>
      <c r="B31" s="525" t="s">
        <v>712</v>
      </c>
      <c r="C31" s="408">
        <v>0</v>
      </c>
      <c r="D31" s="410">
        <v>0</v>
      </c>
      <c r="E31" s="414">
        <f t="shared" si="0"/>
        <v>0</v>
      </c>
      <c r="F31" s="407">
        <v>0</v>
      </c>
      <c r="G31" s="407">
        <v>0</v>
      </c>
      <c r="H31" s="534">
        <f t="shared" si="1"/>
        <v>0</v>
      </c>
    </row>
    <row r="32" spans="1:8">
      <c r="A32" s="502">
        <v>11.2</v>
      </c>
      <c r="B32" s="525" t="s">
        <v>713</v>
      </c>
      <c r="C32" s="408">
        <v>0</v>
      </c>
      <c r="D32" s="408">
        <v>0</v>
      </c>
      <c r="E32" s="414">
        <f t="shared" si="0"/>
        <v>0</v>
      </c>
      <c r="F32" s="407">
        <v>0</v>
      </c>
      <c r="G32" s="407">
        <v>0</v>
      </c>
      <c r="H32" s="534">
        <f t="shared" si="1"/>
        <v>0</v>
      </c>
    </row>
    <row r="33" spans="1:8">
      <c r="A33" s="502">
        <v>13</v>
      </c>
      <c r="B33" s="527" t="s">
        <v>88</v>
      </c>
      <c r="C33" s="408">
        <v>52909398.940000005</v>
      </c>
      <c r="D33" s="408">
        <v>13786883.217000002</v>
      </c>
      <c r="E33" s="414">
        <f t="shared" si="0"/>
        <v>66696282.157000005</v>
      </c>
      <c r="F33" s="407">
        <v>37057231.219999999</v>
      </c>
      <c r="G33" s="407">
        <v>25884650.731000002</v>
      </c>
      <c r="H33" s="534">
        <f t="shared" si="1"/>
        <v>62941881.951000005</v>
      </c>
    </row>
    <row r="34" spans="1:8">
      <c r="A34" s="502">
        <v>13.1</v>
      </c>
      <c r="B34" s="549" t="s">
        <v>714</v>
      </c>
      <c r="C34" s="408">
        <v>21358692.029999997</v>
      </c>
      <c r="D34" s="408">
        <v>0</v>
      </c>
      <c r="E34" s="414">
        <f t="shared" si="0"/>
        <v>21358692.029999997</v>
      </c>
      <c r="F34" s="407">
        <v>6492357.0999999996</v>
      </c>
      <c r="G34" s="407">
        <v>0</v>
      </c>
      <c r="H34" s="534">
        <f t="shared" si="1"/>
        <v>6492357.0999999996</v>
      </c>
    </row>
    <row r="35" spans="1:8">
      <c r="A35" s="502">
        <v>13.2</v>
      </c>
      <c r="B35" s="549" t="s">
        <v>715</v>
      </c>
      <c r="C35" s="408">
        <v>0</v>
      </c>
      <c r="D35" s="408">
        <v>0</v>
      </c>
      <c r="E35" s="414">
        <f t="shared" si="0"/>
        <v>0</v>
      </c>
      <c r="F35" s="407">
        <v>0</v>
      </c>
      <c r="G35" s="407">
        <v>0</v>
      </c>
      <c r="H35" s="534">
        <f t="shared" si="1"/>
        <v>0</v>
      </c>
    </row>
    <row r="36" spans="1:8">
      <c r="A36" s="502">
        <v>14</v>
      </c>
      <c r="B36" s="550" t="s">
        <v>716</v>
      </c>
      <c r="C36" s="408">
        <f>SUM(C7,C11,C13,C14,C15,C19,C22,C23,C24,C27,C30,C33)</f>
        <v>4797673546.1410427</v>
      </c>
      <c r="D36" s="408">
        <f>SUM(D7,D11,D13,D14,D15,D19,D22,D23,D24,D27,D30,D33)</f>
        <v>1544256189.1345887</v>
      </c>
      <c r="E36" s="414">
        <f t="shared" si="0"/>
        <v>6341929735.275631</v>
      </c>
      <c r="F36" s="408">
        <f>SUM(F7,F11,F13,F14,F15,F19,F22,F23,F24,F27,F30,F33)</f>
        <v>4250783992.088737</v>
      </c>
      <c r="G36" s="408">
        <f>SUM(G7,G11,G13,G14,G15,G19,G22,G23,G24,G27,G30,G33)</f>
        <v>1264802859.5267756</v>
      </c>
      <c r="H36" s="534">
        <f t="shared" si="1"/>
        <v>5515586851.6155128</v>
      </c>
    </row>
    <row r="37" spans="1:8" ht="22.5" customHeight="1">
      <c r="A37" s="502"/>
      <c r="B37" s="308" t="s">
        <v>93</v>
      </c>
      <c r="C37" s="760"/>
      <c r="D37" s="761"/>
      <c r="E37" s="761"/>
      <c r="F37" s="761"/>
      <c r="G37" s="761"/>
      <c r="H37" s="762"/>
    </row>
    <row r="38" spans="1:8">
      <c r="A38" s="502">
        <v>15</v>
      </c>
      <c r="B38" s="551" t="s">
        <v>717</v>
      </c>
      <c r="C38" s="407">
        <v>127126.54</v>
      </c>
      <c r="D38" s="407">
        <v>0</v>
      </c>
      <c r="E38" s="414">
        <f>C38+D38</f>
        <v>127126.54</v>
      </c>
      <c r="F38" s="407">
        <v>884398.99</v>
      </c>
      <c r="G38" s="407">
        <v>0</v>
      </c>
      <c r="H38" s="534">
        <f>F38+G38</f>
        <v>884398.99</v>
      </c>
    </row>
    <row r="39" spans="1:8">
      <c r="A39" s="502">
        <v>15.1</v>
      </c>
      <c r="B39" s="542" t="s">
        <v>697</v>
      </c>
      <c r="C39" s="407">
        <v>127126.54</v>
      </c>
      <c r="D39" s="407"/>
      <c r="E39" s="414">
        <f t="shared" ref="E39:E53" si="2">C39+D39</f>
        <v>127126.54</v>
      </c>
      <c r="F39" s="407">
        <v>884398.99</v>
      </c>
      <c r="G39" s="407"/>
      <c r="H39" s="534">
        <f t="shared" ref="H39:H53" si="3">F39+G39</f>
        <v>884398.99</v>
      </c>
    </row>
    <row r="40" spans="1:8" ht="24" customHeight="1">
      <c r="A40" s="502">
        <v>16</v>
      </c>
      <c r="B40" s="547" t="s">
        <v>718</v>
      </c>
      <c r="C40" s="407"/>
      <c r="D40" s="407"/>
      <c r="E40" s="414">
        <f t="shared" si="2"/>
        <v>0</v>
      </c>
      <c r="F40" s="407"/>
      <c r="G40" s="407"/>
      <c r="H40" s="534">
        <f t="shared" si="3"/>
        <v>0</v>
      </c>
    </row>
    <row r="41" spans="1:8">
      <c r="A41" s="502">
        <v>17</v>
      </c>
      <c r="B41" s="547" t="s">
        <v>719</v>
      </c>
      <c r="C41" s="407">
        <v>4218606276.1700006</v>
      </c>
      <c r="D41" s="407">
        <v>1234152653.6305711</v>
      </c>
      <c r="E41" s="414">
        <f t="shared" si="2"/>
        <v>5452758929.8005714</v>
      </c>
      <c r="F41" s="407">
        <v>3521373449.1900001</v>
      </c>
      <c r="G41" s="407">
        <v>1131453316.710654</v>
      </c>
      <c r="H41" s="534">
        <f t="shared" si="3"/>
        <v>4652826765.9006538</v>
      </c>
    </row>
    <row r="42" spans="1:8">
      <c r="A42" s="502">
        <v>17.100000000000001</v>
      </c>
      <c r="B42" s="552" t="s">
        <v>720</v>
      </c>
      <c r="C42" s="407">
        <v>3812374714.0600004</v>
      </c>
      <c r="D42" s="407">
        <v>1181393750.6232295</v>
      </c>
      <c r="E42" s="414">
        <f t="shared" si="2"/>
        <v>4993768464.6832294</v>
      </c>
      <c r="F42" s="407">
        <v>2676234603.5799999</v>
      </c>
      <c r="G42" s="407">
        <v>1056444090.5606539</v>
      </c>
      <c r="H42" s="534">
        <f t="shared" si="3"/>
        <v>3732678694.1406536</v>
      </c>
    </row>
    <row r="43" spans="1:8">
      <c r="A43" s="502">
        <v>17.2</v>
      </c>
      <c r="B43" s="540" t="s">
        <v>89</v>
      </c>
      <c r="C43" s="407">
        <v>402401972.60000002</v>
      </c>
      <c r="D43" s="407">
        <v>12203558.7173416</v>
      </c>
      <c r="E43" s="414">
        <f t="shared" si="2"/>
        <v>414605531.31734163</v>
      </c>
      <c r="F43" s="407">
        <v>842612689.03999996</v>
      </c>
      <c r="G43" s="407">
        <v>34669041</v>
      </c>
      <c r="H43" s="534">
        <f t="shared" si="3"/>
        <v>877281730.03999996</v>
      </c>
    </row>
    <row r="44" spans="1:8">
      <c r="A44" s="502">
        <v>17.3</v>
      </c>
      <c r="B44" s="552" t="s">
        <v>721</v>
      </c>
      <c r="C44" s="407">
        <v>0</v>
      </c>
      <c r="D44" s="407">
        <v>0</v>
      </c>
      <c r="E44" s="414">
        <f t="shared" si="2"/>
        <v>0</v>
      </c>
      <c r="F44" s="407">
        <v>0</v>
      </c>
      <c r="G44" s="407">
        <v>0</v>
      </c>
      <c r="H44" s="534">
        <f t="shared" si="3"/>
        <v>0</v>
      </c>
    </row>
    <row r="45" spans="1:8">
      <c r="A45" s="502">
        <v>17.399999999999999</v>
      </c>
      <c r="B45" s="552" t="s">
        <v>722</v>
      </c>
      <c r="C45" s="407">
        <v>3829589.5100000002</v>
      </c>
      <c r="D45" s="407">
        <v>40555344.289999999</v>
      </c>
      <c r="E45" s="414">
        <f t="shared" si="2"/>
        <v>44384933.799999997</v>
      </c>
      <c r="F45" s="407">
        <v>2526156.5700000003</v>
      </c>
      <c r="G45" s="407">
        <v>40340185.149999999</v>
      </c>
      <c r="H45" s="534">
        <f t="shared" si="3"/>
        <v>42866341.719999999</v>
      </c>
    </row>
    <row r="46" spans="1:8">
      <c r="A46" s="502">
        <v>18</v>
      </c>
      <c r="B46" s="527" t="s">
        <v>723</v>
      </c>
      <c r="C46" s="407">
        <v>1777026</v>
      </c>
      <c r="D46" s="407">
        <v>1492389.5529993111</v>
      </c>
      <c r="E46" s="414">
        <f t="shared" si="2"/>
        <v>3269415.5529993111</v>
      </c>
      <c r="F46" s="407">
        <v>1728784.222593498</v>
      </c>
      <c r="G46" s="407">
        <v>1219902.2482864924</v>
      </c>
      <c r="H46" s="534">
        <f t="shared" si="3"/>
        <v>2948686.4708799906</v>
      </c>
    </row>
    <row r="47" spans="1:8">
      <c r="A47" s="502">
        <v>19</v>
      </c>
      <c r="B47" s="527" t="s">
        <v>724</v>
      </c>
      <c r="C47" s="407">
        <v>19076175.109999999</v>
      </c>
      <c r="D47" s="407">
        <v>0</v>
      </c>
      <c r="E47" s="414">
        <f t="shared" si="2"/>
        <v>19076175.109999999</v>
      </c>
      <c r="F47" s="407">
        <v>21737642.419999998</v>
      </c>
      <c r="G47" s="407">
        <v>0</v>
      </c>
      <c r="H47" s="534">
        <f t="shared" si="3"/>
        <v>21737642.419999998</v>
      </c>
    </row>
    <row r="48" spans="1:8">
      <c r="A48" s="502">
        <v>19.100000000000001</v>
      </c>
      <c r="B48" s="518" t="s">
        <v>725</v>
      </c>
      <c r="C48" s="407">
        <v>3360431</v>
      </c>
      <c r="D48" s="407">
        <v>0</v>
      </c>
      <c r="E48" s="414">
        <f t="shared" si="2"/>
        <v>3360431</v>
      </c>
      <c r="F48" s="407">
        <v>4035708.38</v>
      </c>
      <c r="G48" s="407">
        <v>0</v>
      </c>
      <c r="H48" s="534">
        <f t="shared" si="3"/>
        <v>4035708.38</v>
      </c>
    </row>
    <row r="49" spans="1:8">
      <c r="A49" s="502">
        <v>19.2</v>
      </c>
      <c r="B49" s="519" t="s">
        <v>726</v>
      </c>
      <c r="C49" s="407">
        <v>15715744.109999999</v>
      </c>
      <c r="D49" s="407">
        <v>0</v>
      </c>
      <c r="E49" s="414">
        <f t="shared" si="2"/>
        <v>15715744.109999999</v>
      </c>
      <c r="F49" s="407">
        <v>17701934.039999999</v>
      </c>
      <c r="G49" s="407">
        <v>0</v>
      </c>
      <c r="H49" s="534">
        <f t="shared" si="3"/>
        <v>17701934.039999999</v>
      </c>
    </row>
    <row r="50" spans="1:8">
      <c r="A50" s="502">
        <v>20</v>
      </c>
      <c r="B50" s="550" t="s">
        <v>90</v>
      </c>
      <c r="C50" s="407">
        <v>21964402.2969</v>
      </c>
      <c r="D50" s="407">
        <v>156440648.48503497</v>
      </c>
      <c r="E50" s="414">
        <f t="shared" si="2"/>
        <v>178405050.78193498</v>
      </c>
      <c r="F50" s="407">
        <v>14534418.247</v>
      </c>
      <c r="G50" s="407">
        <v>122101999.68335401</v>
      </c>
      <c r="H50" s="534">
        <f t="shared" si="3"/>
        <v>136636417.930354</v>
      </c>
    </row>
    <row r="51" spans="1:8">
      <c r="A51" s="502">
        <v>21</v>
      </c>
      <c r="B51" s="541" t="s">
        <v>78</v>
      </c>
      <c r="C51" s="407">
        <v>25042916</v>
      </c>
      <c r="D51" s="407">
        <v>5657059.8399999999</v>
      </c>
      <c r="E51" s="414">
        <f t="shared" si="2"/>
        <v>30699975.84</v>
      </c>
      <c r="F51" s="407">
        <v>23363897.809999999</v>
      </c>
      <c r="G51" s="407">
        <v>6084962.4900000002</v>
      </c>
      <c r="H51" s="534">
        <f t="shared" si="3"/>
        <v>29448860.299999997</v>
      </c>
    </row>
    <row r="52" spans="1:8">
      <c r="A52" s="502">
        <v>21.1</v>
      </c>
      <c r="B52" s="540" t="s">
        <v>727</v>
      </c>
      <c r="C52" s="407">
        <v>2193949.16</v>
      </c>
      <c r="D52" s="407">
        <v>0</v>
      </c>
      <c r="E52" s="414">
        <f t="shared" si="2"/>
        <v>2193949.16</v>
      </c>
      <c r="F52" s="407">
        <v>91125.93</v>
      </c>
      <c r="G52" s="407">
        <v>0</v>
      </c>
      <c r="H52" s="534">
        <f t="shared" si="3"/>
        <v>91125.93</v>
      </c>
    </row>
    <row r="53" spans="1:8">
      <c r="A53" s="502">
        <v>22</v>
      </c>
      <c r="B53" s="550" t="s">
        <v>728</v>
      </c>
      <c r="C53" s="407">
        <f>SUM(C38,C40,C41,C46,C47,C50,C51)</f>
        <v>4286593922.1169004</v>
      </c>
      <c r="D53" s="407">
        <f>SUM(D38,D40,D41,D46,D47,D50,D51)</f>
        <v>1397742751.5086052</v>
      </c>
      <c r="E53" s="414">
        <f t="shared" si="2"/>
        <v>5684336673.6255054</v>
      </c>
      <c r="F53" s="407">
        <f>SUM(F38,F40,F41,F46,F47,F50,F51)</f>
        <v>3583622590.8795934</v>
      </c>
      <c r="G53" s="407">
        <f>SUM(G38,G40,G41,G46,G47,G50,G51)</f>
        <v>1260860181.1322944</v>
      </c>
      <c r="H53" s="534">
        <f t="shared" si="3"/>
        <v>4844482772.0118876</v>
      </c>
    </row>
    <row r="54" spans="1:8" ht="24" customHeight="1">
      <c r="A54" s="502"/>
      <c r="B54" s="308" t="s">
        <v>729</v>
      </c>
      <c r="C54" s="760"/>
      <c r="D54" s="761"/>
      <c r="E54" s="761"/>
      <c r="F54" s="761"/>
      <c r="G54" s="761"/>
      <c r="H54" s="762"/>
    </row>
    <row r="55" spans="1:8">
      <c r="A55" s="502">
        <v>23</v>
      </c>
      <c r="B55" s="550" t="s">
        <v>950</v>
      </c>
      <c r="C55" s="407">
        <v>44490459.259999998</v>
      </c>
      <c r="D55" s="407">
        <v>0</v>
      </c>
      <c r="E55" s="414">
        <f>C55+D55</f>
        <v>44490459.259999998</v>
      </c>
      <c r="F55" s="407">
        <v>44490459.259999998</v>
      </c>
      <c r="G55" s="407">
        <v>0</v>
      </c>
      <c r="H55" s="534">
        <f>F55+G55</f>
        <v>44490459.259999998</v>
      </c>
    </row>
    <row r="56" spans="1:8">
      <c r="A56" s="502">
        <v>24</v>
      </c>
      <c r="B56" s="550" t="s">
        <v>730</v>
      </c>
      <c r="C56" s="407">
        <v>45653.84</v>
      </c>
      <c r="D56" s="407">
        <v>0</v>
      </c>
      <c r="E56" s="414">
        <f t="shared" ref="E56:E69" si="4">C56+D56</f>
        <v>45653.84</v>
      </c>
      <c r="F56" s="407">
        <v>45653.84</v>
      </c>
      <c r="G56" s="407">
        <v>0</v>
      </c>
      <c r="H56" s="534">
        <f t="shared" ref="H56:H69" si="5">F56+G56</f>
        <v>45653.84</v>
      </c>
    </row>
    <row r="57" spans="1:8">
      <c r="A57" s="502">
        <v>25</v>
      </c>
      <c r="B57" s="550" t="s">
        <v>91</v>
      </c>
      <c r="C57" s="407">
        <v>41370267.159999996</v>
      </c>
      <c r="D57" s="407">
        <v>0</v>
      </c>
      <c r="E57" s="414">
        <f t="shared" si="4"/>
        <v>41370267.159999996</v>
      </c>
      <c r="F57" s="407">
        <v>41370267.239999995</v>
      </c>
      <c r="G57" s="407">
        <v>0</v>
      </c>
      <c r="H57" s="534">
        <f t="shared" si="5"/>
        <v>41370267.239999995</v>
      </c>
    </row>
    <row r="58" spans="1:8">
      <c r="A58" s="502">
        <v>26</v>
      </c>
      <c r="B58" s="527" t="s">
        <v>731</v>
      </c>
      <c r="C58" s="407">
        <v>0</v>
      </c>
      <c r="D58" s="407">
        <v>0</v>
      </c>
      <c r="E58" s="414">
        <f t="shared" si="4"/>
        <v>0</v>
      </c>
      <c r="F58" s="407">
        <v>0</v>
      </c>
      <c r="G58" s="407">
        <v>0</v>
      </c>
      <c r="H58" s="534">
        <f t="shared" si="5"/>
        <v>0</v>
      </c>
    </row>
    <row r="59" spans="1:8">
      <c r="A59" s="502">
        <v>27</v>
      </c>
      <c r="B59" s="527" t="s">
        <v>732</v>
      </c>
      <c r="C59" s="407">
        <v>0</v>
      </c>
      <c r="D59" s="407">
        <v>0</v>
      </c>
      <c r="E59" s="414">
        <f t="shared" si="4"/>
        <v>0</v>
      </c>
      <c r="F59" s="407">
        <v>0</v>
      </c>
      <c r="G59" s="407">
        <v>0</v>
      </c>
      <c r="H59" s="534">
        <f t="shared" si="5"/>
        <v>0</v>
      </c>
    </row>
    <row r="60" spans="1:8">
      <c r="A60" s="502">
        <v>27.1</v>
      </c>
      <c r="B60" s="518" t="s">
        <v>733</v>
      </c>
      <c r="C60" s="407">
        <v>0</v>
      </c>
      <c r="D60" s="407">
        <v>0</v>
      </c>
      <c r="E60" s="414">
        <f t="shared" si="4"/>
        <v>0</v>
      </c>
      <c r="F60" s="407">
        <v>0</v>
      </c>
      <c r="G60" s="407">
        <v>0</v>
      </c>
      <c r="H60" s="534">
        <f t="shared" si="5"/>
        <v>0</v>
      </c>
    </row>
    <row r="61" spans="1:8">
      <c r="A61" s="502">
        <v>27.2</v>
      </c>
      <c r="B61" s="552" t="s">
        <v>734</v>
      </c>
      <c r="C61" s="407">
        <v>0</v>
      </c>
      <c r="D61" s="407"/>
      <c r="E61" s="414">
        <f t="shared" si="4"/>
        <v>0</v>
      </c>
      <c r="F61" s="407">
        <v>0</v>
      </c>
      <c r="G61" s="407"/>
      <c r="H61" s="534">
        <f t="shared" si="5"/>
        <v>0</v>
      </c>
    </row>
    <row r="62" spans="1:8">
      <c r="A62" s="502">
        <v>28</v>
      </c>
      <c r="B62" s="541" t="s">
        <v>735</v>
      </c>
      <c r="C62" s="407"/>
      <c r="D62" s="407"/>
      <c r="E62" s="414">
        <f t="shared" si="4"/>
        <v>0</v>
      </c>
      <c r="F62" s="407"/>
      <c r="G62" s="407"/>
      <c r="H62" s="534">
        <f t="shared" si="5"/>
        <v>0</v>
      </c>
    </row>
    <row r="63" spans="1:8">
      <c r="A63" s="502">
        <v>29</v>
      </c>
      <c r="B63" s="527" t="s">
        <v>736</v>
      </c>
      <c r="C63" s="407">
        <v>32586761</v>
      </c>
      <c r="D63" s="407">
        <v>0</v>
      </c>
      <c r="E63" s="414">
        <f t="shared" si="4"/>
        <v>32586761</v>
      </c>
      <c r="F63" s="407">
        <v>34828389.659999996</v>
      </c>
      <c r="G63" s="407">
        <v>0</v>
      </c>
      <c r="H63" s="534">
        <f t="shared" si="5"/>
        <v>34828389.659999996</v>
      </c>
    </row>
    <row r="64" spans="1:8">
      <c r="A64" s="502">
        <v>29.1</v>
      </c>
      <c r="B64" s="546" t="s">
        <v>737</v>
      </c>
      <c r="C64" s="407">
        <v>30502623</v>
      </c>
      <c r="D64" s="407">
        <v>0</v>
      </c>
      <c r="E64" s="414">
        <f t="shared" si="4"/>
        <v>30502623</v>
      </c>
      <c r="F64" s="407">
        <v>31349660.659999996</v>
      </c>
      <c r="G64" s="407">
        <v>0</v>
      </c>
      <c r="H64" s="534">
        <f t="shared" si="5"/>
        <v>31349660.659999996</v>
      </c>
    </row>
    <row r="65" spans="1:8" ht="25.2" customHeight="1">
      <c r="A65" s="502">
        <v>29.2</v>
      </c>
      <c r="B65" s="518" t="s">
        <v>738</v>
      </c>
      <c r="C65" s="407"/>
      <c r="D65" s="407"/>
      <c r="E65" s="414">
        <f t="shared" si="4"/>
        <v>0</v>
      </c>
      <c r="F65" s="407"/>
      <c r="G65" s="407"/>
      <c r="H65" s="534">
        <f t="shared" si="5"/>
        <v>0</v>
      </c>
    </row>
    <row r="66" spans="1:8" ht="22.5" customHeight="1">
      <c r="A66" s="502">
        <v>29.3</v>
      </c>
      <c r="B66" s="525" t="s">
        <v>739</v>
      </c>
      <c r="C66" s="407">
        <v>2084138</v>
      </c>
      <c r="D66" s="407"/>
      <c r="E66" s="414">
        <f t="shared" si="4"/>
        <v>2084138</v>
      </c>
      <c r="F66" s="407">
        <v>3478729</v>
      </c>
      <c r="G66" s="407"/>
      <c r="H66" s="534">
        <f t="shared" si="5"/>
        <v>3478729</v>
      </c>
    </row>
    <row r="67" spans="1:8">
      <c r="A67" s="502">
        <v>30</v>
      </c>
      <c r="B67" s="527" t="s">
        <v>92</v>
      </c>
      <c r="C67" s="407">
        <v>539099920.73199999</v>
      </c>
      <c r="D67" s="407"/>
      <c r="E67" s="414">
        <f t="shared" si="4"/>
        <v>539099920.73199999</v>
      </c>
      <c r="F67" s="407">
        <v>550369309.60000002</v>
      </c>
      <c r="G67" s="407"/>
      <c r="H67" s="534">
        <f t="shared" si="5"/>
        <v>550369309.60000002</v>
      </c>
    </row>
    <row r="68" spans="1:8">
      <c r="A68" s="502">
        <v>31</v>
      </c>
      <c r="B68" s="553" t="s">
        <v>989</v>
      </c>
      <c r="C68" s="407">
        <f>SUM(C55,C56,C57,C58,C59,C62,C63,C67)</f>
        <v>657593061.99199998</v>
      </c>
      <c r="D68" s="407">
        <f>SUM(D55,D56,D57,D58,D59,D62,D63,D67)</f>
        <v>0</v>
      </c>
      <c r="E68" s="414">
        <f t="shared" si="4"/>
        <v>657593061.99199998</v>
      </c>
      <c r="F68" s="407">
        <f>SUM(F55,F56,F57,F58,F59,F62,F63,F67)</f>
        <v>671104079.60000002</v>
      </c>
      <c r="G68" s="407">
        <f>SUM(G55,G56,G57,G58,G59,G62,G63,G67)</f>
        <v>0</v>
      </c>
      <c r="H68" s="534">
        <f t="shared" si="5"/>
        <v>671104079.60000002</v>
      </c>
    </row>
    <row r="69" spans="1:8" ht="15" thickBot="1">
      <c r="A69" s="510">
        <v>32</v>
      </c>
      <c r="B69" s="554" t="s">
        <v>741</v>
      </c>
      <c r="C69" s="557">
        <f>SUM(C53,C68)</f>
        <v>4944186984.1089001</v>
      </c>
      <c r="D69" s="557">
        <f>SUM(D53,D68)</f>
        <v>1397742751.5086052</v>
      </c>
      <c r="E69" s="558">
        <f t="shared" si="4"/>
        <v>6341929735.6175051</v>
      </c>
      <c r="F69" s="557">
        <f>SUM(F53,F68)</f>
        <v>4254726670.4795933</v>
      </c>
      <c r="G69" s="557">
        <f>SUM(G53,G68)</f>
        <v>1260860181.1322944</v>
      </c>
      <c r="H69" s="559">
        <f t="shared" si="5"/>
        <v>5515586851.6118879</v>
      </c>
    </row>
    <row r="72" spans="1:8" ht="25.2" customHeight="1">
      <c r="B72" s="555" t="s">
        <v>990</v>
      </c>
    </row>
  </sheetData>
  <mergeCells count="7">
    <mergeCell ref="C37:H37"/>
    <mergeCell ref="C54:H54"/>
    <mergeCell ref="A4:A6"/>
    <mergeCell ref="B4:B5"/>
    <mergeCell ref="C4:E4"/>
    <mergeCell ref="F4:H4"/>
    <mergeCell ref="C6:H6"/>
  </mergeCells>
  <pageMargins left="0.7" right="0.7" top="0.75" bottom="0.75" header="0.3" footer="0.3"/>
  <pageSetup paperSize="9" scale="4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M35"/>
  <sheetViews>
    <sheetView showGridLines="0" topLeftCell="A6" zoomScale="80" zoomScaleNormal="80" workbookViewId="0">
      <selection activeCell="G35" sqref="G35"/>
    </sheetView>
  </sheetViews>
  <sheetFormatPr defaultColWidth="9.33203125" defaultRowHeight="12"/>
  <cols>
    <col min="1" max="1" width="11.6640625" style="469" bestFit="1" customWidth="1"/>
    <col min="2" max="2" width="60.5546875" style="469" customWidth="1"/>
    <col min="3" max="3" width="16.33203125" style="468" customWidth="1"/>
    <col min="4" max="4" width="16.6640625" style="468" customWidth="1"/>
    <col min="5" max="5" width="17.33203125" style="468" customWidth="1"/>
    <col min="6" max="6" width="15.5546875" style="478" customWidth="1"/>
    <col min="7" max="7" width="14.88671875" style="478" customWidth="1"/>
    <col min="8" max="8" width="14.6640625" style="468" customWidth="1"/>
    <col min="9" max="11" width="16" style="478" customWidth="1"/>
    <col min="12" max="12" width="13.88671875" style="478" customWidth="1"/>
    <col min="13" max="13" width="9.33203125" style="468"/>
    <col min="14" max="16384" width="9.33203125" style="469"/>
  </cols>
  <sheetData>
    <row r="1" spans="1:12" ht="13.8">
      <c r="A1" s="450" t="s">
        <v>97</v>
      </c>
      <c r="B1" s="142" t="str">
        <f>Info!C2</f>
        <v>სს ”ლიბერთი ბანკი”</v>
      </c>
      <c r="F1" s="468"/>
      <c r="G1" s="468"/>
      <c r="I1" s="468"/>
      <c r="J1" s="468"/>
      <c r="K1" s="468"/>
      <c r="L1" s="468"/>
    </row>
    <row r="2" spans="1:12">
      <c r="A2" s="450" t="s">
        <v>98</v>
      </c>
      <c r="B2" s="453">
        <f>'1. key ratios'!B2</f>
        <v>46203</v>
      </c>
      <c r="F2" s="468"/>
      <c r="G2" s="468"/>
      <c r="I2" s="468"/>
      <c r="J2" s="468"/>
      <c r="K2" s="468"/>
      <c r="L2" s="468"/>
    </row>
    <row r="3" spans="1:12">
      <c r="A3" s="454" t="s">
        <v>561</v>
      </c>
      <c r="F3" s="468"/>
      <c r="G3" s="468"/>
      <c r="I3" s="468"/>
      <c r="J3" s="468"/>
      <c r="K3" s="468"/>
      <c r="L3" s="468"/>
    </row>
    <row r="4" spans="1:12">
      <c r="F4" s="468"/>
      <c r="G4" s="468"/>
      <c r="I4" s="468"/>
      <c r="J4" s="468"/>
      <c r="K4" s="468"/>
      <c r="L4" s="468"/>
    </row>
    <row r="5" spans="1:12" ht="37.5" customHeight="1">
      <c r="A5" s="816" t="s">
        <v>562</v>
      </c>
      <c r="B5" s="817"/>
      <c r="C5" s="870" t="s">
        <v>563</v>
      </c>
      <c r="D5" s="871"/>
      <c r="E5" s="871"/>
      <c r="F5" s="871"/>
      <c r="G5" s="871"/>
      <c r="H5" s="872" t="s">
        <v>869</v>
      </c>
      <c r="I5" s="873"/>
      <c r="J5" s="873"/>
      <c r="K5" s="873"/>
      <c r="L5" s="874"/>
    </row>
    <row r="6" spans="1:12" ht="47.4" customHeight="1">
      <c r="A6" s="820"/>
      <c r="B6" s="821"/>
      <c r="C6" s="470"/>
      <c r="D6" s="471" t="s">
        <v>854</v>
      </c>
      <c r="E6" s="471" t="s">
        <v>853</v>
      </c>
      <c r="F6" s="471" t="s">
        <v>852</v>
      </c>
      <c r="G6" s="471" t="s">
        <v>851</v>
      </c>
      <c r="H6" s="472"/>
      <c r="I6" s="471" t="s">
        <v>854</v>
      </c>
      <c r="J6" s="471" t="s">
        <v>853</v>
      </c>
      <c r="K6" s="471" t="s">
        <v>852</v>
      </c>
      <c r="L6" s="471" t="s">
        <v>851</v>
      </c>
    </row>
    <row r="7" spans="1:12" ht="13.8">
      <c r="A7" s="473">
        <v>1</v>
      </c>
      <c r="B7" s="474" t="s">
        <v>485</v>
      </c>
      <c r="C7" s="481">
        <f>SUM(D7:G7)</f>
        <v>1150394251.5588298</v>
      </c>
      <c r="D7" s="749">
        <v>1120601844.815393</v>
      </c>
      <c r="E7" s="749">
        <v>7985888.3600000003</v>
      </c>
      <c r="F7" s="749">
        <v>21719237.593436997</v>
      </c>
      <c r="G7" s="749">
        <v>87280.79</v>
      </c>
      <c r="H7" s="481">
        <f>SUM(I7:L7)</f>
        <v>38173012.998093158</v>
      </c>
      <c r="I7" s="749">
        <v>18069770.265275102</v>
      </c>
      <c r="J7" s="749">
        <v>2830291.9551621494</v>
      </c>
      <c r="K7" s="749">
        <v>17228038.150033113</v>
      </c>
      <c r="L7" s="749">
        <v>44912.627622799999</v>
      </c>
    </row>
    <row r="8" spans="1:12" ht="13.8">
      <c r="A8" s="473">
        <v>2</v>
      </c>
      <c r="B8" s="474" t="s">
        <v>486</v>
      </c>
      <c r="C8" s="481">
        <f>SUM(D8:G8)</f>
        <v>146008159.43954298</v>
      </c>
      <c r="D8" s="749">
        <v>142399005.52695596</v>
      </c>
      <c r="E8" s="749">
        <v>1912509.3625869998</v>
      </c>
      <c r="F8" s="750">
        <v>1696644.5500000003</v>
      </c>
      <c r="G8" s="750">
        <v>0</v>
      </c>
      <c r="H8" s="481">
        <f t="shared" ref="H8:H32" si="0">SUM(I8:L8)</f>
        <v>1550307.0949469409</v>
      </c>
      <c r="I8" s="750">
        <v>556948.23465933627</v>
      </c>
      <c r="J8" s="749">
        <v>384611.6704510047</v>
      </c>
      <c r="K8" s="750">
        <v>608747.18983659998</v>
      </c>
      <c r="L8" s="750">
        <v>0</v>
      </c>
    </row>
    <row r="9" spans="1:12" ht="13.8">
      <c r="A9" s="473">
        <v>3</v>
      </c>
      <c r="B9" s="474" t="s">
        <v>834</v>
      </c>
      <c r="C9" s="481">
        <f>SUM(D9:G9)</f>
        <v>28859310.763275001</v>
      </c>
      <c r="D9" s="749">
        <v>28858927.463275</v>
      </c>
      <c r="E9" s="749">
        <v>1.27</v>
      </c>
      <c r="F9" s="751">
        <v>382.03</v>
      </c>
      <c r="G9" s="751">
        <v>0</v>
      </c>
      <c r="H9" s="481">
        <f t="shared" si="0"/>
        <v>306126.66145980178</v>
      </c>
      <c r="I9" s="751">
        <v>305796.2252011518</v>
      </c>
      <c r="J9" s="751">
        <v>0.41696894000000001</v>
      </c>
      <c r="K9" s="751">
        <v>330.01928971000001</v>
      </c>
      <c r="L9" s="751">
        <v>0</v>
      </c>
    </row>
    <row r="10" spans="1:12" ht="13.8">
      <c r="A10" s="473">
        <v>4</v>
      </c>
      <c r="B10" s="474" t="s">
        <v>487</v>
      </c>
      <c r="C10" s="481">
        <f t="shared" ref="C10:C32" si="1">SUM(D10:G10)</f>
        <v>118794328.137306</v>
      </c>
      <c r="D10" s="749">
        <v>105590165.03905001</v>
      </c>
      <c r="E10" s="749">
        <v>2258589.3907850003</v>
      </c>
      <c r="F10" s="751">
        <v>10945573.707471</v>
      </c>
      <c r="G10" s="751">
        <v>0</v>
      </c>
      <c r="H10" s="481">
        <f t="shared" si="0"/>
        <v>1713758.9411442769</v>
      </c>
      <c r="I10" s="751">
        <v>1173283.1135182749</v>
      </c>
      <c r="J10" s="751">
        <v>97168.127993926304</v>
      </c>
      <c r="K10" s="751">
        <v>443307.69963207562</v>
      </c>
      <c r="L10" s="751">
        <v>0</v>
      </c>
    </row>
    <row r="11" spans="1:12" ht="13.8">
      <c r="A11" s="473">
        <v>5</v>
      </c>
      <c r="B11" s="474" t="s">
        <v>488</v>
      </c>
      <c r="C11" s="481">
        <f t="shared" si="1"/>
        <v>219147156.75027746</v>
      </c>
      <c r="D11" s="749">
        <v>214528732.53708699</v>
      </c>
      <c r="E11" s="749">
        <v>1543390.1149670002</v>
      </c>
      <c r="F11" s="751">
        <v>2757549.3056649999</v>
      </c>
      <c r="G11" s="751">
        <v>317484.79255850002</v>
      </c>
      <c r="H11" s="481">
        <f t="shared" si="0"/>
        <v>3421623.4877006267</v>
      </c>
      <c r="I11" s="751">
        <v>2615369.3297638036</v>
      </c>
      <c r="J11" s="751">
        <v>450820.80154328042</v>
      </c>
      <c r="K11" s="751">
        <v>217168.41127653059</v>
      </c>
      <c r="L11" s="751">
        <v>138264.94511701219</v>
      </c>
    </row>
    <row r="12" spans="1:12" ht="13.8">
      <c r="A12" s="473">
        <v>6</v>
      </c>
      <c r="B12" s="474" t="s">
        <v>489</v>
      </c>
      <c r="C12" s="481">
        <f t="shared" si="1"/>
        <v>27384901.587626398</v>
      </c>
      <c r="D12" s="749">
        <v>20465302.977626398</v>
      </c>
      <c r="E12" s="749">
        <v>810650.96</v>
      </c>
      <c r="F12" s="751">
        <v>6108947.6499999994</v>
      </c>
      <c r="G12" s="751">
        <v>0</v>
      </c>
      <c r="H12" s="481">
        <f t="shared" si="0"/>
        <v>634691.47380378982</v>
      </c>
      <c r="I12" s="751">
        <v>160846.45625452991</v>
      </c>
      <c r="J12" s="751">
        <v>220786.28784991999</v>
      </c>
      <c r="K12" s="751">
        <v>253058.72969933995</v>
      </c>
      <c r="L12" s="751">
        <v>0</v>
      </c>
    </row>
    <row r="13" spans="1:12" ht="13.8">
      <c r="A13" s="473">
        <v>7</v>
      </c>
      <c r="B13" s="474" t="s">
        <v>490</v>
      </c>
      <c r="C13" s="481">
        <f t="shared" si="1"/>
        <v>66284727.526744194</v>
      </c>
      <c r="D13" s="749">
        <v>65431166.394771397</v>
      </c>
      <c r="E13" s="749">
        <v>327552</v>
      </c>
      <c r="F13" s="751">
        <v>526009.13197280001</v>
      </c>
      <c r="G13" s="751">
        <v>0</v>
      </c>
      <c r="H13" s="481">
        <f t="shared" si="0"/>
        <v>644244.38685806363</v>
      </c>
      <c r="I13" s="751">
        <v>526406.36362525763</v>
      </c>
      <c r="J13" s="751">
        <v>14869.78598586</v>
      </c>
      <c r="K13" s="751">
        <v>102968.237246946</v>
      </c>
      <c r="L13" s="751">
        <v>0</v>
      </c>
    </row>
    <row r="14" spans="1:12" ht="13.8">
      <c r="A14" s="473">
        <v>8</v>
      </c>
      <c r="B14" s="474" t="s">
        <v>491</v>
      </c>
      <c r="C14" s="481">
        <f t="shared" si="1"/>
        <v>16139823.702731097</v>
      </c>
      <c r="D14" s="749">
        <v>14500741.042175097</v>
      </c>
      <c r="E14" s="749">
        <v>1535249.842556</v>
      </c>
      <c r="F14" s="751">
        <v>47885.214999999997</v>
      </c>
      <c r="G14" s="751">
        <v>55947.603000000003</v>
      </c>
      <c r="H14" s="481">
        <f t="shared" si="0"/>
        <v>113664.07741996882</v>
      </c>
      <c r="I14" s="751">
        <v>59985.132595067043</v>
      </c>
      <c r="J14" s="751">
        <v>20521.400064971771</v>
      </c>
      <c r="K14" s="751">
        <v>29850.639991409997</v>
      </c>
      <c r="L14" s="751">
        <v>3306.9047685199998</v>
      </c>
    </row>
    <row r="15" spans="1:12" ht="13.8">
      <c r="A15" s="473">
        <v>9</v>
      </c>
      <c r="B15" s="474" t="s">
        <v>492</v>
      </c>
      <c r="C15" s="481">
        <f t="shared" si="1"/>
        <v>12157813.893937998</v>
      </c>
      <c r="D15" s="749">
        <v>12094377.267066998</v>
      </c>
      <c r="E15" s="749">
        <v>12668.526871</v>
      </c>
      <c r="F15" s="751">
        <v>18301.43</v>
      </c>
      <c r="G15" s="751">
        <v>32466.670000000002</v>
      </c>
      <c r="H15" s="481">
        <f>SUM(I15:L15)</f>
        <v>63762.735401186328</v>
      </c>
      <c r="I15" s="751">
        <v>52930.782968960244</v>
      </c>
      <c r="J15" s="751">
        <v>184.618574356083</v>
      </c>
      <c r="K15" s="751">
        <v>10539.46411126</v>
      </c>
      <c r="L15" s="751">
        <v>107.86974660999999</v>
      </c>
    </row>
    <row r="16" spans="1:12" ht="13.8">
      <c r="A16" s="473">
        <v>10</v>
      </c>
      <c r="B16" s="474" t="s">
        <v>493</v>
      </c>
      <c r="C16" s="481">
        <f t="shared" si="1"/>
        <v>19044758.261863999</v>
      </c>
      <c r="D16" s="749">
        <v>19044554.011863999</v>
      </c>
      <c r="E16" s="749">
        <v>0</v>
      </c>
      <c r="F16" s="751">
        <v>0</v>
      </c>
      <c r="G16" s="751">
        <v>204.25</v>
      </c>
      <c r="H16" s="481">
        <f t="shared" si="0"/>
        <v>153295.48430428372</v>
      </c>
      <c r="I16" s="751">
        <v>153188.0265221837</v>
      </c>
      <c r="J16" s="751">
        <v>0</v>
      </c>
      <c r="K16" s="751">
        <v>0</v>
      </c>
      <c r="L16" s="751">
        <v>107.4577821</v>
      </c>
    </row>
    <row r="17" spans="1:12" ht="13.8">
      <c r="A17" s="473">
        <v>11</v>
      </c>
      <c r="B17" s="474" t="s">
        <v>494</v>
      </c>
      <c r="C17" s="481">
        <f t="shared" si="1"/>
        <v>6595968.4740039995</v>
      </c>
      <c r="D17" s="749">
        <v>6539921.3440039996</v>
      </c>
      <c r="E17" s="749">
        <v>0</v>
      </c>
      <c r="F17" s="751">
        <v>56047.13</v>
      </c>
      <c r="G17" s="751">
        <v>0</v>
      </c>
      <c r="H17" s="481">
        <f t="shared" si="0"/>
        <v>69505.5333573549</v>
      </c>
      <c r="I17" s="751">
        <v>27484.853278364903</v>
      </c>
      <c r="J17" s="751">
        <v>0</v>
      </c>
      <c r="K17" s="751">
        <v>42020.680078990001</v>
      </c>
      <c r="L17" s="751">
        <v>0</v>
      </c>
    </row>
    <row r="18" spans="1:12" ht="13.8">
      <c r="A18" s="473">
        <v>12</v>
      </c>
      <c r="B18" s="474" t="s">
        <v>495</v>
      </c>
      <c r="C18" s="481">
        <f t="shared" si="1"/>
        <v>308555166.90224034</v>
      </c>
      <c r="D18" s="749">
        <v>278264421.00462532</v>
      </c>
      <c r="E18" s="749">
        <v>19575202.312942997</v>
      </c>
      <c r="F18" s="751">
        <v>10714785.674671998</v>
      </c>
      <c r="G18" s="751">
        <v>757.91</v>
      </c>
      <c r="H18" s="481">
        <f t="shared" si="0"/>
        <v>9454470.1025539637</v>
      </c>
      <c r="I18" s="751">
        <v>1798108.4723975447</v>
      </c>
      <c r="J18" s="751">
        <v>1627221.5655792058</v>
      </c>
      <c r="K18" s="751">
        <v>6028869.9282630542</v>
      </c>
      <c r="L18" s="751">
        <v>270.13631415999998</v>
      </c>
    </row>
    <row r="19" spans="1:12" ht="13.8">
      <c r="A19" s="473">
        <v>13</v>
      </c>
      <c r="B19" s="474" t="s">
        <v>496</v>
      </c>
      <c r="C19" s="481">
        <f t="shared" si="1"/>
        <v>74235199.659353003</v>
      </c>
      <c r="D19" s="749">
        <v>69687932.691027999</v>
      </c>
      <c r="E19" s="749">
        <v>1500144.292196</v>
      </c>
      <c r="F19" s="751">
        <v>3010716.0411289996</v>
      </c>
      <c r="G19" s="751">
        <v>36406.634999999995</v>
      </c>
      <c r="H19" s="481">
        <f t="shared" si="0"/>
        <v>2436577.7471942729</v>
      </c>
      <c r="I19" s="751">
        <v>439801.11772243684</v>
      </c>
      <c r="J19" s="751">
        <v>301080.31990803959</v>
      </c>
      <c r="K19" s="751">
        <v>1689373.6018049065</v>
      </c>
      <c r="L19" s="751">
        <v>6322.7077588900002</v>
      </c>
    </row>
    <row r="20" spans="1:12" ht="13.8">
      <c r="A20" s="473">
        <v>14</v>
      </c>
      <c r="B20" s="474" t="s">
        <v>497</v>
      </c>
      <c r="C20" s="481">
        <f t="shared" si="1"/>
        <v>75964451.841086805</v>
      </c>
      <c r="D20" s="749">
        <v>69871023.335794806</v>
      </c>
      <c r="E20" s="749">
        <v>3634561.2931149998</v>
      </c>
      <c r="F20" s="751">
        <v>2458867.212177</v>
      </c>
      <c r="G20" s="751">
        <v>0</v>
      </c>
      <c r="H20" s="481">
        <f t="shared" si="0"/>
        <v>989571.02418998373</v>
      </c>
      <c r="I20" s="751">
        <v>375409.78441515827</v>
      </c>
      <c r="J20" s="751">
        <v>240937.07276976158</v>
      </c>
      <c r="K20" s="751">
        <v>373224.16700506385</v>
      </c>
      <c r="L20" s="751">
        <v>0</v>
      </c>
    </row>
    <row r="21" spans="1:12" ht="13.8">
      <c r="A21" s="473">
        <v>15</v>
      </c>
      <c r="B21" s="474" t="s">
        <v>498</v>
      </c>
      <c r="C21" s="481">
        <f t="shared" si="1"/>
        <v>46216394.039632604</v>
      </c>
      <c r="D21" s="749">
        <v>36082748.091626607</v>
      </c>
      <c r="E21" s="749">
        <v>5501377.7190499995</v>
      </c>
      <c r="F21" s="751">
        <v>4632268.228955999</v>
      </c>
      <c r="G21" s="751">
        <v>0</v>
      </c>
      <c r="H21" s="481">
        <f t="shared" si="0"/>
        <v>1344807.4618654994</v>
      </c>
      <c r="I21" s="751">
        <v>269932.13362852216</v>
      </c>
      <c r="J21" s="751">
        <v>557364.92009728402</v>
      </c>
      <c r="K21" s="751">
        <v>517510.40813969326</v>
      </c>
      <c r="L21" s="751">
        <v>0</v>
      </c>
    </row>
    <row r="22" spans="1:12" ht="13.8">
      <c r="A22" s="473">
        <v>16</v>
      </c>
      <c r="B22" s="474" t="s">
        <v>499</v>
      </c>
      <c r="C22" s="481">
        <f t="shared" si="1"/>
        <v>50244844.588510998</v>
      </c>
      <c r="D22" s="749">
        <v>420002.54</v>
      </c>
      <c r="E22" s="749">
        <v>49792238.188510999</v>
      </c>
      <c r="F22" s="751">
        <v>32603.86</v>
      </c>
      <c r="G22" s="751">
        <v>0</v>
      </c>
      <c r="H22" s="481">
        <f t="shared" si="0"/>
        <v>1731977.4579679808</v>
      </c>
      <c r="I22" s="751">
        <v>3849.3430371300001</v>
      </c>
      <c r="J22" s="751">
        <v>1705884.7081723707</v>
      </c>
      <c r="K22" s="751">
        <v>22243.40675848</v>
      </c>
      <c r="L22" s="751">
        <v>0</v>
      </c>
    </row>
    <row r="23" spans="1:12" ht="13.8">
      <c r="A23" s="473">
        <v>17</v>
      </c>
      <c r="B23" s="474" t="s">
        <v>500</v>
      </c>
      <c r="C23" s="481">
        <f t="shared" si="1"/>
        <v>13446450.416023999</v>
      </c>
      <c r="D23" s="749">
        <v>7861064.2460240005</v>
      </c>
      <c r="E23" s="749">
        <v>0</v>
      </c>
      <c r="F23" s="751">
        <v>5585386.1699999999</v>
      </c>
      <c r="G23" s="751">
        <v>0</v>
      </c>
      <c r="H23" s="481">
        <f t="shared" si="0"/>
        <v>788909.68785854173</v>
      </c>
      <c r="I23" s="751">
        <v>116816.94634569183</v>
      </c>
      <c r="J23" s="751">
        <v>0</v>
      </c>
      <c r="K23" s="751">
        <v>672092.74151284993</v>
      </c>
      <c r="L23" s="751">
        <v>0</v>
      </c>
    </row>
    <row r="24" spans="1:12" ht="13.8">
      <c r="A24" s="473">
        <v>18</v>
      </c>
      <c r="B24" s="474" t="s">
        <v>501</v>
      </c>
      <c r="C24" s="481">
        <f t="shared" si="1"/>
        <v>125493402.90828437</v>
      </c>
      <c r="D24" s="749">
        <v>125376065.94828437</v>
      </c>
      <c r="E24" s="749">
        <v>16948.52</v>
      </c>
      <c r="F24" s="751">
        <v>100388.44</v>
      </c>
      <c r="G24" s="751">
        <v>0</v>
      </c>
      <c r="H24" s="481">
        <f t="shared" si="0"/>
        <v>668562.13967144652</v>
      </c>
      <c r="I24" s="751">
        <v>597272.52475587651</v>
      </c>
      <c r="J24" s="751">
        <v>6190.3113418399998</v>
      </c>
      <c r="K24" s="751">
        <v>65099.303573730002</v>
      </c>
      <c r="L24" s="751">
        <v>0</v>
      </c>
    </row>
    <row r="25" spans="1:12" ht="13.8">
      <c r="A25" s="473">
        <v>19</v>
      </c>
      <c r="B25" s="474" t="s">
        <v>502</v>
      </c>
      <c r="C25" s="481">
        <f t="shared" si="1"/>
        <v>3637148.0133850002</v>
      </c>
      <c r="D25" s="749">
        <v>3637148.0133850002</v>
      </c>
      <c r="E25" s="749">
        <v>0</v>
      </c>
      <c r="F25" s="751">
        <v>0</v>
      </c>
      <c r="G25" s="751">
        <v>0</v>
      </c>
      <c r="H25" s="481">
        <f t="shared" si="0"/>
        <v>13875.718876004797</v>
      </c>
      <c r="I25" s="751">
        <v>13875.718876004797</v>
      </c>
      <c r="J25" s="751">
        <v>0</v>
      </c>
      <c r="K25" s="751">
        <v>0</v>
      </c>
      <c r="L25" s="751">
        <v>0</v>
      </c>
    </row>
    <row r="26" spans="1:12" ht="13.8">
      <c r="A26" s="473">
        <v>20</v>
      </c>
      <c r="B26" s="474" t="s">
        <v>503</v>
      </c>
      <c r="C26" s="481">
        <f t="shared" si="1"/>
        <v>115562250.772394</v>
      </c>
      <c r="D26" s="749">
        <v>108283854.991886</v>
      </c>
      <c r="E26" s="749">
        <v>5042331.3905079998</v>
      </c>
      <c r="F26" s="751">
        <v>2236064.3900000006</v>
      </c>
      <c r="G26" s="751">
        <v>0</v>
      </c>
      <c r="H26" s="481">
        <f t="shared" si="0"/>
        <v>1922860.1196446749</v>
      </c>
      <c r="I26" s="751">
        <v>1295919.5924634619</v>
      </c>
      <c r="J26" s="751">
        <v>74765.266586102982</v>
      </c>
      <c r="K26" s="751">
        <v>552175.26059511001</v>
      </c>
      <c r="L26" s="751">
        <v>0</v>
      </c>
    </row>
    <row r="27" spans="1:12" ht="13.8">
      <c r="A27" s="473">
        <v>21</v>
      </c>
      <c r="B27" s="474" t="s">
        <v>504</v>
      </c>
      <c r="C27" s="481">
        <f t="shared" si="1"/>
        <v>19451794.157265004</v>
      </c>
      <c r="D27" s="749">
        <v>19420059.097265001</v>
      </c>
      <c r="E27" s="749">
        <v>27358.920000000002</v>
      </c>
      <c r="F27" s="751">
        <v>4376.1399999999994</v>
      </c>
      <c r="G27" s="751">
        <v>0</v>
      </c>
      <c r="H27" s="481">
        <f t="shared" si="0"/>
        <v>51534.430450061576</v>
      </c>
      <c r="I27" s="751">
        <v>37827.903948211577</v>
      </c>
      <c r="J27" s="751">
        <v>9924.77914384</v>
      </c>
      <c r="K27" s="751">
        <v>3781.74735801</v>
      </c>
      <c r="L27" s="751">
        <v>0</v>
      </c>
    </row>
    <row r="28" spans="1:12" ht="13.8">
      <c r="A28" s="473">
        <v>22</v>
      </c>
      <c r="B28" s="474" t="s">
        <v>505</v>
      </c>
      <c r="C28" s="481">
        <f t="shared" si="1"/>
        <v>18214016.633694995</v>
      </c>
      <c r="D28" s="749">
        <v>17582455.913694996</v>
      </c>
      <c r="E28" s="749">
        <v>526350.69999999995</v>
      </c>
      <c r="F28" s="751">
        <v>105210.01999999999</v>
      </c>
      <c r="G28" s="751">
        <v>0</v>
      </c>
      <c r="H28" s="481">
        <f t="shared" si="0"/>
        <v>295758.49774241168</v>
      </c>
      <c r="I28" s="751">
        <v>32578.173638021701</v>
      </c>
      <c r="J28" s="751">
        <v>191273.78888569001</v>
      </c>
      <c r="K28" s="751">
        <v>71906.535218699995</v>
      </c>
      <c r="L28" s="751">
        <v>0</v>
      </c>
    </row>
    <row r="29" spans="1:12" ht="13.8">
      <c r="A29" s="473">
        <v>23</v>
      </c>
      <c r="B29" s="474" t="s">
        <v>506</v>
      </c>
      <c r="C29" s="481">
        <f t="shared" si="1"/>
        <v>476174126.4867388</v>
      </c>
      <c r="D29" s="749">
        <v>445243763.5938912</v>
      </c>
      <c r="E29" s="749">
        <v>11080441.388262002</v>
      </c>
      <c r="F29" s="751">
        <v>19794603.680510994</v>
      </c>
      <c r="G29" s="751">
        <v>55317.824074600001</v>
      </c>
      <c r="H29" s="481">
        <f t="shared" si="0"/>
        <v>15179571.112658395</v>
      </c>
      <c r="I29" s="751">
        <v>2646555.6917124931</v>
      </c>
      <c r="J29" s="751">
        <v>2967830.2246229602</v>
      </c>
      <c r="K29" s="751">
        <v>9563929.5671604834</v>
      </c>
      <c r="L29" s="751">
        <v>1255.6291624588039</v>
      </c>
    </row>
    <row r="30" spans="1:12" ht="13.8">
      <c r="A30" s="473">
        <v>24</v>
      </c>
      <c r="B30" s="474" t="s">
        <v>507</v>
      </c>
      <c r="C30" s="481">
        <f t="shared" si="1"/>
        <v>698945873.91008866</v>
      </c>
      <c r="D30" s="749">
        <v>631585392.72989559</v>
      </c>
      <c r="E30" s="749">
        <v>26331427.786772002</v>
      </c>
      <c r="F30" s="751">
        <v>40949590.296420999</v>
      </c>
      <c r="G30" s="751">
        <v>79463.096999999994</v>
      </c>
      <c r="H30" s="481">
        <f t="shared" si="0"/>
        <v>33362719.82612671</v>
      </c>
      <c r="I30" s="751">
        <v>4117738.8901064293</v>
      </c>
      <c r="J30" s="751">
        <v>5628447.8371145986</v>
      </c>
      <c r="K30" s="751">
        <v>23573709.442272272</v>
      </c>
      <c r="L30" s="751">
        <v>42823.656633409999</v>
      </c>
    </row>
    <row r="31" spans="1:12" ht="13.8">
      <c r="A31" s="473">
        <v>25</v>
      </c>
      <c r="B31" s="474" t="s">
        <v>508</v>
      </c>
      <c r="C31" s="481">
        <f t="shared" si="1"/>
        <v>384403133.37290293</v>
      </c>
      <c r="D31" s="749">
        <v>349734301.07738489</v>
      </c>
      <c r="E31" s="749">
        <v>17056811.379735999</v>
      </c>
      <c r="F31" s="751">
        <v>17596745.343782</v>
      </c>
      <c r="G31" s="751">
        <v>15275.572000000002</v>
      </c>
      <c r="H31" s="481">
        <f t="shared" si="0"/>
        <v>16956122.782593757</v>
      </c>
      <c r="I31" s="751">
        <v>1440550.5312311759</v>
      </c>
      <c r="J31" s="751">
        <v>5021579.7863130774</v>
      </c>
      <c r="K31" s="751">
        <v>10487241.756910812</v>
      </c>
      <c r="L31" s="751">
        <v>6750.7081386899999</v>
      </c>
    </row>
    <row r="32" spans="1:12" ht="13.8">
      <c r="A32" s="473">
        <v>26</v>
      </c>
      <c r="B32" s="474" t="s">
        <v>564</v>
      </c>
      <c r="C32" s="481">
        <f t="shared" si="1"/>
        <v>415301836.03486913</v>
      </c>
      <c r="D32" s="749">
        <v>389992789.65159017</v>
      </c>
      <c r="E32" s="749">
        <v>10411078.152768997</v>
      </c>
      <c r="F32" s="751">
        <v>14435101.173510002</v>
      </c>
      <c r="G32" s="751">
        <v>462867.05700000003</v>
      </c>
      <c r="H32" s="481">
        <f t="shared" si="0"/>
        <v>13709484.198040413</v>
      </c>
      <c r="I32" s="751">
        <v>1407888.5662762423</v>
      </c>
      <c r="J32" s="751">
        <v>1596263.2025081911</v>
      </c>
      <c r="K32" s="751">
        <v>10489474.982967868</v>
      </c>
      <c r="L32" s="751">
        <v>215857.44628810996</v>
      </c>
    </row>
    <row r="33" spans="1:12" ht="13.8">
      <c r="A33" s="473">
        <v>27</v>
      </c>
      <c r="B33" s="476" t="s">
        <v>66</v>
      </c>
      <c r="C33" s="481">
        <f>SUM(C7:C32)</f>
        <v>4636657289.8326092</v>
      </c>
      <c r="D33" s="481">
        <f t="shared" ref="D33:L33" si="2">SUM(D7:D32)</f>
        <v>4303097761.345644</v>
      </c>
      <c r="E33" s="481">
        <f t="shared" si="2"/>
        <v>166882771.87162799</v>
      </c>
      <c r="F33" s="481">
        <f t="shared" si="2"/>
        <v>165533284.41470382</v>
      </c>
      <c r="G33" s="481">
        <f t="shared" si="2"/>
        <v>1143472.2006331</v>
      </c>
      <c r="H33" s="481">
        <f>SUM(H7:H32)</f>
        <v>145750795.18192357</v>
      </c>
      <c r="I33" s="481">
        <f>SUM(I7:I32)</f>
        <v>38296134.174216434</v>
      </c>
      <c r="J33" s="481">
        <f>SUM(J7:J32)</f>
        <v>23948018.847637374</v>
      </c>
      <c r="K33" s="481">
        <f t="shared" si="2"/>
        <v>83046662.070737004</v>
      </c>
      <c r="L33" s="481">
        <f t="shared" si="2"/>
        <v>459980.08933276095</v>
      </c>
    </row>
    <row r="34" spans="1:12">
      <c r="C34" s="482"/>
      <c r="D34" s="482"/>
      <c r="E34" s="482"/>
      <c r="F34" s="483"/>
      <c r="G34" s="483"/>
      <c r="H34" s="482"/>
      <c r="I34" s="483"/>
      <c r="J34" s="483"/>
      <c r="K34" s="483"/>
      <c r="L34" s="483"/>
    </row>
    <row r="35" spans="1:12">
      <c r="B35" s="479"/>
      <c r="C35" s="480"/>
      <c r="D35" s="477"/>
      <c r="E35" s="477"/>
      <c r="H35" s="477"/>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scale="36"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K13"/>
  <sheetViews>
    <sheetView showGridLines="0" topLeftCell="B1" zoomScale="80" zoomScaleNormal="80" workbookViewId="0">
      <selection activeCell="E29" sqref="E29"/>
    </sheetView>
  </sheetViews>
  <sheetFormatPr defaultColWidth="8.6640625" defaultRowHeight="12"/>
  <cols>
    <col min="1" max="1" width="11.6640625" style="451" bestFit="1" customWidth="1"/>
    <col min="2" max="2" width="88.44140625" style="451" customWidth="1"/>
    <col min="3" max="3" width="19.88671875" style="451" customWidth="1"/>
    <col min="4" max="5" width="21.33203125" style="451" customWidth="1"/>
    <col min="6" max="6" width="22.33203125" style="451" customWidth="1"/>
    <col min="7" max="7" width="19.33203125" style="451" customWidth="1"/>
    <col min="8" max="8" width="20.5546875" style="451" customWidth="1"/>
    <col min="9" max="9" width="19.33203125" style="451" customWidth="1"/>
    <col min="10" max="10" width="20.33203125" style="451" customWidth="1"/>
    <col min="11" max="11" width="24" style="451" customWidth="1"/>
    <col min="12" max="16384" width="8.6640625" style="451"/>
  </cols>
  <sheetData>
    <row r="1" spans="1:11" ht="13.8">
      <c r="A1" s="450" t="s">
        <v>97</v>
      </c>
      <c r="B1" s="142" t="str">
        <f>Info!C2</f>
        <v>სს ”ლიბერთი ბანკი”</v>
      </c>
      <c r="C1" s="469"/>
      <c r="D1" s="469"/>
      <c r="E1" s="469"/>
      <c r="F1" s="469"/>
      <c r="G1" s="469"/>
      <c r="H1" s="469"/>
      <c r="I1" s="469"/>
      <c r="J1" s="469"/>
      <c r="K1" s="469"/>
    </row>
    <row r="2" spans="1:11">
      <c r="A2" s="450" t="s">
        <v>98</v>
      </c>
      <c r="B2" s="453">
        <f>'1. key ratios'!B2</f>
        <v>46203</v>
      </c>
      <c r="C2" s="469"/>
      <c r="D2" s="469"/>
      <c r="E2" s="469"/>
      <c r="F2" s="469"/>
      <c r="G2" s="469"/>
      <c r="H2" s="469"/>
      <c r="I2" s="469"/>
      <c r="J2" s="469"/>
      <c r="K2" s="469"/>
    </row>
    <row r="3" spans="1:11">
      <c r="A3" s="454" t="s">
        <v>565</v>
      </c>
      <c r="B3" s="469"/>
      <c r="C3" s="469"/>
      <c r="D3" s="469"/>
      <c r="E3" s="469"/>
      <c r="F3" s="469"/>
      <c r="G3" s="469"/>
      <c r="H3" s="469"/>
      <c r="I3" s="469"/>
      <c r="J3" s="469"/>
      <c r="K3" s="469"/>
    </row>
    <row r="4" spans="1:11">
      <c r="A4" s="469"/>
      <c r="B4" s="469"/>
      <c r="C4" s="736" t="s">
        <v>469</v>
      </c>
      <c r="D4" s="736" t="s">
        <v>470</v>
      </c>
      <c r="E4" s="736" t="s">
        <v>471</v>
      </c>
      <c r="F4" s="736" t="s">
        <v>472</v>
      </c>
      <c r="G4" s="736" t="s">
        <v>473</v>
      </c>
      <c r="H4" s="736" t="s">
        <v>474</v>
      </c>
      <c r="I4" s="736" t="s">
        <v>475</v>
      </c>
      <c r="J4" s="736" t="s">
        <v>476</v>
      </c>
      <c r="K4" s="736" t="s">
        <v>477</v>
      </c>
    </row>
    <row r="5" spans="1:11" ht="114" customHeight="1">
      <c r="A5" s="875" t="s">
        <v>868</v>
      </c>
      <c r="B5" s="876"/>
      <c r="C5" s="752" t="s">
        <v>566</v>
      </c>
      <c r="D5" s="752" t="s">
        <v>559</v>
      </c>
      <c r="E5" s="752" t="s">
        <v>560</v>
      </c>
      <c r="F5" s="752" t="s">
        <v>867</v>
      </c>
      <c r="G5" s="752" t="s">
        <v>567</v>
      </c>
      <c r="H5" s="752" t="s">
        <v>568</v>
      </c>
      <c r="I5" s="752" t="s">
        <v>569</v>
      </c>
      <c r="J5" s="752" t="s">
        <v>570</v>
      </c>
      <c r="K5" s="752" t="s">
        <v>571</v>
      </c>
    </row>
    <row r="6" spans="1:11">
      <c r="A6" s="473">
        <v>1</v>
      </c>
      <c r="B6" s="473" t="s">
        <v>572</v>
      </c>
      <c r="C6" s="475">
        <v>67047502.405900553</v>
      </c>
      <c r="D6" s="475">
        <v>18546443.76142719</v>
      </c>
      <c r="E6" s="475">
        <v>0</v>
      </c>
      <c r="F6" s="475">
        <v>184454306.20470345</v>
      </c>
      <c r="G6" s="475">
        <v>2427390805.6051698</v>
      </c>
      <c r="H6" s="475">
        <v>0</v>
      </c>
      <c r="I6" s="475">
        <v>775426696.23611403</v>
      </c>
      <c r="J6" s="475">
        <v>61713816.836166665</v>
      </c>
      <c r="K6" s="475">
        <v>1102077718.7831273</v>
      </c>
    </row>
    <row r="7" spans="1:11">
      <c r="A7" s="473">
        <v>2</v>
      </c>
      <c r="B7" s="473" t="s">
        <v>573</v>
      </c>
      <c r="C7" s="475"/>
      <c r="D7" s="475">
        <v>0</v>
      </c>
      <c r="E7" s="475"/>
      <c r="F7" s="475"/>
      <c r="G7" s="475"/>
      <c r="H7" s="475"/>
      <c r="I7" s="475"/>
      <c r="J7" s="475"/>
      <c r="K7" s="475">
        <v>145393675.53</v>
      </c>
    </row>
    <row r="8" spans="1:11">
      <c r="A8" s="473">
        <v>3</v>
      </c>
      <c r="B8" s="473" t="s">
        <v>537</v>
      </c>
      <c r="C8" s="475">
        <v>15037396.272000009</v>
      </c>
      <c r="D8" s="475"/>
      <c r="E8" s="475"/>
      <c r="F8" s="475"/>
      <c r="G8" s="475"/>
      <c r="H8" s="475"/>
      <c r="I8" s="475"/>
      <c r="J8" s="475"/>
      <c r="K8" s="475">
        <v>550642095.18960702</v>
      </c>
    </row>
    <row r="9" spans="1:11">
      <c r="A9" s="473">
        <v>4</v>
      </c>
      <c r="B9" s="723" t="s">
        <v>866</v>
      </c>
      <c r="C9" s="475">
        <v>1167640.7203114843</v>
      </c>
      <c r="D9" s="475"/>
      <c r="E9" s="475"/>
      <c r="F9" s="475">
        <v>1515383.4191434965</v>
      </c>
      <c r="G9" s="475">
        <v>87451078.467816487</v>
      </c>
      <c r="H9" s="475">
        <v>0</v>
      </c>
      <c r="I9" s="475">
        <v>43108129.042604245</v>
      </c>
      <c r="J9" s="475"/>
      <c r="K9" s="475">
        <v>33434524.856461287</v>
      </c>
    </row>
    <row r="10" spans="1:11">
      <c r="A10" s="473">
        <v>5</v>
      </c>
      <c r="B10" s="723" t="s">
        <v>865</v>
      </c>
      <c r="C10" s="473"/>
      <c r="D10" s="473"/>
      <c r="E10" s="473"/>
      <c r="F10" s="473"/>
      <c r="G10" s="473"/>
      <c r="H10" s="473"/>
      <c r="I10" s="473"/>
      <c r="J10" s="473"/>
      <c r="K10" s="473"/>
    </row>
    <row r="11" spans="1:11">
      <c r="A11" s="473">
        <v>6</v>
      </c>
      <c r="B11" s="723" t="s">
        <v>864</v>
      </c>
      <c r="C11" s="473"/>
      <c r="D11" s="473"/>
      <c r="E11" s="473"/>
      <c r="F11" s="473"/>
      <c r="G11" s="473"/>
      <c r="H11" s="473"/>
      <c r="I11" s="473"/>
      <c r="J11" s="473"/>
      <c r="K11" s="473"/>
    </row>
    <row r="13" spans="1:11" ht="13.8">
      <c r="B13" s="130"/>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scale="2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2" tint="-9.9978637043366805E-2"/>
  </sheetPr>
  <dimension ref="A1:V20"/>
  <sheetViews>
    <sheetView showGridLines="0" topLeftCell="F4" zoomScale="80" zoomScaleNormal="80" workbookViewId="0">
      <selection activeCell="B22" sqref="B22:C22"/>
    </sheetView>
  </sheetViews>
  <sheetFormatPr defaultColWidth="8.6640625" defaultRowHeight="14.4"/>
  <cols>
    <col min="1" max="1" width="10" style="212" bestFit="1" customWidth="1"/>
    <col min="2" max="2" width="69.6640625" style="212" customWidth="1"/>
    <col min="3" max="3" width="19" style="212" customWidth="1"/>
    <col min="4" max="4" width="17.44140625" style="212" customWidth="1"/>
    <col min="5" max="5" width="14.109375" style="212" customWidth="1"/>
    <col min="6" max="6" width="14.5546875" style="212" customWidth="1"/>
    <col min="7" max="7" width="12.44140625" style="212" customWidth="1"/>
    <col min="8" max="8" width="18.44140625" style="212" customWidth="1"/>
    <col min="9" max="9" width="17.88671875" style="212" customWidth="1"/>
    <col min="10" max="10" width="14.109375" style="212" customWidth="1"/>
    <col min="11" max="11" width="14.5546875" style="212" customWidth="1"/>
    <col min="12" max="12" width="14.109375" style="212" customWidth="1"/>
    <col min="13" max="13" width="17.6640625" style="212" customWidth="1"/>
    <col min="14" max="14" width="17.33203125" style="212" customWidth="1"/>
    <col min="15" max="15" width="17.44140625" style="212" bestFit="1" customWidth="1"/>
    <col min="16" max="16" width="17.44140625" style="212" customWidth="1"/>
    <col min="17" max="17" width="20" style="212" customWidth="1"/>
    <col min="18" max="18" width="15.88671875" style="212" customWidth="1"/>
    <col min="19" max="19" width="17" style="212" customWidth="1"/>
    <col min="20" max="20" width="17.5546875" style="212" customWidth="1"/>
    <col min="21" max="21" width="16.5546875" style="212" customWidth="1"/>
    <col min="22" max="22" width="17.6640625" style="212" customWidth="1"/>
    <col min="23" max="16384" width="8.6640625" style="212"/>
  </cols>
  <sheetData>
    <row r="1" spans="1:22">
      <c r="A1" s="450" t="s">
        <v>97</v>
      </c>
      <c r="B1" s="142" t="str">
        <f>Info!C2</f>
        <v>სს ”ლიბერთი ბანკი”</v>
      </c>
    </row>
    <row r="2" spans="1:22">
      <c r="A2" s="450" t="s">
        <v>98</v>
      </c>
      <c r="B2" s="453">
        <f>'1. key ratios'!B2</f>
        <v>46203</v>
      </c>
    </row>
    <row r="3" spans="1:22">
      <c r="A3" s="454" t="s">
        <v>655</v>
      </c>
      <c r="B3" s="469"/>
    </row>
    <row r="4" spans="1:22">
      <c r="A4" s="454"/>
      <c r="B4" s="469"/>
    </row>
    <row r="5" spans="1:22" ht="24" customHeight="1">
      <c r="A5" s="877" t="s">
        <v>682</v>
      </c>
      <c r="B5" s="877"/>
      <c r="C5" s="828" t="s">
        <v>870</v>
      </c>
      <c r="D5" s="828"/>
      <c r="E5" s="828"/>
      <c r="F5" s="828"/>
      <c r="G5" s="828"/>
      <c r="H5" s="828" t="s">
        <v>563</v>
      </c>
      <c r="I5" s="828"/>
      <c r="J5" s="828"/>
      <c r="K5" s="828"/>
      <c r="L5" s="828"/>
      <c r="M5" s="828" t="s">
        <v>869</v>
      </c>
      <c r="N5" s="828"/>
      <c r="O5" s="828"/>
      <c r="P5" s="828"/>
      <c r="Q5" s="828"/>
      <c r="R5" s="830" t="s">
        <v>681</v>
      </c>
      <c r="S5" s="830" t="s">
        <v>685</v>
      </c>
      <c r="T5" s="830" t="s">
        <v>684</v>
      </c>
      <c r="U5" s="830" t="s">
        <v>908</v>
      </c>
      <c r="V5" s="830" t="s">
        <v>909</v>
      </c>
    </row>
    <row r="6" spans="1:22" ht="70.95" customHeight="1">
      <c r="A6" s="877"/>
      <c r="B6" s="877"/>
      <c r="C6" s="213"/>
      <c r="D6" s="484" t="s">
        <v>854</v>
      </c>
      <c r="E6" s="484" t="s">
        <v>853</v>
      </c>
      <c r="F6" s="484" t="s">
        <v>852</v>
      </c>
      <c r="G6" s="484" t="s">
        <v>851</v>
      </c>
      <c r="H6" s="213"/>
      <c r="I6" s="484" t="s">
        <v>854</v>
      </c>
      <c r="J6" s="484" t="s">
        <v>853</v>
      </c>
      <c r="K6" s="484" t="s">
        <v>852</v>
      </c>
      <c r="L6" s="484" t="s">
        <v>851</v>
      </c>
      <c r="M6" s="213"/>
      <c r="N6" s="484" t="s">
        <v>854</v>
      </c>
      <c r="O6" s="484" t="s">
        <v>853</v>
      </c>
      <c r="P6" s="484" t="s">
        <v>852</v>
      </c>
      <c r="Q6" s="484" t="s">
        <v>851</v>
      </c>
      <c r="R6" s="830"/>
      <c r="S6" s="830"/>
      <c r="T6" s="830"/>
      <c r="U6" s="830"/>
      <c r="V6" s="830"/>
    </row>
    <row r="7" spans="1:22">
      <c r="A7" s="485">
        <v>1</v>
      </c>
      <c r="B7" s="486" t="s">
        <v>656</v>
      </c>
      <c r="C7" s="475">
        <v>5010.43</v>
      </c>
      <c r="D7" s="475">
        <v>5010.43</v>
      </c>
      <c r="E7" s="475">
        <v>0</v>
      </c>
      <c r="F7" s="475">
        <v>0</v>
      </c>
      <c r="G7" s="475">
        <v>0</v>
      </c>
      <c r="H7" s="475">
        <v>5066.16</v>
      </c>
      <c r="I7" s="475">
        <v>5066.16</v>
      </c>
      <c r="J7" s="475">
        <v>0</v>
      </c>
      <c r="K7" s="475">
        <v>0</v>
      </c>
      <c r="L7" s="475">
        <v>0</v>
      </c>
      <c r="M7" s="475">
        <v>36.901909439999997</v>
      </c>
      <c r="N7" s="475">
        <v>36.901909439999997</v>
      </c>
      <c r="O7" s="475">
        <v>0</v>
      </c>
      <c r="P7" s="475">
        <v>0</v>
      </c>
      <c r="Q7" s="475">
        <v>0</v>
      </c>
      <c r="R7" s="475">
        <v>1</v>
      </c>
      <c r="S7" s="487">
        <v>0</v>
      </c>
      <c r="T7" s="487">
        <v>0</v>
      </c>
      <c r="U7" s="487">
        <v>0.14000000000000001</v>
      </c>
      <c r="V7" s="488">
        <v>7.064516129032258</v>
      </c>
    </row>
    <row r="8" spans="1:22">
      <c r="A8" s="485">
        <v>2</v>
      </c>
      <c r="B8" s="489" t="s">
        <v>657</v>
      </c>
      <c r="C8" s="475">
        <v>1829544093.4269161</v>
      </c>
      <c r="D8" s="475">
        <v>1731094200.3076925</v>
      </c>
      <c r="E8" s="475">
        <v>39035270.273303993</v>
      </c>
      <c r="F8" s="475">
        <v>58343332.425919995</v>
      </c>
      <c r="G8" s="475">
        <v>1071290.4200000002</v>
      </c>
      <c r="H8" s="475">
        <v>1844583654.4348595</v>
      </c>
      <c r="I8" s="475">
        <v>1739312226.2714586</v>
      </c>
      <c r="J8" s="475">
        <v>39751757.756934032</v>
      </c>
      <c r="K8" s="475">
        <v>65231604.914467007</v>
      </c>
      <c r="L8" s="475">
        <v>288065.49199999997</v>
      </c>
      <c r="M8" s="475">
        <v>85647744.520169824</v>
      </c>
      <c r="N8" s="475">
        <v>24400441.113959074</v>
      </c>
      <c r="O8" s="475">
        <v>13535934.504383193</v>
      </c>
      <c r="P8" s="475">
        <v>47624271.812266499</v>
      </c>
      <c r="Q8" s="475">
        <v>87097.08956101998</v>
      </c>
      <c r="R8" s="475">
        <v>371082</v>
      </c>
      <c r="S8" s="487">
        <v>0.21681493999048532</v>
      </c>
      <c r="T8" s="487">
        <v>0.25813313094725365</v>
      </c>
      <c r="U8" s="487">
        <v>0.20651953216104899</v>
      </c>
      <c r="V8" s="488">
        <v>42.561359317370929</v>
      </c>
    </row>
    <row r="9" spans="1:22">
      <c r="A9" s="485">
        <v>3</v>
      </c>
      <c r="B9" s="489" t="s">
        <v>658</v>
      </c>
      <c r="C9" s="475">
        <v>0</v>
      </c>
      <c r="D9" s="475">
        <v>0</v>
      </c>
      <c r="E9" s="475">
        <v>0</v>
      </c>
      <c r="F9" s="475">
        <v>0</v>
      </c>
      <c r="G9" s="475">
        <v>0</v>
      </c>
      <c r="H9" s="475">
        <v>0</v>
      </c>
      <c r="I9" s="475">
        <v>0</v>
      </c>
      <c r="J9" s="475">
        <v>0</v>
      </c>
      <c r="K9" s="475">
        <v>0</v>
      </c>
      <c r="L9" s="475">
        <v>0</v>
      </c>
      <c r="M9" s="475">
        <v>0</v>
      </c>
      <c r="N9" s="475">
        <v>0</v>
      </c>
      <c r="O9" s="475">
        <v>0</v>
      </c>
      <c r="P9" s="475">
        <v>0</v>
      </c>
      <c r="Q9" s="475">
        <v>0</v>
      </c>
      <c r="R9" s="475">
        <v>0</v>
      </c>
      <c r="S9" s="487">
        <v>0</v>
      </c>
      <c r="T9" s="487">
        <v>0</v>
      </c>
      <c r="U9" s="487">
        <v>0</v>
      </c>
      <c r="V9" s="488">
        <v>0</v>
      </c>
    </row>
    <row r="10" spans="1:22">
      <c r="A10" s="485">
        <v>4</v>
      </c>
      <c r="B10" s="489" t="s">
        <v>659</v>
      </c>
      <c r="C10" s="475">
        <v>16149880.569999997</v>
      </c>
      <c r="D10" s="475">
        <v>15197606.279999997</v>
      </c>
      <c r="E10" s="475">
        <v>201093.53000000003</v>
      </c>
      <c r="F10" s="475">
        <v>751180.76000000024</v>
      </c>
      <c r="G10" s="475">
        <v>0</v>
      </c>
      <c r="H10" s="475">
        <v>16384737.879999995</v>
      </c>
      <c r="I10" s="475">
        <v>15324574.539999997</v>
      </c>
      <c r="J10" s="475">
        <v>205620.39</v>
      </c>
      <c r="K10" s="475">
        <v>854542.95</v>
      </c>
      <c r="L10" s="475">
        <v>0</v>
      </c>
      <c r="M10" s="475">
        <v>981800.7432609098</v>
      </c>
      <c r="N10" s="475">
        <v>144636.41609720001</v>
      </c>
      <c r="O10" s="475">
        <v>108847.84891368999</v>
      </c>
      <c r="P10" s="475">
        <v>728316.47825001983</v>
      </c>
      <c r="Q10" s="475">
        <v>0</v>
      </c>
      <c r="R10" s="475">
        <v>17880</v>
      </c>
      <c r="S10" s="487">
        <v>0.16754003255035599</v>
      </c>
      <c r="T10" s="487">
        <v>0.18561765671773719</v>
      </c>
      <c r="U10" s="487">
        <v>0.18135077170718811</v>
      </c>
      <c r="V10" s="488">
        <v>18.110423310743105</v>
      </c>
    </row>
    <row r="11" spans="1:22">
      <c r="A11" s="485">
        <v>5</v>
      </c>
      <c r="B11" s="489" t="s">
        <v>660</v>
      </c>
      <c r="C11" s="475">
        <v>4098483.622272999</v>
      </c>
      <c r="D11" s="475">
        <v>3635015.4905639994</v>
      </c>
      <c r="E11" s="475">
        <v>89909.640000000014</v>
      </c>
      <c r="F11" s="475">
        <v>373558.49170900002</v>
      </c>
      <c r="G11" s="475">
        <v>0</v>
      </c>
      <c r="H11" s="475">
        <v>4165618.7022729986</v>
      </c>
      <c r="I11" s="475">
        <v>3684036.8105639997</v>
      </c>
      <c r="J11" s="475">
        <v>92546.71</v>
      </c>
      <c r="K11" s="475">
        <v>389035.18170900003</v>
      </c>
      <c r="L11" s="475">
        <v>0</v>
      </c>
      <c r="M11" s="475">
        <v>359180.06837847707</v>
      </c>
      <c r="N11" s="475">
        <v>22359.823101639999</v>
      </c>
      <c r="O11" s="475">
        <v>31294.20725295</v>
      </c>
      <c r="P11" s="475">
        <v>305526.03802388709</v>
      </c>
      <c r="Q11" s="475">
        <v>0</v>
      </c>
      <c r="R11" s="475">
        <v>10173</v>
      </c>
      <c r="S11" s="487">
        <v>1.0590858016034497E-2</v>
      </c>
      <c r="T11" s="487">
        <v>1.1774778242820683E-2</v>
      </c>
      <c r="U11" s="487">
        <v>0.15535496966165213</v>
      </c>
      <c r="V11" s="488">
        <v>13.800429033924294</v>
      </c>
    </row>
    <row r="12" spans="1:22">
      <c r="A12" s="485">
        <v>6</v>
      </c>
      <c r="B12" s="489" t="s">
        <v>661</v>
      </c>
      <c r="C12" s="475">
        <v>54244731.617489003</v>
      </c>
      <c r="D12" s="475">
        <v>50777354.707489006</v>
      </c>
      <c r="E12" s="475">
        <v>836616.28000000026</v>
      </c>
      <c r="F12" s="475">
        <v>1788249.31</v>
      </c>
      <c r="G12" s="475">
        <v>842511.32000000007</v>
      </c>
      <c r="H12" s="475">
        <v>54236858.660489</v>
      </c>
      <c r="I12" s="475">
        <v>50762691.747488998</v>
      </c>
      <c r="J12" s="475">
        <v>869229.3</v>
      </c>
      <c r="K12" s="475">
        <v>2275717.0299999993</v>
      </c>
      <c r="L12" s="475">
        <v>329220.58300000004</v>
      </c>
      <c r="M12" s="475">
        <v>2937559.0198048577</v>
      </c>
      <c r="N12" s="475">
        <v>558317.13859642658</v>
      </c>
      <c r="O12" s="475">
        <v>285387.10223460005</v>
      </c>
      <c r="P12" s="475">
        <v>1905168.0483336707</v>
      </c>
      <c r="Q12" s="475">
        <v>188686.73064015998</v>
      </c>
      <c r="R12" s="475">
        <v>42238</v>
      </c>
      <c r="S12" s="487">
        <v>0.30994236894841082</v>
      </c>
      <c r="T12" s="487">
        <v>0.32037121649881606</v>
      </c>
      <c r="U12" s="487">
        <v>0.27261384699761654</v>
      </c>
      <c r="V12" s="488">
        <v>287.12509132679389</v>
      </c>
    </row>
    <row r="13" spans="1:22">
      <c r="A13" s="485">
        <v>7</v>
      </c>
      <c r="B13" s="489" t="s">
        <v>662</v>
      </c>
      <c r="C13" s="475">
        <v>825304679.2000879</v>
      </c>
      <c r="D13" s="475">
        <v>807271240.12183571</v>
      </c>
      <c r="E13" s="475">
        <v>12550074.622474002</v>
      </c>
      <c r="F13" s="475">
        <v>5483364.4557780009</v>
      </c>
      <c r="G13" s="475">
        <v>0</v>
      </c>
      <c r="H13" s="475">
        <v>828697779.96036386</v>
      </c>
      <c r="I13" s="475">
        <v>810379490.41278207</v>
      </c>
      <c r="J13" s="475">
        <v>12692687.965164002</v>
      </c>
      <c r="K13" s="475">
        <v>5625601.5824180003</v>
      </c>
      <c r="L13" s="475">
        <v>0</v>
      </c>
      <c r="M13" s="475">
        <v>3679192.1429466614</v>
      </c>
      <c r="N13" s="475">
        <v>792149.14754696912</v>
      </c>
      <c r="O13" s="475">
        <v>1249683.9797299218</v>
      </c>
      <c r="P13" s="475">
        <v>1637359.0156697712</v>
      </c>
      <c r="Q13" s="475">
        <v>0</v>
      </c>
      <c r="R13" s="475">
        <v>9022</v>
      </c>
      <c r="S13" s="487">
        <v>0.11262860772273753</v>
      </c>
      <c r="T13" s="487">
        <v>0.1284564861879739</v>
      </c>
      <c r="U13" s="487">
        <v>0.11468848529803241</v>
      </c>
      <c r="V13" s="488">
        <v>129.42983045840228</v>
      </c>
    </row>
    <row r="14" spans="1:22">
      <c r="A14" s="490">
        <v>7.1</v>
      </c>
      <c r="B14" s="491" t="s">
        <v>663</v>
      </c>
      <c r="C14" s="475">
        <v>707172607.50004089</v>
      </c>
      <c r="D14" s="475">
        <v>691043407.40461266</v>
      </c>
      <c r="E14" s="475">
        <v>11151993.539650001</v>
      </c>
      <c r="F14" s="475">
        <v>4977206.5557780005</v>
      </c>
      <c r="G14" s="475">
        <v>0</v>
      </c>
      <c r="H14" s="475">
        <v>709841836.21919584</v>
      </c>
      <c r="I14" s="475">
        <v>693461105.80708814</v>
      </c>
      <c r="J14" s="475">
        <v>11275443.669690002</v>
      </c>
      <c r="K14" s="475">
        <v>5105286.7424180005</v>
      </c>
      <c r="L14" s="475">
        <v>0</v>
      </c>
      <c r="M14" s="475">
        <v>3263768.145540318</v>
      </c>
      <c r="N14" s="475">
        <v>678326.81320693146</v>
      </c>
      <c r="O14" s="475">
        <v>1110146.356477736</v>
      </c>
      <c r="P14" s="475">
        <v>1475294.9758556513</v>
      </c>
      <c r="Q14" s="475">
        <v>0</v>
      </c>
      <c r="R14" s="475">
        <v>6350</v>
      </c>
      <c r="S14" s="487">
        <v>0.11125494143375501</v>
      </c>
      <c r="T14" s="487">
        <v>0.1255956386541682</v>
      </c>
      <c r="U14" s="487">
        <v>0.11317284800872957</v>
      </c>
      <c r="V14" s="488">
        <v>135.10194967609203</v>
      </c>
    </row>
    <row r="15" spans="1:22" ht="24">
      <c r="A15" s="490">
        <v>7.2</v>
      </c>
      <c r="B15" s="491" t="s">
        <v>664</v>
      </c>
      <c r="C15" s="475">
        <v>23698466.810021002</v>
      </c>
      <c r="D15" s="475">
        <v>23634270.180021003</v>
      </c>
      <c r="E15" s="475">
        <v>64196.63</v>
      </c>
      <c r="F15" s="475">
        <v>0</v>
      </c>
      <c r="G15" s="475">
        <v>0</v>
      </c>
      <c r="H15" s="475">
        <v>23802038.997949004</v>
      </c>
      <c r="I15" s="475">
        <v>23736780.017949004</v>
      </c>
      <c r="J15" s="475">
        <v>65258.98</v>
      </c>
      <c r="K15" s="475">
        <v>0</v>
      </c>
      <c r="L15" s="475">
        <v>0</v>
      </c>
      <c r="M15" s="475">
        <v>29859.098562781674</v>
      </c>
      <c r="N15" s="475">
        <v>23433.895168921674</v>
      </c>
      <c r="O15" s="475">
        <v>6425.2033938599998</v>
      </c>
      <c r="P15" s="475">
        <v>0</v>
      </c>
      <c r="Q15" s="475">
        <v>0</v>
      </c>
      <c r="R15" s="475">
        <v>333</v>
      </c>
      <c r="S15" s="487">
        <v>0.12598037857527833</v>
      </c>
      <c r="T15" s="487">
        <v>0.147395505913583</v>
      </c>
      <c r="U15" s="487">
        <v>0.12413992413949065</v>
      </c>
      <c r="V15" s="488">
        <v>116.32222226394536</v>
      </c>
    </row>
    <row r="16" spans="1:22">
      <c r="A16" s="490">
        <v>7.3</v>
      </c>
      <c r="B16" s="491" t="s">
        <v>665</v>
      </c>
      <c r="C16" s="475">
        <v>94433604.890026003</v>
      </c>
      <c r="D16" s="475">
        <v>92593562.537202016</v>
      </c>
      <c r="E16" s="475">
        <v>1333884.452824</v>
      </c>
      <c r="F16" s="475">
        <v>506157.89999999997</v>
      </c>
      <c r="G16" s="475">
        <v>0</v>
      </c>
      <c r="H16" s="475">
        <v>95053904.743218958</v>
      </c>
      <c r="I16" s="475">
        <v>93181604.587744981</v>
      </c>
      <c r="J16" s="475">
        <v>1351985.3154740001</v>
      </c>
      <c r="K16" s="475">
        <v>520314.83999999991</v>
      </c>
      <c r="L16" s="475">
        <v>0</v>
      </c>
      <c r="M16" s="475">
        <v>385564.89884356159</v>
      </c>
      <c r="N16" s="475">
        <v>90388.439171115941</v>
      </c>
      <c r="O16" s="475">
        <v>133112.41985832565</v>
      </c>
      <c r="P16" s="475">
        <v>162064.03981411998</v>
      </c>
      <c r="Q16" s="475">
        <v>0</v>
      </c>
      <c r="R16" s="475">
        <v>2339</v>
      </c>
      <c r="S16" s="487">
        <v>0.11672363687465583</v>
      </c>
      <c r="T16" s="487">
        <v>0.1384118142585585</v>
      </c>
      <c r="U16" s="487">
        <v>0.12366656640800057</v>
      </c>
      <c r="V16" s="488">
        <v>90.243175201737031</v>
      </c>
    </row>
    <row r="17" spans="1:22">
      <c r="A17" s="485">
        <v>8</v>
      </c>
      <c r="B17" s="489" t="s">
        <v>666</v>
      </c>
      <c r="C17" s="475">
        <v>156045238.09247193</v>
      </c>
      <c r="D17" s="475">
        <v>153675527.54226193</v>
      </c>
      <c r="E17" s="475">
        <v>1359156.1502100001</v>
      </c>
      <c r="F17" s="475">
        <v>1010554.4</v>
      </c>
      <c r="G17" s="475">
        <v>0</v>
      </c>
      <c r="H17" s="475">
        <v>157826040.91855001</v>
      </c>
      <c r="I17" s="475">
        <v>155279270.48230901</v>
      </c>
      <c r="J17" s="475">
        <v>1434374.7762410003</v>
      </c>
      <c r="K17" s="475">
        <v>1112395.6600000001</v>
      </c>
      <c r="L17" s="475">
        <v>0</v>
      </c>
      <c r="M17" s="475">
        <v>203086.76777606999</v>
      </c>
      <c r="N17" s="475">
        <v>61622.464433980007</v>
      </c>
      <c r="O17" s="475">
        <v>38483.02077494</v>
      </c>
      <c r="P17" s="475">
        <v>102981.28256714999</v>
      </c>
      <c r="Q17" s="475">
        <v>0</v>
      </c>
      <c r="R17" s="475">
        <v>58010</v>
      </c>
      <c r="S17" s="487">
        <v>0.21270826895859857</v>
      </c>
      <c r="T17" s="487">
        <v>0.26397802772366119</v>
      </c>
      <c r="U17" s="487">
        <v>0.21808348335627198</v>
      </c>
      <c r="V17" s="488">
        <v>0.66257317153916884</v>
      </c>
    </row>
    <row r="18" spans="1:22">
      <c r="A18" s="492">
        <v>9</v>
      </c>
      <c r="B18" s="493" t="s">
        <v>667</v>
      </c>
      <c r="C18" s="494">
        <v>0</v>
      </c>
      <c r="D18" s="494">
        <v>0</v>
      </c>
      <c r="E18" s="494">
        <v>0</v>
      </c>
      <c r="F18" s="494">
        <v>0</v>
      </c>
      <c r="G18" s="494">
        <v>0</v>
      </c>
      <c r="H18" s="494">
        <v>0</v>
      </c>
      <c r="I18" s="494">
        <v>0</v>
      </c>
      <c r="J18" s="494">
        <v>0</v>
      </c>
      <c r="K18" s="494">
        <v>0</v>
      </c>
      <c r="L18" s="494">
        <v>0</v>
      </c>
      <c r="M18" s="494">
        <v>0</v>
      </c>
      <c r="N18" s="494">
        <v>0</v>
      </c>
      <c r="O18" s="494">
        <v>0</v>
      </c>
      <c r="P18" s="494">
        <v>0</v>
      </c>
      <c r="Q18" s="494">
        <v>0</v>
      </c>
      <c r="R18" s="494">
        <v>0</v>
      </c>
      <c r="S18" s="495">
        <v>0</v>
      </c>
      <c r="T18" s="495">
        <v>0</v>
      </c>
      <c r="U18" s="495">
        <v>0</v>
      </c>
      <c r="V18" s="496">
        <v>0</v>
      </c>
    </row>
    <row r="19" spans="1:22">
      <c r="A19" s="485" t="s">
        <v>135</v>
      </c>
      <c r="B19" s="497" t="s">
        <v>683</v>
      </c>
      <c r="C19" s="447">
        <v>2885392116.9592395</v>
      </c>
      <c r="D19" s="447">
        <v>2761655954.8798432</v>
      </c>
      <c r="E19" s="447">
        <v>54072120.495987982</v>
      </c>
      <c r="F19" s="447">
        <v>67750239.843406945</v>
      </c>
      <c r="G19" s="447">
        <v>1913801.74</v>
      </c>
      <c r="H19" s="447">
        <v>2905899756.7165318</v>
      </c>
      <c r="I19" s="447">
        <v>2774747356.4246016</v>
      </c>
      <c r="J19" s="447">
        <v>55046216.898339026</v>
      </c>
      <c r="K19" s="447">
        <v>75488897.318594068</v>
      </c>
      <c r="L19" s="447">
        <v>617286.07499999972</v>
      </c>
      <c r="M19" s="448">
        <v>93808600.164246336</v>
      </c>
      <c r="N19" s="448">
        <v>25979563.005644716</v>
      </c>
      <c r="O19" s="448">
        <v>15249630.66328929</v>
      </c>
      <c r="P19" s="448">
        <v>52303622.675110966</v>
      </c>
      <c r="Q19" s="448">
        <v>275783.82020117989</v>
      </c>
      <c r="R19" s="448">
        <v>508406</v>
      </c>
      <c r="S19" s="498">
        <v>0.20175049650202112</v>
      </c>
      <c r="T19" s="498">
        <v>0.23926497795851517</v>
      </c>
      <c r="U19" s="498">
        <v>0.18190751244438072</v>
      </c>
      <c r="V19" s="499">
        <v>69.562268290379947</v>
      </c>
    </row>
    <row r="20" spans="1:22" ht="24">
      <c r="A20" s="490">
        <v>10.1</v>
      </c>
      <c r="B20" s="491" t="s">
        <v>686</v>
      </c>
      <c r="C20" s="475">
        <v>518737241.35000002</v>
      </c>
      <c r="D20" s="475">
        <v>508693617.12999994</v>
      </c>
      <c r="E20" s="475">
        <v>902434.96</v>
      </c>
      <c r="F20" s="475">
        <v>9141189.2599999998</v>
      </c>
      <c r="G20" s="475">
        <v>0</v>
      </c>
      <c r="H20" s="475">
        <v>526403080.87999994</v>
      </c>
      <c r="I20" s="475">
        <v>515609934.21000004</v>
      </c>
      <c r="J20" s="475">
        <v>945418.80999999994</v>
      </c>
      <c r="K20" s="475">
        <v>9847727.8599999994</v>
      </c>
      <c r="L20" s="475">
        <v>0</v>
      </c>
      <c r="M20" s="475">
        <v>24135221.706820592</v>
      </c>
      <c r="N20" s="475">
        <v>14331934.816484177</v>
      </c>
      <c r="O20" s="475">
        <v>686829.92471325002</v>
      </c>
      <c r="P20" s="475">
        <v>9116456.965623159</v>
      </c>
      <c r="Q20" s="475">
        <v>0</v>
      </c>
      <c r="R20" s="475">
        <v>264529</v>
      </c>
      <c r="S20" s="487">
        <v>0.23186348408462804</v>
      </c>
      <c r="T20" s="487">
        <v>0.25817417673198884</v>
      </c>
      <c r="U20" s="487">
        <v>0.2346823806163843</v>
      </c>
      <c r="V20" s="488">
        <v>33.90466732154934</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scale="20"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37"/>
  <sheetViews>
    <sheetView topLeftCell="B1" zoomScale="110" zoomScaleNormal="110" workbookViewId="0">
      <selection activeCell="B22" sqref="B22:C22"/>
    </sheetView>
  </sheetViews>
  <sheetFormatPr defaultColWidth="43.5546875" defaultRowHeight="12"/>
  <cols>
    <col min="1" max="1" width="8" style="89" customWidth="1"/>
    <col min="2" max="2" width="66.33203125" style="90" customWidth="1"/>
    <col min="3" max="3" width="131.44140625" style="91" customWidth="1"/>
    <col min="4" max="5" width="10.33203125" style="82" customWidth="1"/>
    <col min="6" max="6" width="67.6640625" style="82" customWidth="1"/>
    <col min="7" max="16384" width="43.5546875" style="82"/>
  </cols>
  <sheetData>
    <row r="1" spans="1:3" ht="13.2" thickTop="1" thickBot="1">
      <c r="A1" s="929" t="s">
        <v>176</v>
      </c>
      <c r="B1" s="930"/>
      <c r="C1" s="931"/>
    </row>
    <row r="2" spans="1:3" ht="26.25" customHeight="1">
      <c r="A2" s="176"/>
      <c r="B2" s="932" t="s">
        <v>177</v>
      </c>
      <c r="C2" s="932"/>
    </row>
    <row r="3" spans="1:3" s="87" customFormat="1" ht="11.25" customHeight="1">
      <c r="A3" s="86"/>
      <c r="B3" s="932" t="s">
        <v>251</v>
      </c>
      <c r="C3" s="932"/>
    </row>
    <row r="4" spans="1:3" ht="12" customHeight="1" thickBot="1">
      <c r="A4" s="911" t="s">
        <v>255</v>
      </c>
      <c r="B4" s="912"/>
      <c r="C4" s="913"/>
    </row>
    <row r="5" spans="1:3" ht="12.6" thickTop="1">
      <c r="A5" s="83"/>
      <c r="B5" s="914" t="s">
        <v>178</v>
      </c>
      <c r="C5" s="915"/>
    </row>
    <row r="6" spans="1:3">
      <c r="A6" s="176"/>
      <c r="B6" s="893" t="s">
        <v>252</v>
      </c>
      <c r="C6" s="894"/>
    </row>
    <row r="7" spans="1:3">
      <c r="A7" s="176"/>
      <c r="B7" s="893" t="s">
        <v>179</v>
      </c>
      <c r="C7" s="894"/>
    </row>
    <row r="8" spans="1:3">
      <c r="A8" s="176"/>
      <c r="B8" s="893" t="s">
        <v>253</v>
      </c>
      <c r="C8" s="894"/>
    </row>
    <row r="9" spans="1:3">
      <c r="A9" s="176"/>
      <c r="B9" s="935" t="s">
        <v>254</v>
      </c>
      <c r="C9" s="936"/>
    </row>
    <row r="10" spans="1:3">
      <c r="A10" s="176"/>
      <c r="B10" s="927" t="s">
        <v>180</v>
      </c>
      <c r="C10" s="928" t="s">
        <v>180</v>
      </c>
    </row>
    <row r="11" spans="1:3">
      <c r="A11" s="176"/>
      <c r="B11" s="927" t="s">
        <v>181</v>
      </c>
      <c r="C11" s="928" t="s">
        <v>181</v>
      </c>
    </row>
    <row r="12" spans="1:3">
      <c r="A12" s="176"/>
      <c r="B12" s="927" t="s">
        <v>182</v>
      </c>
      <c r="C12" s="928" t="s">
        <v>182</v>
      </c>
    </row>
    <row r="13" spans="1:3">
      <c r="A13" s="176"/>
      <c r="B13" s="927" t="s">
        <v>183</v>
      </c>
      <c r="C13" s="928" t="s">
        <v>183</v>
      </c>
    </row>
    <row r="14" spans="1:3">
      <c r="A14" s="176"/>
      <c r="B14" s="927" t="s">
        <v>184</v>
      </c>
      <c r="C14" s="928" t="s">
        <v>184</v>
      </c>
    </row>
    <row r="15" spans="1:3" ht="21.75" customHeight="1">
      <c r="A15" s="176"/>
      <c r="B15" s="927" t="s">
        <v>185</v>
      </c>
      <c r="C15" s="928" t="s">
        <v>185</v>
      </c>
    </row>
    <row r="16" spans="1:3">
      <c r="A16" s="176"/>
      <c r="B16" s="927" t="s">
        <v>186</v>
      </c>
      <c r="C16" s="928" t="s">
        <v>187</v>
      </c>
    </row>
    <row r="17" spans="1:6">
      <c r="A17" s="176"/>
      <c r="B17" s="927" t="s">
        <v>188</v>
      </c>
      <c r="C17" s="928" t="s">
        <v>189</v>
      </c>
    </row>
    <row r="18" spans="1:6">
      <c r="A18" s="176"/>
      <c r="B18" s="927" t="s">
        <v>190</v>
      </c>
      <c r="C18" s="928" t="s">
        <v>191</v>
      </c>
    </row>
    <row r="19" spans="1:6">
      <c r="A19" s="273"/>
      <c r="B19" s="933" t="s">
        <v>192</v>
      </c>
      <c r="C19" s="934" t="s">
        <v>192</v>
      </c>
    </row>
    <row r="20" spans="1:6">
      <c r="A20" s="273"/>
      <c r="B20" s="933" t="s">
        <v>911</v>
      </c>
      <c r="C20" s="934" t="s">
        <v>193</v>
      </c>
    </row>
    <row r="21" spans="1:6">
      <c r="A21" s="176"/>
      <c r="B21" s="933" t="s">
        <v>951</v>
      </c>
      <c r="C21" s="934" t="s">
        <v>194</v>
      </c>
    </row>
    <row r="22" spans="1:6" ht="23.25" customHeight="1">
      <c r="A22" s="176"/>
      <c r="B22" s="927" t="s">
        <v>195</v>
      </c>
      <c r="C22" s="928" t="s">
        <v>196</v>
      </c>
      <c r="F22" s="257"/>
    </row>
    <row r="23" spans="1:6">
      <c r="A23" s="176"/>
      <c r="B23" s="927" t="s">
        <v>197</v>
      </c>
      <c r="C23" s="928" t="s">
        <v>197</v>
      </c>
    </row>
    <row r="24" spans="1:6">
      <c r="A24" s="176"/>
      <c r="B24" s="927" t="s">
        <v>198</v>
      </c>
      <c r="C24" s="928" t="s">
        <v>199</v>
      </c>
    </row>
    <row r="25" spans="1:6" ht="12.6" thickBot="1">
      <c r="A25" s="84"/>
      <c r="B25" s="921" t="s">
        <v>200</v>
      </c>
      <c r="C25" s="922"/>
    </row>
    <row r="26" spans="1:6" ht="13.2" thickTop="1" thickBot="1">
      <c r="A26" s="911" t="s">
        <v>810</v>
      </c>
      <c r="B26" s="912"/>
      <c r="C26" s="913"/>
    </row>
    <row r="27" spans="1:6" ht="13.2" thickTop="1" thickBot="1">
      <c r="A27" s="85"/>
      <c r="B27" s="923" t="s">
        <v>811</v>
      </c>
      <c r="C27" s="924"/>
    </row>
    <row r="28" spans="1:6" ht="13.2" thickTop="1" thickBot="1">
      <c r="A28" s="911" t="s">
        <v>256</v>
      </c>
      <c r="B28" s="912"/>
      <c r="C28" s="913"/>
    </row>
    <row r="29" spans="1:6" ht="12.6" thickTop="1">
      <c r="A29" s="83"/>
      <c r="B29" s="925" t="s">
        <v>814</v>
      </c>
      <c r="C29" s="926" t="s">
        <v>201</v>
      </c>
    </row>
    <row r="30" spans="1:6">
      <c r="A30" s="176"/>
      <c r="B30" s="902" t="s">
        <v>205</v>
      </c>
      <c r="C30" s="903" t="s">
        <v>202</v>
      </c>
    </row>
    <row r="31" spans="1:6">
      <c r="A31" s="176"/>
      <c r="B31" s="902" t="s">
        <v>812</v>
      </c>
      <c r="C31" s="903" t="s">
        <v>203</v>
      </c>
    </row>
    <row r="32" spans="1:6">
      <c r="A32" s="176"/>
      <c r="B32" s="902" t="s">
        <v>813</v>
      </c>
      <c r="C32" s="903" t="s">
        <v>204</v>
      </c>
    </row>
    <row r="33" spans="1:3">
      <c r="A33" s="176"/>
      <c r="B33" s="902" t="s">
        <v>208</v>
      </c>
      <c r="C33" s="903" t="s">
        <v>209</v>
      </c>
    </row>
    <row r="34" spans="1:3">
      <c r="A34" s="176"/>
      <c r="B34" s="902" t="s">
        <v>815</v>
      </c>
      <c r="C34" s="903" t="s">
        <v>206</v>
      </c>
    </row>
    <row r="35" spans="1:3">
      <c r="A35" s="176"/>
      <c r="B35" s="902" t="s">
        <v>816</v>
      </c>
      <c r="C35" s="903" t="s">
        <v>207</v>
      </c>
    </row>
    <row r="36" spans="1:3">
      <c r="A36" s="176"/>
      <c r="B36" s="918" t="s">
        <v>817</v>
      </c>
      <c r="C36" s="919"/>
    </row>
    <row r="37" spans="1:3" ht="24.75" customHeight="1">
      <c r="A37" s="176"/>
      <c r="B37" s="902" t="s">
        <v>818</v>
      </c>
      <c r="C37" s="903" t="s">
        <v>210</v>
      </c>
    </row>
    <row r="38" spans="1:3" ht="23.25" customHeight="1">
      <c r="A38" s="176"/>
      <c r="B38" s="902" t="s">
        <v>819</v>
      </c>
      <c r="C38" s="903" t="s">
        <v>211</v>
      </c>
    </row>
    <row r="39" spans="1:3" ht="23.25" customHeight="1">
      <c r="A39" s="185"/>
      <c r="B39" s="918" t="s">
        <v>820</v>
      </c>
      <c r="C39" s="920"/>
    </row>
    <row r="40" spans="1:3" ht="12" customHeight="1">
      <c r="A40" s="176"/>
      <c r="B40" s="902" t="s">
        <v>821</v>
      </c>
      <c r="C40" s="903"/>
    </row>
    <row r="41" spans="1:3" ht="12.6" thickBot="1">
      <c r="A41" s="911" t="s">
        <v>257</v>
      </c>
      <c r="B41" s="912"/>
      <c r="C41" s="913"/>
    </row>
    <row r="42" spans="1:3" ht="12.6" thickTop="1">
      <c r="A42" s="83"/>
      <c r="B42" s="914" t="s">
        <v>285</v>
      </c>
      <c r="C42" s="915" t="s">
        <v>212</v>
      </c>
    </row>
    <row r="43" spans="1:3">
      <c r="A43" s="176"/>
      <c r="B43" s="893" t="s">
        <v>284</v>
      </c>
      <c r="C43" s="894"/>
    </row>
    <row r="44" spans="1:3" ht="23.25" customHeight="1" thickBot="1">
      <c r="A44" s="84"/>
      <c r="B44" s="909" t="s">
        <v>213</v>
      </c>
      <c r="C44" s="910" t="s">
        <v>214</v>
      </c>
    </row>
    <row r="45" spans="1:3" ht="11.25" customHeight="1" thickTop="1" thickBot="1">
      <c r="A45" s="911" t="s">
        <v>258</v>
      </c>
      <c r="B45" s="912"/>
      <c r="C45" s="913"/>
    </row>
    <row r="46" spans="1:3" ht="26.25" customHeight="1" thickTop="1">
      <c r="A46" s="176"/>
      <c r="B46" s="893" t="s">
        <v>259</v>
      </c>
      <c r="C46" s="894"/>
    </row>
    <row r="47" spans="1:3" ht="12.6" thickBot="1">
      <c r="A47" s="911" t="s">
        <v>260</v>
      </c>
      <c r="B47" s="912"/>
      <c r="C47" s="913"/>
    </row>
    <row r="48" spans="1:3" ht="12.6" thickTop="1">
      <c r="A48" s="83"/>
      <c r="B48" s="914" t="s">
        <v>215</v>
      </c>
      <c r="C48" s="915" t="s">
        <v>215</v>
      </c>
    </row>
    <row r="49" spans="1:3" ht="11.25" customHeight="1">
      <c r="A49" s="176"/>
      <c r="B49" s="893" t="s">
        <v>216</v>
      </c>
      <c r="C49" s="894" t="s">
        <v>216</v>
      </c>
    </row>
    <row r="50" spans="1:3">
      <c r="A50" s="176"/>
      <c r="B50" s="893" t="s">
        <v>217</v>
      </c>
      <c r="C50" s="894" t="s">
        <v>217</v>
      </c>
    </row>
    <row r="51" spans="1:3" ht="11.25" customHeight="1">
      <c r="A51" s="176"/>
      <c r="B51" s="893" t="s">
        <v>823</v>
      </c>
      <c r="C51" s="894" t="s">
        <v>218</v>
      </c>
    </row>
    <row r="52" spans="1:3" ht="33.6" customHeight="1">
      <c r="A52" s="176"/>
      <c r="B52" s="893" t="s">
        <v>219</v>
      </c>
      <c r="C52" s="894" t="s">
        <v>219</v>
      </c>
    </row>
    <row r="53" spans="1:3" ht="11.25" customHeight="1">
      <c r="A53" s="176"/>
      <c r="B53" s="893" t="s">
        <v>305</v>
      </c>
      <c r="C53" s="894" t="s">
        <v>220</v>
      </c>
    </row>
    <row r="54" spans="1:3" ht="11.25" customHeight="1" thickBot="1">
      <c r="A54" s="911" t="s">
        <v>261</v>
      </c>
      <c r="B54" s="912"/>
      <c r="C54" s="913"/>
    </row>
    <row r="55" spans="1:3" ht="12.6" thickTop="1">
      <c r="A55" s="83"/>
      <c r="B55" s="914" t="s">
        <v>215</v>
      </c>
      <c r="C55" s="915" t="s">
        <v>215</v>
      </c>
    </row>
    <row r="56" spans="1:3">
      <c r="A56" s="176"/>
      <c r="B56" s="893" t="s">
        <v>221</v>
      </c>
      <c r="C56" s="894" t="s">
        <v>221</v>
      </c>
    </row>
    <row r="57" spans="1:3">
      <c r="A57" s="176"/>
      <c r="B57" s="893" t="s">
        <v>264</v>
      </c>
      <c r="C57" s="894" t="s">
        <v>222</v>
      </c>
    </row>
    <row r="58" spans="1:3">
      <c r="A58" s="176"/>
      <c r="B58" s="893" t="s">
        <v>223</v>
      </c>
      <c r="C58" s="894" t="s">
        <v>223</v>
      </c>
    </row>
    <row r="59" spans="1:3">
      <c r="A59" s="176"/>
      <c r="B59" s="893" t="s">
        <v>224</v>
      </c>
      <c r="C59" s="894" t="s">
        <v>224</v>
      </c>
    </row>
    <row r="60" spans="1:3">
      <c r="A60" s="176"/>
      <c r="B60" s="893" t="s">
        <v>225</v>
      </c>
      <c r="C60" s="894" t="s">
        <v>225</v>
      </c>
    </row>
    <row r="61" spans="1:3">
      <c r="A61" s="176"/>
      <c r="B61" s="893" t="s">
        <v>265</v>
      </c>
      <c r="C61" s="894" t="s">
        <v>226</v>
      </c>
    </row>
    <row r="62" spans="1:3" ht="12" customHeight="1">
      <c r="A62" s="176"/>
      <c r="B62" s="880" t="s">
        <v>987</v>
      </c>
      <c r="C62" s="881" t="s">
        <v>227</v>
      </c>
    </row>
    <row r="63" spans="1:3" ht="22.5" customHeight="1" thickBot="1">
      <c r="A63" s="84"/>
      <c r="B63" s="909" t="s">
        <v>228</v>
      </c>
      <c r="C63" s="910" t="s">
        <v>228</v>
      </c>
    </row>
    <row r="64" spans="1:3" ht="11.25" customHeight="1" thickTop="1">
      <c r="A64" s="899" t="s">
        <v>262</v>
      </c>
      <c r="B64" s="900"/>
      <c r="C64" s="901"/>
    </row>
    <row r="65" spans="1:3" ht="12.6" thickBot="1">
      <c r="A65" s="84"/>
      <c r="B65" s="909" t="s">
        <v>229</v>
      </c>
      <c r="C65" s="910" t="s">
        <v>229</v>
      </c>
    </row>
    <row r="66" spans="1:3" ht="11.25" customHeight="1" thickTop="1">
      <c r="A66" s="899" t="s">
        <v>944</v>
      </c>
      <c r="B66" s="900"/>
      <c r="C66" s="901"/>
    </row>
    <row r="67" spans="1:3" ht="12.6" thickBot="1">
      <c r="A67" s="84"/>
      <c r="B67" s="909" t="s">
        <v>943</v>
      </c>
      <c r="C67" s="910"/>
    </row>
    <row r="68" spans="1:3" ht="11.25" customHeight="1" thickTop="1" thickBot="1">
      <c r="A68" s="911" t="s">
        <v>263</v>
      </c>
      <c r="B68" s="912"/>
      <c r="C68" s="913"/>
    </row>
    <row r="69" spans="1:3" ht="12.6" thickTop="1">
      <c r="A69" s="83"/>
      <c r="B69" s="914" t="s">
        <v>230</v>
      </c>
      <c r="C69" s="915" t="s">
        <v>230</v>
      </c>
    </row>
    <row r="70" spans="1:3">
      <c r="A70" s="176"/>
      <c r="B70" s="893" t="s">
        <v>825</v>
      </c>
      <c r="C70" s="894" t="s">
        <v>231</v>
      </c>
    </row>
    <row r="71" spans="1:3">
      <c r="A71" s="176"/>
      <c r="B71" s="893" t="s">
        <v>232</v>
      </c>
      <c r="C71" s="894" t="s">
        <v>232</v>
      </c>
    </row>
    <row r="72" spans="1:3" ht="55.2" customHeight="1">
      <c r="A72" s="176"/>
      <c r="B72" s="916" t="s">
        <v>952</v>
      </c>
      <c r="C72" s="917" t="s">
        <v>233</v>
      </c>
    </row>
    <row r="73" spans="1:3" ht="33.75" customHeight="1">
      <c r="A73" s="176"/>
      <c r="B73" s="907" t="s">
        <v>266</v>
      </c>
      <c r="C73" s="908" t="s">
        <v>234</v>
      </c>
    </row>
    <row r="74" spans="1:3" ht="15.75" customHeight="1">
      <c r="A74" s="176"/>
      <c r="B74" s="907" t="s">
        <v>826</v>
      </c>
      <c r="C74" s="908" t="s">
        <v>235</v>
      </c>
    </row>
    <row r="75" spans="1:3">
      <c r="A75" s="176"/>
      <c r="B75" s="893" t="s">
        <v>236</v>
      </c>
      <c r="C75" s="894" t="s">
        <v>236</v>
      </c>
    </row>
    <row r="76" spans="1:3" ht="12.6" thickBot="1">
      <c r="A76" s="84"/>
      <c r="B76" s="909" t="s">
        <v>237</v>
      </c>
      <c r="C76" s="910" t="s">
        <v>237</v>
      </c>
    </row>
    <row r="77" spans="1:3" ht="12.6" thickTop="1">
      <c r="A77" s="899" t="s">
        <v>288</v>
      </c>
      <c r="B77" s="900"/>
      <c r="C77" s="901"/>
    </row>
    <row r="78" spans="1:3">
      <c r="A78" s="176"/>
      <c r="B78" s="893" t="s">
        <v>229</v>
      </c>
      <c r="C78" s="894"/>
    </row>
    <row r="79" spans="1:3">
      <c r="A79" s="176"/>
      <c r="B79" s="893" t="s">
        <v>286</v>
      </c>
      <c r="C79" s="894"/>
    </row>
    <row r="80" spans="1:3">
      <c r="A80" s="176"/>
      <c r="B80" s="893" t="s">
        <v>287</v>
      </c>
      <c r="C80" s="894"/>
    </row>
    <row r="81" spans="1:3">
      <c r="A81" s="899" t="s">
        <v>289</v>
      </c>
      <c r="B81" s="900"/>
      <c r="C81" s="901"/>
    </row>
    <row r="82" spans="1:3">
      <c r="A82" s="176"/>
      <c r="B82" s="893" t="s">
        <v>229</v>
      </c>
      <c r="C82" s="894"/>
    </row>
    <row r="83" spans="1:3">
      <c r="A83" s="176"/>
      <c r="B83" s="893" t="s">
        <v>290</v>
      </c>
      <c r="C83" s="894"/>
    </row>
    <row r="84" spans="1:3" ht="79.5" customHeight="1">
      <c r="A84" s="176"/>
      <c r="B84" s="893" t="s">
        <v>304</v>
      </c>
      <c r="C84" s="894"/>
    </row>
    <row r="85" spans="1:3" ht="53.25" customHeight="1">
      <c r="A85" s="176"/>
      <c r="B85" s="893" t="s">
        <v>303</v>
      </c>
      <c r="C85" s="894"/>
    </row>
    <row r="86" spans="1:3">
      <c r="A86" s="176"/>
      <c r="B86" s="893" t="s">
        <v>291</v>
      </c>
      <c r="C86" s="894"/>
    </row>
    <row r="87" spans="1:3">
      <c r="A87" s="176"/>
      <c r="B87" s="893" t="s">
        <v>292</v>
      </c>
      <c r="C87" s="894"/>
    </row>
    <row r="88" spans="1:3">
      <c r="A88" s="176"/>
      <c r="B88" s="893" t="s">
        <v>293</v>
      </c>
      <c r="C88" s="894"/>
    </row>
    <row r="89" spans="1:3">
      <c r="A89" s="899" t="s">
        <v>294</v>
      </c>
      <c r="B89" s="900"/>
      <c r="C89" s="901"/>
    </row>
    <row r="90" spans="1:3">
      <c r="A90" s="176"/>
      <c r="B90" s="893" t="s">
        <v>229</v>
      </c>
      <c r="C90" s="894"/>
    </row>
    <row r="91" spans="1:3">
      <c r="A91" s="176"/>
      <c r="B91" s="893" t="s">
        <v>296</v>
      </c>
      <c r="C91" s="894"/>
    </row>
    <row r="92" spans="1:3" ht="12" customHeight="1">
      <c r="A92" s="176"/>
      <c r="B92" s="893" t="s">
        <v>297</v>
      </c>
      <c r="C92" s="894"/>
    </row>
    <row r="93" spans="1:3">
      <c r="A93" s="176"/>
      <c r="B93" s="893" t="s">
        <v>298</v>
      </c>
      <c r="C93" s="894"/>
    </row>
    <row r="94" spans="1:3" ht="24.75" customHeight="1">
      <c r="A94" s="176"/>
      <c r="B94" s="902" t="s">
        <v>334</v>
      </c>
      <c r="C94" s="903"/>
    </row>
    <row r="95" spans="1:3" ht="24" customHeight="1">
      <c r="A95" s="176"/>
      <c r="B95" s="902" t="s">
        <v>335</v>
      </c>
      <c r="C95" s="903"/>
    </row>
    <row r="96" spans="1:3" ht="13.5" customHeight="1">
      <c r="A96" s="176"/>
      <c r="B96" s="902" t="s">
        <v>299</v>
      </c>
      <c r="C96" s="903"/>
    </row>
    <row r="97" spans="1:3" ht="11.25" customHeight="1" thickBot="1">
      <c r="A97" s="904" t="s">
        <v>330</v>
      </c>
      <c r="B97" s="905"/>
      <c r="C97" s="906"/>
    </row>
    <row r="98" spans="1:3" ht="13.2" thickTop="1" thickBot="1">
      <c r="A98" s="898" t="s">
        <v>238</v>
      </c>
      <c r="B98" s="898"/>
      <c r="C98" s="898"/>
    </row>
    <row r="99" spans="1:3">
      <c r="A99" s="119">
        <v>2</v>
      </c>
      <c r="B99" s="171" t="s">
        <v>310</v>
      </c>
      <c r="C99" s="171" t="s">
        <v>331</v>
      </c>
    </row>
    <row r="100" spans="1:3">
      <c r="A100" s="88">
        <v>3</v>
      </c>
      <c r="B100" s="172" t="s">
        <v>311</v>
      </c>
      <c r="C100" s="173" t="s">
        <v>332</v>
      </c>
    </row>
    <row r="101" spans="1:3">
      <c r="A101" s="88">
        <v>4</v>
      </c>
      <c r="B101" s="172" t="s">
        <v>312</v>
      </c>
      <c r="C101" s="173" t="s">
        <v>336</v>
      </c>
    </row>
    <row r="102" spans="1:3" ht="11.25" customHeight="1">
      <c r="A102" s="88">
        <v>5</v>
      </c>
      <c r="B102" s="172" t="s">
        <v>313</v>
      </c>
      <c r="C102" s="173" t="s">
        <v>333</v>
      </c>
    </row>
    <row r="103" spans="1:3" ht="12" customHeight="1">
      <c r="A103" s="88">
        <v>6</v>
      </c>
      <c r="B103" s="172" t="s">
        <v>328</v>
      </c>
      <c r="C103" s="173" t="s">
        <v>314</v>
      </c>
    </row>
    <row r="104" spans="1:3" ht="12" customHeight="1">
      <c r="A104" s="88">
        <v>7</v>
      </c>
      <c r="B104" s="172" t="s">
        <v>315</v>
      </c>
      <c r="C104" s="173" t="s">
        <v>329</v>
      </c>
    </row>
    <row r="105" spans="1:3">
      <c r="A105" s="88">
        <v>8</v>
      </c>
      <c r="B105" s="172" t="s">
        <v>320</v>
      </c>
      <c r="C105" s="173" t="s">
        <v>340</v>
      </c>
    </row>
    <row r="106" spans="1:3" ht="11.25" customHeight="1">
      <c r="A106" s="899" t="s">
        <v>300</v>
      </c>
      <c r="B106" s="900"/>
      <c r="C106" s="901"/>
    </row>
    <row r="107" spans="1:3" ht="12" customHeight="1">
      <c r="A107" s="176"/>
      <c r="B107" s="880" t="s">
        <v>988</v>
      </c>
      <c r="C107" s="881"/>
    </row>
    <row r="108" spans="1:3">
      <c r="A108" s="899" t="s">
        <v>456</v>
      </c>
      <c r="B108" s="900"/>
      <c r="C108" s="901"/>
    </row>
    <row r="109" spans="1:3" ht="12" customHeight="1">
      <c r="A109" s="176"/>
      <c r="B109" s="893" t="s">
        <v>458</v>
      </c>
      <c r="C109" s="894"/>
    </row>
    <row r="110" spans="1:3">
      <c r="A110" s="176"/>
      <c r="B110" s="893" t="s">
        <v>459</v>
      </c>
      <c r="C110" s="894"/>
    </row>
    <row r="111" spans="1:3">
      <c r="A111" s="176"/>
      <c r="B111" s="893" t="s">
        <v>457</v>
      </c>
      <c r="C111" s="894"/>
    </row>
    <row r="112" spans="1:3">
      <c r="A112" s="891" t="s">
        <v>690</v>
      </c>
      <c r="B112" s="891"/>
      <c r="C112" s="891"/>
    </row>
    <row r="113" spans="1:3">
      <c r="A113" s="895" t="s">
        <v>176</v>
      </c>
      <c r="B113" s="895"/>
      <c r="C113" s="895"/>
    </row>
    <row r="114" spans="1:3">
      <c r="A114" s="241">
        <v>1</v>
      </c>
      <c r="B114" s="882" t="s">
        <v>574</v>
      </c>
      <c r="C114" s="883"/>
    </row>
    <row r="115" spans="1:3">
      <c r="A115" s="241">
        <v>2</v>
      </c>
      <c r="B115" s="896" t="s">
        <v>575</v>
      </c>
      <c r="C115" s="897"/>
    </row>
    <row r="116" spans="1:3">
      <c r="A116" s="241">
        <v>3</v>
      </c>
      <c r="B116" s="882" t="s">
        <v>896</v>
      </c>
      <c r="C116" s="883"/>
    </row>
    <row r="117" spans="1:3">
      <c r="A117" s="241">
        <v>4</v>
      </c>
      <c r="B117" s="882" t="s">
        <v>895</v>
      </c>
      <c r="C117" s="883"/>
    </row>
    <row r="118" spans="1:3">
      <c r="A118" s="241">
        <v>5</v>
      </c>
      <c r="B118" s="245" t="s">
        <v>894</v>
      </c>
      <c r="C118" s="244"/>
    </row>
    <row r="119" spans="1:3">
      <c r="A119" s="241">
        <v>6</v>
      </c>
      <c r="B119" s="884" t="s">
        <v>958</v>
      </c>
      <c r="C119" s="885"/>
    </row>
    <row r="120" spans="1:3" ht="48.45" customHeight="1">
      <c r="A120" s="241">
        <v>7</v>
      </c>
      <c r="B120" s="884" t="s">
        <v>959</v>
      </c>
      <c r="C120" s="885"/>
    </row>
    <row r="121" spans="1:3">
      <c r="A121" s="219">
        <v>8</v>
      </c>
      <c r="B121" s="214" t="s">
        <v>601</v>
      </c>
      <c r="C121" s="238" t="s">
        <v>893</v>
      </c>
    </row>
    <row r="122" spans="1:3" ht="24">
      <c r="A122" s="241">
        <v>9.01</v>
      </c>
      <c r="B122" s="214" t="s">
        <v>485</v>
      </c>
      <c r="C122" s="215" t="s">
        <v>650</v>
      </c>
    </row>
    <row r="123" spans="1:3" ht="36">
      <c r="A123" s="241">
        <v>9.02</v>
      </c>
      <c r="B123" s="214" t="s">
        <v>486</v>
      </c>
      <c r="C123" s="215" t="s">
        <v>653</v>
      </c>
    </row>
    <row r="124" spans="1:3">
      <c r="A124" s="241">
        <v>9.0299999999999994</v>
      </c>
      <c r="B124" s="215" t="s">
        <v>834</v>
      </c>
      <c r="C124" s="215" t="s">
        <v>576</v>
      </c>
    </row>
    <row r="125" spans="1:3">
      <c r="A125" s="241">
        <v>9.0399999999999991</v>
      </c>
      <c r="B125" s="214" t="s">
        <v>487</v>
      </c>
      <c r="C125" s="215" t="s">
        <v>577</v>
      </c>
    </row>
    <row r="126" spans="1:3">
      <c r="A126" s="241">
        <v>9.0500000000000007</v>
      </c>
      <c r="B126" s="214" t="s">
        <v>488</v>
      </c>
      <c r="C126" s="215" t="s">
        <v>578</v>
      </c>
    </row>
    <row r="127" spans="1:3" ht="24">
      <c r="A127" s="241">
        <v>9.06</v>
      </c>
      <c r="B127" s="214" t="s">
        <v>489</v>
      </c>
      <c r="C127" s="215" t="s">
        <v>579</v>
      </c>
    </row>
    <row r="128" spans="1:3">
      <c r="A128" s="241">
        <v>9.07</v>
      </c>
      <c r="B128" s="243" t="s">
        <v>490</v>
      </c>
      <c r="C128" s="215" t="s">
        <v>580</v>
      </c>
    </row>
    <row r="129" spans="1:3" ht="24">
      <c r="A129" s="241">
        <v>9.08</v>
      </c>
      <c r="B129" s="214" t="s">
        <v>491</v>
      </c>
      <c r="C129" s="215" t="s">
        <v>581</v>
      </c>
    </row>
    <row r="130" spans="1:3" ht="24">
      <c r="A130" s="241">
        <v>9.09</v>
      </c>
      <c r="B130" s="214" t="s">
        <v>492</v>
      </c>
      <c r="C130" s="215" t="s">
        <v>582</v>
      </c>
    </row>
    <row r="131" spans="1:3">
      <c r="A131" s="242">
        <v>9.1</v>
      </c>
      <c r="B131" s="214" t="s">
        <v>493</v>
      </c>
      <c r="C131" s="215" t="s">
        <v>583</v>
      </c>
    </row>
    <row r="132" spans="1:3">
      <c r="A132" s="241">
        <v>9.11</v>
      </c>
      <c r="B132" s="214" t="s">
        <v>494</v>
      </c>
      <c r="C132" s="215" t="s">
        <v>584</v>
      </c>
    </row>
    <row r="133" spans="1:3">
      <c r="A133" s="241">
        <v>9.1199999999999992</v>
      </c>
      <c r="B133" s="214" t="s">
        <v>495</v>
      </c>
      <c r="C133" s="215" t="s">
        <v>585</v>
      </c>
    </row>
    <row r="134" spans="1:3">
      <c r="A134" s="241">
        <v>9.1300000000000008</v>
      </c>
      <c r="B134" s="214" t="s">
        <v>496</v>
      </c>
      <c r="C134" s="215" t="s">
        <v>586</v>
      </c>
    </row>
    <row r="135" spans="1:3">
      <c r="A135" s="241">
        <v>9.14</v>
      </c>
      <c r="B135" s="214" t="s">
        <v>497</v>
      </c>
      <c r="C135" s="215" t="s">
        <v>587</v>
      </c>
    </row>
    <row r="136" spans="1:3">
      <c r="A136" s="241">
        <v>9.15</v>
      </c>
      <c r="B136" s="214" t="s">
        <v>498</v>
      </c>
      <c r="C136" s="215" t="s">
        <v>588</v>
      </c>
    </row>
    <row r="137" spans="1:3">
      <c r="A137" s="241">
        <v>9.16</v>
      </c>
      <c r="B137" s="214" t="s">
        <v>499</v>
      </c>
      <c r="C137" s="215" t="s">
        <v>589</v>
      </c>
    </row>
    <row r="138" spans="1:3">
      <c r="A138" s="241">
        <v>9.17</v>
      </c>
      <c r="B138" s="215" t="s">
        <v>500</v>
      </c>
      <c r="C138" s="215" t="s">
        <v>590</v>
      </c>
    </row>
    <row r="139" spans="1:3" ht="24">
      <c r="A139" s="241">
        <v>9.18</v>
      </c>
      <c r="B139" s="214" t="s">
        <v>501</v>
      </c>
      <c r="C139" s="215" t="s">
        <v>591</v>
      </c>
    </row>
    <row r="140" spans="1:3">
      <c r="A140" s="241">
        <v>9.19</v>
      </c>
      <c r="B140" s="214" t="s">
        <v>502</v>
      </c>
      <c r="C140" s="215" t="s">
        <v>592</v>
      </c>
    </row>
    <row r="141" spans="1:3">
      <c r="A141" s="242">
        <v>9.1999999999999993</v>
      </c>
      <c r="B141" s="214" t="s">
        <v>503</v>
      </c>
      <c r="C141" s="215" t="s">
        <v>593</v>
      </c>
    </row>
    <row r="142" spans="1:3">
      <c r="A142" s="241">
        <v>9.2100000000000009</v>
      </c>
      <c r="B142" s="214" t="s">
        <v>504</v>
      </c>
      <c r="C142" s="215" t="s">
        <v>594</v>
      </c>
    </row>
    <row r="143" spans="1:3">
      <c r="A143" s="241">
        <v>9.2200000000000006</v>
      </c>
      <c r="B143" s="214" t="s">
        <v>505</v>
      </c>
      <c r="C143" s="215" t="s">
        <v>595</v>
      </c>
    </row>
    <row r="144" spans="1:3" ht="24">
      <c r="A144" s="241">
        <v>9.23</v>
      </c>
      <c r="B144" s="214" t="s">
        <v>506</v>
      </c>
      <c r="C144" s="215" t="s">
        <v>596</v>
      </c>
    </row>
    <row r="145" spans="1:3" ht="24">
      <c r="A145" s="241">
        <v>9.24</v>
      </c>
      <c r="B145" s="214" t="s">
        <v>507</v>
      </c>
      <c r="C145" s="215" t="s">
        <v>597</v>
      </c>
    </row>
    <row r="146" spans="1:3">
      <c r="A146" s="241">
        <v>9.2500000000000107</v>
      </c>
      <c r="B146" s="214" t="s">
        <v>508</v>
      </c>
      <c r="C146" s="215" t="s">
        <v>598</v>
      </c>
    </row>
    <row r="147" spans="1:3" ht="24">
      <c r="A147" s="241">
        <v>9.2600000000000193</v>
      </c>
      <c r="B147" s="214" t="s">
        <v>599</v>
      </c>
      <c r="C147" s="240" t="s">
        <v>600</v>
      </c>
    </row>
    <row r="148" spans="1:3" s="177" customFormat="1" ht="24">
      <c r="A148" s="241">
        <v>9.2700000000000298</v>
      </c>
      <c r="B148" s="214" t="s">
        <v>88</v>
      </c>
      <c r="C148" s="240" t="s">
        <v>651</v>
      </c>
    </row>
    <row r="149" spans="1:3" s="177" customFormat="1">
      <c r="A149" s="220"/>
      <c r="B149" s="878" t="s">
        <v>602</v>
      </c>
      <c r="C149" s="879"/>
    </row>
    <row r="150" spans="1:3" s="177" customFormat="1">
      <c r="A150" s="219">
        <v>1</v>
      </c>
      <c r="B150" s="880" t="s">
        <v>892</v>
      </c>
      <c r="C150" s="881"/>
    </row>
    <row r="151" spans="1:3" s="177" customFormat="1">
      <c r="A151" s="219">
        <v>2</v>
      </c>
      <c r="B151" s="880" t="s">
        <v>652</v>
      </c>
      <c r="C151" s="881"/>
    </row>
    <row r="152" spans="1:3" s="177" customFormat="1">
      <c r="A152" s="219">
        <v>3</v>
      </c>
      <c r="B152" s="880" t="s">
        <v>649</v>
      </c>
      <c r="C152" s="881"/>
    </row>
    <row r="153" spans="1:3" s="177" customFormat="1">
      <c r="A153" s="220"/>
      <c r="B153" s="878" t="s">
        <v>603</v>
      </c>
      <c r="C153" s="879"/>
    </row>
    <row r="154" spans="1:3" s="177" customFormat="1">
      <c r="A154" s="219">
        <v>1</v>
      </c>
      <c r="B154" s="886" t="s">
        <v>891</v>
      </c>
      <c r="C154" s="887"/>
    </row>
    <row r="155" spans="1:3" s="177" customFormat="1">
      <c r="A155" s="219">
        <v>2</v>
      </c>
      <c r="B155" s="214" t="s">
        <v>832</v>
      </c>
      <c r="C155" s="274" t="s">
        <v>953</v>
      </c>
    </row>
    <row r="156" spans="1:3" ht="24">
      <c r="A156" s="219">
        <v>3</v>
      </c>
      <c r="B156" s="214" t="s">
        <v>831</v>
      </c>
      <c r="C156" s="238" t="s">
        <v>890</v>
      </c>
    </row>
    <row r="157" spans="1:3">
      <c r="A157" s="219">
        <v>4</v>
      </c>
      <c r="B157" s="214" t="s">
        <v>478</v>
      </c>
      <c r="C157" s="214" t="s">
        <v>907</v>
      </c>
    </row>
    <row r="158" spans="1:3" ht="25.2" customHeight="1">
      <c r="A158" s="220"/>
      <c r="B158" s="878" t="s">
        <v>604</v>
      </c>
      <c r="C158" s="879"/>
    </row>
    <row r="159" spans="1:3" ht="36">
      <c r="A159" s="219"/>
      <c r="B159" s="214" t="s">
        <v>879</v>
      </c>
      <c r="C159" s="275" t="s">
        <v>954</v>
      </c>
    </row>
    <row r="160" spans="1:3">
      <c r="A160" s="220"/>
      <c r="B160" s="878" t="s">
        <v>605</v>
      </c>
      <c r="C160" s="879"/>
    </row>
    <row r="161" spans="1:3" ht="39" customHeight="1">
      <c r="A161" s="220"/>
      <c r="B161" s="880" t="s">
        <v>889</v>
      </c>
      <c r="C161" s="881"/>
    </row>
    <row r="162" spans="1:3">
      <c r="A162" s="220" t="s">
        <v>606</v>
      </c>
      <c r="B162" s="239" t="s">
        <v>516</v>
      </c>
      <c r="C162" s="231" t="s">
        <v>607</v>
      </c>
    </row>
    <row r="163" spans="1:3">
      <c r="A163" s="220" t="s">
        <v>355</v>
      </c>
      <c r="B163" s="236" t="s">
        <v>517</v>
      </c>
      <c r="C163" s="238" t="s">
        <v>888</v>
      </c>
    </row>
    <row r="164" spans="1:3" ht="24">
      <c r="A164" s="220" t="s">
        <v>362</v>
      </c>
      <c r="B164" s="231" t="s">
        <v>518</v>
      </c>
      <c r="C164" s="238" t="s">
        <v>608</v>
      </c>
    </row>
    <row r="165" spans="1:3">
      <c r="A165" s="220" t="s">
        <v>609</v>
      </c>
      <c r="B165" s="236" t="s">
        <v>519</v>
      </c>
      <c r="C165" s="237" t="s">
        <v>610</v>
      </c>
    </row>
    <row r="166" spans="1:3" ht="24">
      <c r="A166" s="220" t="s">
        <v>611</v>
      </c>
      <c r="B166" s="236" t="s">
        <v>847</v>
      </c>
      <c r="C166" s="230" t="s">
        <v>887</v>
      </c>
    </row>
    <row r="167" spans="1:3" ht="24">
      <c r="A167" s="220" t="s">
        <v>363</v>
      </c>
      <c r="B167" s="236" t="s">
        <v>520</v>
      </c>
      <c r="C167" s="230" t="s">
        <v>613</v>
      </c>
    </row>
    <row r="168" spans="1:3" ht="24">
      <c r="A168" s="220" t="s">
        <v>612</v>
      </c>
      <c r="B168" s="234" t="s">
        <v>523</v>
      </c>
      <c r="C168" s="235" t="s">
        <v>620</v>
      </c>
    </row>
    <row r="169" spans="1:3" ht="24">
      <c r="A169" s="220" t="s">
        <v>614</v>
      </c>
      <c r="B169" s="234" t="s">
        <v>521</v>
      </c>
      <c r="C169" s="230" t="s">
        <v>616</v>
      </c>
    </row>
    <row r="170" spans="1:3" ht="26.7" customHeight="1">
      <c r="A170" s="220" t="s">
        <v>615</v>
      </c>
      <c r="B170" s="234" t="s">
        <v>522</v>
      </c>
      <c r="C170" s="235" t="s">
        <v>618</v>
      </c>
    </row>
    <row r="171" spans="1:3">
      <c r="A171" s="220" t="s">
        <v>617</v>
      </c>
      <c r="B171" s="215" t="s">
        <v>524</v>
      </c>
      <c r="C171" s="235" t="s">
        <v>622</v>
      </c>
    </row>
    <row r="172" spans="1:3" ht="24">
      <c r="A172" s="220" t="s">
        <v>619</v>
      </c>
      <c r="B172" s="234" t="s">
        <v>525</v>
      </c>
      <c r="C172" s="233" t="s">
        <v>623</v>
      </c>
    </row>
    <row r="173" spans="1:3">
      <c r="A173" s="220" t="s">
        <v>621</v>
      </c>
      <c r="B173" s="232" t="s">
        <v>526</v>
      </c>
      <c r="C173" s="231" t="s">
        <v>624</v>
      </c>
    </row>
    <row r="174" spans="1:3" ht="24">
      <c r="A174" s="220"/>
      <c r="B174" s="230" t="s">
        <v>886</v>
      </c>
      <c r="C174" s="215" t="s">
        <v>625</v>
      </c>
    </row>
    <row r="175" spans="1:3" ht="24">
      <c r="A175" s="220"/>
      <c r="B175" s="230" t="s">
        <v>885</v>
      </c>
      <c r="C175" s="215" t="s">
        <v>626</v>
      </c>
    </row>
    <row r="176" spans="1:3" ht="24">
      <c r="A176" s="220"/>
      <c r="B176" s="230" t="s">
        <v>884</v>
      </c>
      <c r="C176" s="215" t="s">
        <v>627</v>
      </c>
    </row>
    <row r="177" spans="1:3">
      <c r="A177" s="220"/>
      <c r="B177" s="878" t="s">
        <v>628</v>
      </c>
      <c r="C177" s="879"/>
    </row>
    <row r="178" spans="1:3">
      <c r="A178" s="220"/>
      <c r="B178" s="880" t="s">
        <v>883</v>
      </c>
      <c r="C178" s="881"/>
    </row>
    <row r="179" spans="1:3">
      <c r="A179" s="219">
        <v>1</v>
      </c>
      <c r="B179" s="215" t="s">
        <v>530</v>
      </c>
      <c r="C179" s="215" t="s">
        <v>530</v>
      </c>
    </row>
    <row r="180" spans="1:3" ht="24">
      <c r="A180" s="219">
        <v>2</v>
      </c>
      <c r="B180" s="215" t="s">
        <v>629</v>
      </c>
      <c r="C180" s="215" t="s">
        <v>630</v>
      </c>
    </row>
    <row r="181" spans="1:3">
      <c r="A181" s="219">
        <v>3</v>
      </c>
      <c r="B181" s="215" t="s">
        <v>532</v>
      </c>
      <c r="C181" s="215" t="s">
        <v>631</v>
      </c>
    </row>
    <row r="182" spans="1:3" ht="24">
      <c r="A182" s="219">
        <v>4</v>
      </c>
      <c r="B182" s="215" t="s">
        <v>533</v>
      </c>
      <c r="C182" s="215" t="s">
        <v>632</v>
      </c>
    </row>
    <row r="183" spans="1:3" ht="24">
      <c r="A183" s="219">
        <v>5</v>
      </c>
      <c r="B183" s="215" t="s">
        <v>534</v>
      </c>
      <c r="C183" s="215" t="s">
        <v>654</v>
      </c>
    </row>
    <row r="184" spans="1:3" ht="48">
      <c r="A184" s="219">
        <v>6</v>
      </c>
      <c r="B184" s="215" t="s">
        <v>535</v>
      </c>
      <c r="C184" s="215" t="s">
        <v>633</v>
      </c>
    </row>
    <row r="185" spans="1:3">
      <c r="A185" s="220"/>
      <c r="B185" s="878" t="s">
        <v>634</v>
      </c>
      <c r="C185" s="879"/>
    </row>
    <row r="186" spans="1:3">
      <c r="A186" s="220"/>
      <c r="B186" s="889" t="s">
        <v>882</v>
      </c>
      <c r="C186" s="886"/>
    </row>
    <row r="187" spans="1:3" ht="24">
      <c r="A187" s="220">
        <v>1.1000000000000001</v>
      </c>
      <c r="B187" s="229" t="s">
        <v>540</v>
      </c>
      <c r="C187" s="215" t="s">
        <v>635</v>
      </c>
    </row>
    <row r="188" spans="1:3" ht="49.95" customHeight="1">
      <c r="A188" s="220" t="s">
        <v>146</v>
      </c>
      <c r="B188" s="216" t="s">
        <v>541</v>
      </c>
      <c r="C188" s="215" t="s">
        <v>636</v>
      </c>
    </row>
    <row r="189" spans="1:3">
      <c r="A189" s="220" t="s">
        <v>542</v>
      </c>
      <c r="B189" s="228" t="s">
        <v>543</v>
      </c>
      <c r="C189" s="890" t="s">
        <v>881</v>
      </c>
    </row>
    <row r="190" spans="1:3">
      <c r="A190" s="220" t="s">
        <v>544</v>
      </c>
      <c r="B190" s="228" t="s">
        <v>545</v>
      </c>
      <c r="C190" s="890"/>
    </row>
    <row r="191" spans="1:3">
      <c r="A191" s="220" t="s">
        <v>546</v>
      </c>
      <c r="B191" s="228" t="s">
        <v>547</v>
      </c>
      <c r="C191" s="890"/>
    </row>
    <row r="192" spans="1:3">
      <c r="A192" s="220" t="s">
        <v>548</v>
      </c>
      <c r="B192" s="228" t="s">
        <v>549</v>
      </c>
      <c r="C192" s="890"/>
    </row>
    <row r="193" spans="1:4" ht="25.5" customHeight="1">
      <c r="A193" s="220">
        <v>1.2</v>
      </c>
      <c r="B193" s="227" t="s">
        <v>857</v>
      </c>
      <c r="C193" s="276" t="s">
        <v>955</v>
      </c>
    </row>
    <row r="194" spans="1:4" ht="24">
      <c r="A194" s="220" t="s">
        <v>551</v>
      </c>
      <c r="B194" s="222" t="s">
        <v>552</v>
      </c>
      <c r="C194" s="225" t="s">
        <v>637</v>
      </c>
    </row>
    <row r="195" spans="1:4" ht="24">
      <c r="A195" s="220" t="s">
        <v>553</v>
      </c>
      <c r="B195" s="226" t="s">
        <v>554</v>
      </c>
      <c r="C195" s="225" t="s">
        <v>638</v>
      </c>
    </row>
    <row r="196" spans="1:4" ht="25.95" customHeight="1">
      <c r="A196" s="220" t="s">
        <v>555</v>
      </c>
      <c r="B196" s="224" t="s">
        <v>556</v>
      </c>
      <c r="C196" s="214" t="s">
        <v>639</v>
      </c>
    </row>
    <row r="197" spans="1:4" ht="24">
      <c r="A197" s="220" t="s">
        <v>557</v>
      </c>
      <c r="B197" s="223" t="s">
        <v>558</v>
      </c>
      <c r="C197" s="214" t="s">
        <v>640</v>
      </c>
      <c r="D197" s="178"/>
    </row>
    <row r="198" spans="1:4" ht="12.6">
      <c r="A198" s="220">
        <v>1.4</v>
      </c>
      <c r="B198" s="222" t="s">
        <v>647</v>
      </c>
      <c r="C198" s="221" t="s">
        <v>641</v>
      </c>
      <c r="D198" s="179"/>
    </row>
    <row r="199" spans="1:4" ht="12.6">
      <c r="A199" s="220">
        <v>1.5</v>
      </c>
      <c r="B199" s="222" t="s">
        <v>648</v>
      </c>
      <c r="C199" s="221" t="s">
        <v>641</v>
      </c>
      <c r="D199" s="180"/>
    </row>
    <row r="200" spans="1:4" ht="12.6">
      <c r="A200" s="220"/>
      <c r="B200" s="891" t="s">
        <v>642</v>
      </c>
      <c r="C200" s="891"/>
      <c r="D200" s="180"/>
    </row>
    <row r="201" spans="1:4" ht="12.6">
      <c r="A201" s="220"/>
      <c r="B201" s="889" t="s">
        <v>880</v>
      </c>
      <c r="C201" s="889"/>
      <c r="D201" s="180"/>
    </row>
    <row r="202" spans="1:4" ht="12.6">
      <c r="A202" s="219"/>
      <c r="B202" s="214" t="s">
        <v>879</v>
      </c>
      <c r="C202" s="275" t="s">
        <v>953</v>
      </c>
      <c r="D202" s="180"/>
    </row>
    <row r="203" spans="1:4" ht="12.6">
      <c r="A203" s="220"/>
      <c r="B203" s="891" t="s">
        <v>643</v>
      </c>
      <c r="C203" s="891"/>
      <c r="D203" s="181"/>
    </row>
    <row r="204" spans="1:4" ht="12.6">
      <c r="A204" s="219"/>
      <c r="B204" s="889" t="s">
        <v>878</v>
      </c>
      <c r="C204" s="889"/>
      <c r="D204" s="182"/>
    </row>
    <row r="205" spans="1:4" ht="12.6">
      <c r="B205" s="891" t="s">
        <v>680</v>
      </c>
      <c r="C205" s="891"/>
      <c r="D205" s="183"/>
    </row>
    <row r="206" spans="1:4" ht="24">
      <c r="A206" s="216">
        <v>1</v>
      </c>
      <c r="B206" s="214" t="s">
        <v>656</v>
      </c>
      <c r="C206" s="214" t="s">
        <v>668</v>
      </c>
      <c r="D206" s="182"/>
    </row>
    <row r="207" spans="1:4" ht="18" customHeight="1">
      <c r="A207" s="216">
        <v>2</v>
      </c>
      <c r="B207" s="214" t="s">
        <v>657</v>
      </c>
      <c r="C207" s="214" t="s">
        <v>669</v>
      </c>
      <c r="D207" s="183"/>
    </row>
    <row r="208" spans="1:4" ht="24">
      <c r="A208" s="216">
        <v>3</v>
      </c>
      <c r="B208" s="214" t="s">
        <v>658</v>
      </c>
      <c r="C208" s="214" t="s">
        <v>670</v>
      </c>
      <c r="D208" s="184"/>
    </row>
    <row r="209" spans="1:4" ht="12.6">
      <c r="A209" s="216">
        <v>4</v>
      </c>
      <c r="B209" s="214" t="s">
        <v>659</v>
      </c>
      <c r="C209" s="214" t="s">
        <v>671</v>
      </c>
      <c r="D209" s="184"/>
    </row>
    <row r="210" spans="1:4" ht="24">
      <c r="A210" s="216">
        <v>5</v>
      </c>
      <c r="B210" s="214" t="s">
        <v>660</v>
      </c>
      <c r="C210" s="214" t="s">
        <v>672</v>
      </c>
    </row>
    <row r="211" spans="1:4" ht="24.45" customHeight="1">
      <c r="A211" s="216">
        <v>6</v>
      </c>
      <c r="B211" s="214" t="s">
        <v>661</v>
      </c>
      <c r="C211" s="214" t="s">
        <v>673</v>
      </c>
    </row>
    <row r="212" spans="1:4" ht="24">
      <c r="A212" s="216">
        <v>7</v>
      </c>
      <c r="B212" s="214" t="s">
        <v>662</v>
      </c>
      <c r="C212" s="214" t="s">
        <v>674</v>
      </c>
    </row>
    <row r="213" spans="1:4">
      <c r="A213" s="216">
        <v>7.1</v>
      </c>
      <c r="B213" s="218" t="s">
        <v>663</v>
      </c>
      <c r="C213" s="214" t="s">
        <v>675</v>
      </c>
    </row>
    <row r="214" spans="1:4">
      <c r="A214" s="216">
        <v>7.2</v>
      </c>
      <c r="B214" s="218" t="s">
        <v>664</v>
      </c>
      <c r="C214" s="214" t="s">
        <v>676</v>
      </c>
    </row>
    <row r="215" spans="1:4">
      <c r="A215" s="216">
        <v>7.3</v>
      </c>
      <c r="B215" s="217" t="s">
        <v>665</v>
      </c>
      <c r="C215" s="214" t="s">
        <v>677</v>
      </c>
    </row>
    <row r="216" spans="1:4" ht="39.450000000000003" customHeight="1">
      <c r="A216" s="216">
        <v>8</v>
      </c>
      <c r="B216" s="214" t="s">
        <v>666</v>
      </c>
      <c r="C216" s="214" t="s">
        <v>678</v>
      </c>
    </row>
    <row r="217" spans="1:4">
      <c r="A217" s="216">
        <v>9</v>
      </c>
      <c r="B217" s="214" t="s">
        <v>667</v>
      </c>
      <c r="C217" s="214" t="s">
        <v>679</v>
      </c>
    </row>
    <row r="218" spans="1:4" ht="24">
      <c r="A218" s="253">
        <v>10.1</v>
      </c>
      <c r="B218" s="254" t="s">
        <v>687</v>
      </c>
      <c r="C218" s="246" t="s">
        <v>688</v>
      </c>
    </row>
    <row r="219" spans="1:4">
      <c r="A219" s="892"/>
      <c r="B219" s="255" t="s">
        <v>870</v>
      </c>
      <c r="C219" s="214" t="s">
        <v>877</v>
      </c>
    </row>
    <row r="220" spans="1:4">
      <c r="A220" s="892"/>
      <c r="B220" s="215" t="s">
        <v>539</v>
      </c>
      <c r="C220" s="214" t="s">
        <v>876</v>
      </c>
    </row>
    <row r="221" spans="1:4">
      <c r="A221" s="892"/>
      <c r="B221" s="215" t="s">
        <v>869</v>
      </c>
      <c r="C221" s="276" t="s">
        <v>956</v>
      </c>
    </row>
    <row r="222" spans="1:4">
      <c r="A222" s="892"/>
      <c r="B222" s="215" t="s">
        <v>681</v>
      </c>
      <c r="C222" s="214" t="s">
        <v>875</v>
      </c>
    </row>
    <row r="223" spans="1:4" ht="24">
      <c r="A223" s="892"/>
      <c r="B223" s="215" t="s">
        <v>685</v>
      </c>
      <c r="C223" s="215" t="s">
        <v>874</v>
      </c>
    </row>
    <row r="224" spans="1:4" ht="36">
      <c r="A224" s="892"/>
      <c r="B224" s="215" t="s">
        <v>684</v>
      </c>
      <c r="C224" s="214" t="s">
        <v>873</v>
      </c>
    </row>
    <row r="225" spans="1:3">
      <c r="A225" s="892"/>
      <c r="B225" s="215" t="s">
        <v>908</v>
      </c>
      <c r="C225" s="214" t="s">
        <v>872</v>
      </c>
    </row>
    <row r="226" spans="1:3" ht="24">
      <c r="A226" s="892"/>
      <c r="B226" s="215" t="s">
        <v>909</v>
      </c>
      <c r="C226" s="214" t="s">
        <v>871</v>
      </c>
    </row>
    <row r="227" spans="1:3" ht="12.6">
      <c r="A227" s="247"/>
      <c r="B227" s="248"/>
      <c r="C227" s="249"/>
    </row>
    <row r="228" spans="1:3" ht="12.6">
      <c r="A228" s="247"/>
      <c r="B228" s="249"/>
      <c r="C228" s="249"/>
    </row>
    <row r="229" spans="1:3" ht="12.6">
      <c r="A229" s="247"/>
      <c r="B229" s="249"/>
      <c r="C229" s="249"/>
    </row>
    <row r="230" spans="1:3" ht="12.6">
      <c r="A230" s="247"/>
      <c r="B230" s="250"/>
      <c r="C230" s="249"/>
    </row>
    <row r="231" spans="1:3">
      <c r="A231" s="888"/>
      <c r="B231" s="251"/>
      <c r="C231" s="249"/>
    </row>
    <row r="232" spans="1:3">
      <c r="A232" s="888"/>
      <c r="B232" s="251"/>
      <c r="C232" s="249"/>
    </row>
    <row r="233" spans="1:3">
      <c r="A233" s="888"/>
      <c r="B233" s="251"/>
      <c r="C233" s="249"/>
    </row>
    <row r="234" spans="1:3">
      <c r="A234" s="888"/>
      <c r="B234" s="251"/>
      <c r="C234" s="252"/>
    </row>
    <row r="235" spans="1:3" ht="40.5" customHeight="1">
      <c r="A235" s="888"/>
      <c r="B235" s="251"/>
      <c r="C235" s="249"/>
    </row>
    <row r="236" spans="1:3" ht="24" customHeight="1">
      <c r="A236" s="888"/>
      <c r="B236" s="251"/>
      <c r="C236" s="249"/>
    </row>
    <row r="237" spans="1:3">
      <c r="A237" s="888"/>
      <c r="B237" s="251"/>
      <c r="C237" s="249"/>
    </row>
  </sheetData>
  <mergeCells count="133">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B80:C80"/>
    <mergeCell ref="A81:C81"/>
    <mergeCell ref="B82:C82"/>
    <mergeCell ref="B83:C83"/>
    <mergeCell ref="B84:C84"/>
    <mergeCell ref="B85:C85"/>
    <mergeCell ref="B74:C74"/>
    <mergeCell ref="B75:C75"/>
    <mergeCell ref="B76:C76"/>
    <mergeCell ref="A77:C77"/>
    <mergeCell ref="B78:C78"/>
    <mergeCell ref="B79:C79"/>
    <mergeCell ref="B92:C92"/>
    <mergeCell ref="B93:C93"/>
    <mergeCell ref="B94:C94"/>
    <mergeCell ref="B95:C95"/>
    <mergeCell ref="B96:C96"/>
    <mergeCell ref="A97:C97"/>
    <mergeCell ref="B86:C86"/>
    <mergeCell ref="B87:C87"/>
    <mergeCell ref="B88:C88"/>
    <mergeCell ref="A89:C89"/>
    <mergeCell ref="B90:C90"/>
    <mergeCell ref="B91:C91"/>
    <mergeCell ref="B111:C111"/>
    <mergeCell ref="A112:C112"/>
    <mergeCell ref="A113:C113"/>
    <mergeCell ref="B114:C114"/>
    <mergeCell ref="B115:C115"/>
    <mergeCell ref="B116:C116"/>
    <mergeCell ref="A98:C98"/>
    <mergeCell ref="A106:C106"/>
    <mergeCell ref="B107:C107"/>
    <mergeCell ref="A108:C108"/>
    <mergeCell ref="B109:C109"/>
    <mergeCell ref="B110:C110"/>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58:C158"/>
    <mergeCell ref="B160:C160"/>
    <mergeCell ref="B161:C161"/>
    <mergeCell ref="B117:C117"/>
    <mergeCell ref="B119:C119"/>
    <mergeCell ref="B120:C120"/>
    <mergeCell ref="B149:C149"/>
    <mergeCell ref="B150:C150"/>
    <mergeCell ref="B151:C151"/>
    <mergeCell ref="B152:C152"/>
    <mergeCell ref="B153:C153"/>
    <mergeCell ref="B154:C154"/>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A1:H45"/>
  <sheetViews>
    <sheetView zoomScale="80" zoomScaleNormal="80" workbookViewId="0">
      <selection activeCell="M21" sqref="M21"/>
    </sheetView>
  </sheetViews>
  <sheetFormatPr defaultColWidth="8.88671875" defaultRowHeight="14.4"/>
  <cols>
    <col min="1" max="1" width="8.88671875" style="61"/>
    <col min="2" max="2" width="66.6640625" style="61" customWidth="1"/>
    <col min="3" max="3" width="18.44140625" style="377" bestFit="1" customWidth="1"/>
    <col min="4" max="4" width="17.6640625" style="377" bestFit="1" customWidth="1"/>
    <col min="5" max="5" width="17.109375" style="377" customWidth="1"/>
    <col min="6" max="6" width="18.44140625" style="1" bestFit="1" customWidth="1"/>
    <col min="7" max="7" width="17.33203125" style="1" bestFit="1" customWidth="1"/>
    <col min="8" max="8" width="15.6640625" style="1" customWidth="1"/>
    <col min="9" max="16384" width="8.88671875" style="61"/>
  </cols>
  <sheetData>
    <row r="1" spans="1:8">
      <c r="A1" s="261" t="s">
        <v>97</v>
      </c>
      <c r="B1" s="142" t="str">
        <f>Info!C2</f>
        <v>სს ”ლიბერთი ბანკი”</v>
      </c>
      <c r="C1" s="376"/>
    </row>
    <row r="2" spans="1:8">
      <c r="A2" s="261" t="s">
        <v>98</v>
      </c>
      <c r="B2" s="279">
        <f>'1. key ratios'!B2</f>
        <v>46203</v>
      </c>
      <c r="C2" s="378"/>
      <c r="D2" s="379"/>
      <c r="E2" s="379"/>
    </row>
    <row r="3" spans="1:8" ht="15" thickBot="1">
      <c r="A3" s="261"/>
      <c r="B3" s="4"/>
      <c r="C3" s="378"/>
      <c r="D3" s="379"/>
      <c r="E3" s="379"/>
    </row>
    <row r="4" spans="1:8">
      <c r="A4" s="775" t="s">
        <v>25</v>
      </c>
      <c r="B4" s="773" t="s">
        <v>155</v>
      </c>
      <c r="C4" s="767" t="s">
        <v>103</v>
      </c>
      <c r="D4" s="767"/>
      <c r="E4" s="767"/>
      <c r="F4" s="768" t="s">
        <v>104</v>
      </c>
      <c r="G4" s="768"/>
      <c r="H4" s="769"/>
    </row>
    <row r="5" spans="1:8" ht="15.45" customHeight="1">
      <c r="A5" s="776"/>
      <c r="B5" s="774"/>
      <c r="C5" s="514" t="s">
        <v>26</v>
      </c>
      <c r="D5" s="514" t="s">
        <v>77</v>
      </c>
      <c r="E5" s="514" t="s">
        <v>66</v>
      </c>
      <c r="F5" s="500" t="s">
        <v>26</v>
      </c>
      <c r="G5" s="500" t="s">
        <v>77</v>
      </c>
      <c r="H5" s="501" t="s">
        <v>66</v>
      </c>
    </row>
    <row r="6" spans="1:8">
      <c r="A6" s="515">
        <v>1</v>
      </c>
      <c r="B6" s="516" t="s">
        <v>742</v>
      </c>
      <c r="C6" s="408">
        <f>SUM(C7:C12)</f>
        <v>350709560.46000004</v>
      </c>
      <c r="D6" s="408">
        <f>SUM(D7:D12)</f>
        <v>53200786.456999995</v>
      </c>
      <c r="E6" s="414">
        <f>C6+D6</f>
        <v>403910346.91700006</v>
      </c>
      <c r="F6" s="408">
        <f>SUM(F7:F12)</f>
        <v>300943572.25999999</v>
      </c>
      <c r="G6" s="408">
        <f>SUM(G7:G12)</f>
        <v>43080129.510000005</v>
      </c>
      <c r="H6" s="534">
        <f>F6+G6</f>
        <v>344023701.76999998</v>
      </c>
    </row>
    <row r="7" spans="1:8">
      <c r="A7" s="515">
        <v>1.1000000000000001</v>
      </c>
      <c r="B7" s="517" t="s">
        <v>696</v>
      </c>
      <c r="C7" s="407"/>
      <c r="D7" s="407"/>
      <c r="E7" s="414">
        <f t="shared" ref="E7:E45" si="0">C7+D7</f>
        <v>0</v>
      </c>
      <c r="F7" s="407"/>
      <c r="G7" s="407"/>
      <c r="H7" s="534">
        <f t="shared" ref="H7:H44" si="1">F7+G7</f>
        <v>0</v>
      </c>
    </row>
    <row r="8" spans="1:8" ht="20.399999999999999">
      <c r="A8" s="515">
        <v>1.2</v>
      </c>
      <c r="B8" s="517" t="s">
        <v>743</v>
      </c>
      <c r="C8" s="407"/>
      <c r="D8" s="407"/>
      <c r="E8" s="414">
        <f t="shared" si="0"/>
        <v>0</v>
      </c>
      <c r="F8" s="407"/>
      <c r="G8" s="407"/>
      <c r="H8" s="534">
        <f t="shared" si="1"/>
        <v>0</v>
      </c>
    </row>
    <row r="9" spans="1:8" ht="21.45" customHeight="1">
      <c r="A9" s="515">
        <v>1.3</v>
      </c>
      <c r="B9" s="518" t="s">
        <v>744</v>
      </c>
      <c r="C9" s="407"/>
      <c r="D9" s="407"/>
      <c r="E9" s="414">
        <f t="shared" si="0"/>
        <v>0</v>
      </c>
      <c r="F9" s="407"/>
      <c r="G9" s="407"/>
      <c r="H9" s="534">
        <f t="shared" si="1"/>
        <v>0</v>
      </c>
    </row>
    <row r="10" spans="1:8">
      <c r="A10" s="515">
        <v>1.4</v>
      </c>
      <c r="B10" s="518" t="s">
        <v>700</v>
      </c>
      <c r="C10" s="407">
        <v>10309407</v>
      </c>
      <c r="D10" s="407">
        <v>0</v>
      </c>
      <c r="E10" s="414">
        <f t="shared" si="0"/>
        <v>10309407</v>
      </c>
      <c r="F10" s="407">
        <v>6851109</v>
      </c>
      <c r="G10" s="407"/>
      <c r="H10" s="534">
        <f t="shared" si="1"/>
        <v>6851109</v>
      </c>
    </row>
    <row r="11" spans="1:8">
      <c r="A11" s="515">
        <v>1.5</v>
      </c>
      <c r="B11" s="518" t="s">
        <v>703</v>
      </c>
      <c r="C11" s="407">
        <v>340400153.46000004</v>
      </c>
      <c r="D11" s="407">
        <v>53200786.456999995</v>
      </c>
      <c r="E11" s="414">
        <f t="shared" si="0"/>
        <v>393600939.91700006</v>
      </c>
      <c r="F11" s="407">
        <v>294092463.25999999</v>
      </c>
      <c r="G11" s="407">
        <v>43080129.510000005</v>
      </c>
      <c r="H11" s="534">
        <f t="shared" si="1"/>
        <v>337172592.76999998</v>
      </c>
    </row>
    <row r="12" spans="1:8">
      <c r="A12" s="515">
        <v>1.6</v>
      </c>
      <c r="B12" s="519" t="s">
        <v>88</v>
      </c>
      <c r="C12" s="407"/>
      <c r="D12" s="407"/>
      <c r="E12" s="414">
        <f t="shared" si="0"/>
        <v>0</v>
      </c>
      <c r="F12" s="407"/>
      <c r="G12" s="407"/>
      <c r="H12" s="534">
        <f t="shared" si="1"/>
        <v>0</v>
      </c>
    </row>
    <row r="13" spans="1:8">
      <c r="A13" s="515">
        <v>2</v>
      </c>
      <c r="B13" s="520" t="s">
        <v>745</v>
      </c>
      <c r="C13" s="407">
        <v>-176803535.11716068</v>
      </c>
      <c r="D13" s="407">
        <v>-26189441.055131726</v>
      </c>
      <c r="E13" s="414">
        <f t="shared" si="0"/>
        <v>-202992976.17229241</v>
      </c>
      <c r="F13" s="407">
        <v>-141687015.88481629</v>
      </c>
      <c r="G13" s="407">
        <v>-19868960.560131483</v>
      </c>
      <c r="H13" s="534">
        <f t="shared" si="1"/>
        <v>-161555976.44494778</v>
      </c>
    </row>
    <row r="14" spans="1:8">
      <c r="A14" s="515">
        <v>2.1</v>
      </c>
      <c r="B14" s="518" t="s">
        <v>746</v>
      </c>
      <c r="C14" s="407"/>
      <c r="D14" s="407"/>
      <c r="E14" s="414">
        <f t="shared" si="0"/>
        <v>0</v>
      </c>
      <c r="F14" s="407"/>
      <c r="G14" s="407"/>
      <c r="H14" s="534">
        <f t="shared" si="1"/>
        <v>0</v>
      </c>
    </row>
    <row r="15" spans="1:8" ht="24.45" customHeight="1">
      <c r="A15" s="515">
        <v>2.2000000000000002</v>
      </c>
      <c r="B15" s="518" t="s">
        <v>747</v>
      </c>
      <c r="C15" s="407"/>
      <c r="D15" s="407"/>
      <c r="E15" s="414">
        <f t="shared" si="0"/>
        <v>0</v>
      </c>
      <c r="F15" s="407"/>
      <c r="G15" s="407"/>
      <c r="H15" s="534">
        <f t="shared" si="1"/>
        <v>0</v>
      </c>
    </row>
    <row r="16" spans="1:8" ht="20.7" customHeight="1">
      <c r="A16" s="515">
        <v>2.2999999999999998</v>
      </c>
      <c r="B16" s="518" t="s">
        <v>748</v>
      </c>
      <c r="C16" s="407">
        <v>-176803535.11716068</v>
      </c>
      <c r="D16" s="407">
        <v>-26189441.055131726</v>
      </c>
      <c r="E16" s="414">
        <f t="shared" si="0"/>
        <v>-202992976.17229241</v>
      </c>
      <c r="F16" s="407">
        <v>-141687015.88481629</v>
      </c>
      <c r="G16" s="407">
        <v>-19868960.560131483</v>
      </c>
      <c r="H16" s="534">
        <f t="shared" si="1"/>
        <v>-161555976.44494778</v>
      </c>
    </row>
    <row r="17" spans="1:8">
      <c r="A17" s="515">
        <v>2.4</v>
      </c>
      <c r="B17" s="518" t="s">
        <v>749</v>
      </c>
      <c r="C17" s="407"/>
      <c r="D17" s="407"/>
      <c r="E17" s="414">
        <f t="shared" si="0"/>
        <v>0</v>
      </c>
      <c r="F17" s="407"/>
      <c r="G17" s="407"/>
      <c r="H17" s="534">
        <f t="shared" si="1"/>
        <v>0</v>
      </c>
    </row>
    <row r="18" spans="1:8">
      <c r="A18" s="515">
        <v>3</v>
      </c>
      <c r="B18" s="520" t="s">
        <v>750</v>
      </c>
      <c r="C18" s="407"/>
      <c r="D18" s="407"/>
      <c r="E18" s="414">
        <f t="shared" si="0"/>
        <v>0</v>
      </c>
      <c r="F18" s="407"/>
      <c r="G18" s="407"/>
      <c r="H18" s="534">
        <f t="shared" si="1"/>
        <v>0</v>
      </c>
    </row>
    <row r="19" spans="1:8">
      <c r="A19" s="515">
        <v>4</v>
      </c>
      <c r="B19" s="520" t="s">
        <v>751</v>
      </c>
      <c r="C19" s="407">
        <v>26768399.050000001</v>
      </c>
      <c r="D19" s="407">
        <v>5813317.2500000009</v>
      </c>
      <c r="E19" s="414">
        <f t="shared" si="0"/>
        <v>32581716.300000001</v>
      </c>
      <c r="F19" s="407">
        <v>23079064.879999995</v>
      </c>
      <c r="G19" s="407">
        <v>5198967.9600000009</v>
      </c>
      <c r="H19" s="534">
        <f t="shared" si="1"/>
        <v>28278032.839999996</v>
      </c>
    </row>
    <row r="20" spans="1:8">
      <c r="A20" s="515">
        <v>5</v>
      </c>
      <c r="B20" s="520" t="s">
        <v>752</v>
      </c>
      <c r="C20" s="407">
        <v>-5279582.13</v>
      </c>
      <c r="D20" s="407">
        <v>-12802217.449999999</v>
      </c>
      <c r="E20" s="414">
        <f t="shared" si="0"/>
        <v>-18081799.579999998</v>
      </c>
      <c r="F20" s="407">
        <v>-4805752.2899999991</v>
      </c>
      <c r="G20" s="407">
        <v>-11933502.25</v>
      </c>
      <c r="H20" s="534">
        <f t="shared" si="1"/>
        <v>-16739254.539999999</v>
      </c>
    </row>
    <row r="21" spans="1:8" ht="38.700000000000003" customHeight="1">
      <c r="A21" s="515">
        <v>6</v>
      </c>
      <c r="B21" s="520" t="s">
        <v>753</v>
      </c>
      <c r="C21" s="407">
        <v>7663.97</v>
      </c>
      <c r="D21" s="407">
        <v>0</v>
      </c>
      <c r="E21" s="414">
        <f t="shared" si="0"/>
        <v>7663.97</v>
      </c>
      <c r="F21" s="407">
        <v>54655.579999999994</v>
      </c>
      <c r="G21" s="407">
        <v>0</v>
      </c>
      <c r="H21" s="534">
        <f t="shared" si="1"/>
        <v>54655.579999999994</v>
      </c>
    </row>
    <row r="22" spans="1:8" ht="27.45" customHeight="1">
      <c r="A22" s="515">
        <v>7</v>
      </c>
      <c r="B22" s="520" t="s">
        <v>754</v>
      </c>
      <c r="C22" s="407">
        <v>3842891.16</v>
      </c>
      <c r="D22" s="407">
        <v>0</v>
      </c>
      <c r="E22" s="414">
        <f t="shared" si="0"/>
        <v>3842891.16</v>
      </c>
      <c r="F22" s="407">
        <v>-407843.14</v>
      </c>
      <c r="G22" s="407">
        <v>0</v>
      </c>
      <c r="H22" s="534">
        <f t="shared" si="1"/>
        <v>-407843.14</v>
      </c>
    </row>
    <row r="23" spans="1:8" ht="37.200000000000003" customHeight="1">
      <c r="A23" s="515">
        <v>8</v>
      </c>
      <c r="B23" s="521" t="s">
        <v>755</v>
      </c>
      <c r="C23" s="407"/>
      <c r="D23" s="407"/>
      <c r="E23" s="414">
        <f t="shared" si="0"/>
        <v>0</v>
      </c>
      <c r="F23" s="407"/>
      <c r="G23" s="407"/>
      <c r="H23" s="534">
        <f t="shared" si="1"/>
        <v>0</v>
      </c>
    </row>
    <row r="24" spans="1:8" ht="34.5" customHeight="1">
      <c r="A24" s="515">
        <v>9</v>
      </c>
      <c r="B24" s="521" t="s">
        <v>756</v>
      </c>
      <c r="C24" s="407"/>
      <c r="D24" s="407"/>
      <c r="E24" s="414">
        <f t="shared" si="0"/>
        <v>0</v>
      </c>
      <c r="F24" s="407"/>
      <c r="G24" s="407"/>
      <c r="H24" s="534">
        <f t="shared" si="1"/>
        <v>0</v>
      </c>
    </row>
    <row r="25" spans="1:8">
      <c r="A25" s="515">
        <v>10</v>
      </c>
      <c r="B25" s="520" t="s">
        <v>757</v>
      </c>
      <c r="C25" s="407">
        <v>8856519.5199999996</v>
      </c>
      <c r="D25" s="407">
        <v>0</v>
      </c>
      <c r="E25" s="414">
        <f t="shared" si="0"/>
        <v>8856519.5199999996</v>
      </c>
      <c r="F25" s="407">
        <v>10708214.239999998</v>
      </c>
      <c r="G25" s="407">
        <v>0</v>
      </c>
      <c r="H25" s="534">
        <f t="shared" si="1"/>
        <v>10708214.239999998</v>
      </c>
    </row>
    <row r="26" spans="1:8" ht="27" customHeight="1">
      <c r="A26" s="515">
        <v>11</v>
      </c>
      <c r="B26" s="522" t="s">
        <v>758</v>
      </c>
      <c r="C26" s="407">
        <v>119781.87999999999</v>
      </c>
      <c r="D26" s="407">
        <v>0</v>
      </c>
      <c r="E26" s="414">
        <f t="shared" si="0"/>
        <v>119781.87999999999</v>
      </c>
      <c r="F26" s="407">
        <v>232332.75</v>
      </c>
      <c r="G26" s="407">
        <v>0</v>
      </c>
      <c r="H26" s="534">
        <f t="shared" si="1"/>
        <v>232332.75</v>
      </c>
    </row>
    <row r="27" spans="1:8">
      <c r="A27" s="515">
        <v>12</v>
      </c>
      <c r="B27" s="520" t="s">
        <v>759</v>
      </c>
      <c r="C27" s="407">
        <v>8008373.6900000004</v>
      </c>
      <c r="D27" s="407">
        <v>0</v>
      </c>
      <c r="E27" s="414">
        <f t="shared" si="0"/>
        <v>8008373.6900000004</v>
      </c>
      <c r="F27" s="407">
        <v>7722229.7699999996</v>
      </c>
      <c r="G27" s="407">
        <v>2314.4</v>
      </c>
      <c r="H27" s="534">
        <f t="shared" si="1"/>
        <v>7724544.1699999999</v>
      </c>
    </row>
    <row r="28" spans="1:8">
      <c r="A28" s="515">
        <v>13</v>
      </c>
      <c r="B28" s="523" t="s">
        <v>760</v>
      </c>
      <c r="C28" s="407">
        <v>-11991717</v>
      </c>
      <c r="D28" s="407">
        <v>-452795</v>
      </c>
      <c r="E28" s="414">
        <f t="shared" si="0"/>
        <v>-12444512</v>
      </c>
      <c r="F28" s="407">
        <v>-12033500</v>
      </c>
      <c r="G28" s="407">
        <v>-426280</v>
      </c>
      <c r="H28" s="534">
        <f t="shared" si="1"/>
        <v>-12459780</v>
      </c>
    </row>
    <row r="29" spans="1:8">
      <c r="A29" s="515">
        <v>14</v>
      </c>
      <c r="B29" s="524" t="s">
        <v>761</v>
      </c>
      <c r="C29" s="407">
        <v>-122270081.13</v>
      </c>
      <c r="D29" s="407">
        <v>-2954327.3999999994</v>
      </c>
      <c r="E29" s="414">
        <f t="shared" si="0"/>
        <v>-125224408.53</v>
      </c>
      <c r="F29" s="407">
        <v>-94291474.050000012</v>
      </c>
      <c r="G29" s="407">
        <v>-2645926.38</v>
      </c>
      <c r="H29" s="534">
        <f t="shared" si="1"/>
        <v>-96937400.430000007</v>
      </c>
    </row>
    <row r="30" spans="1:8">
      <c r="A30" s="515">
        <v>14.1</v>
      </c>
      <c r="B30" s="525" t="s">
        <v>762</v>
      </c>
      <c r="C30" s="407">
        <v>-102595333.17</v>
      </c>
      <c r="D30" s="407"/>
      <c r="E30" s="414">
        <f t="shared" si="0"/>
        <v>-102595333.17</v>
      </c>
      <c r="F30" s="407">
        <v>-77369334.730000004</v>
      </c>
      <c r="G30" s="407"/>
      <c r="H30" s="534">
        <f t="shared" si="1"/>
        <v>-77369334.730000004</v>
      </c>
    </row>
    <row r="31" spans="1:8">
      <c r="A31" s="515">
        <v>14.2</v>
      </c>
      <c r="B31" s="525" t="s">
        <v>763</v>
      </c>
      <c r="C31" s="407">
        <v>-19674747.959999997</v>
      </c>
      <c r="D31" s="407">
        <v>-2954327.3999999994</v>
      </c>
      <c r="E31" s="414">
        <f t="shared" si="0"/>
        <v>-22629075.359999996</v>
      </c>
      <c r="F31" s="407">
        <v>-16922139.32</v>
      </c>
      <c r="G31" s="407">
        <v>-2645926.38</v>
      </c>
      <c r="H31" s="534">
        <f t="shared" si="1"/>
        <v>-19568065.699999999</v>
      </c>
    </row>
    <row r="32" spans="1:8">
      <c r="A32" s="515">
        <v>15</v>
      </c>
      <c r="B32" s="526" t="s">
        <v>764</v>
      </c>
      <c r="C32" s="407">
        <v>-19795157.130000003</v>
      </c>
      <c r="D32" s="407"/>
      <c r="E32" s="414">
        <f t="shared" si="0"/>
        <v>-19795157.130000003</v>
      </c>
      <c r="F32" s="407">
        <v>-19111354.660000004</v>
      </c>
      <c r="G32" s="407"/>
      <c r="H32" s="534">
        <f t="shared" si="1"/>
        <v>-19111354.660000004</v>
      </c>
    </row>
    <row r="33" spans="1:8" ht="22.5" customHeight="1">
      <c r="A33" s="515">
        <v>16</v>
      </c>
      <c r="B33" s="527" t="s">
        <v>765</v>
      </c>
      <c r="C33" s="407"/>
      <c r="D33" s="407"/>
      <c r="E33" s="414">
        <f t="shared" si="0"/>
        <v>0</v>
      </c>
      <c r="F33" s="407"/>
      <c r="G33" s="407"/>
      <c r="H33" s="534">
        <f t="shared" si="1"/>
        <v>0</v>
      </c>
    </row>
    <row r="34" spans="1:8">
      <c r="A34" s="515">
        <v>17</v>
      </c>
      <c r="B34" s="520" t="s">
        <v>766</v>
      </c>
      <c r="C34" s="407">
        <v>18716.89</v>
      </c>
      <c r="D34" s="407">
        <v>159290.45000000001</v>
      </c>
      <c r="E34" s="414">
        <f t="shared" si="0"/>
        <v>178007.34000000003</v>
      </c>
      <c r="F34" s="407">
        <v>-287572.93</v>
      </c>
      <c r="G34" s="407">
        <v>-939930.51</v>
      </c>
      <c r="H34" s="534">
        <f t="shared" si="1"/>
        <v>-1227503.44</v>
      </c>
    </row>
    <row r="35" spans="1:8">
      <c r="A35" s="515">
        <v>17.100000000000001</v>
      </c>
      <c r="B35" s="528" t="s">
        <v>767</v>
      </c>
      <c r="C35" s="407">
        <v>18716.89</v>
      </c>
      <c r="D35" s="407">
        <v>148887.45000000001</v>
      </c>
      <c r="E35" s="414">
        <f t="shared" si="0"/>
        <v>167604.34000000003</v>
      </c>
      <c r="F35" s="407">
        <v>-287572.93</v>
      </c>
      <c r="G35" s="407">
        <v>-939930.51</v>
      </c>
      <c r="H35" s="534">
        <f t="shared" si="1"/>
        <v>-1227503.44</v>
      </c>
    </row>
    <row r="36" spans="1:8">
      <c r="A36" s="515">
        <v>17.2</v>
      </c>
      <c r="B36" s="525" t="s">
        <v>768</v>
      </c>
      <c r="C36" s="407">
        <v>0</v>
      </c>
      <c r="D36" s="407">
        <v>10403</v>
      </c>
      <c r="E36" s="414">
        <f t="shared" si="0"/>
        <v>10403</v>
      </c>
      <c r="F36" s="407">
        <v>0</v>
      </c>
      <c r="G36" s="407">
        <v>0</v>
      </c>
      <c r="H36" s="534">
        <f t="shared" si="1"/>
        <v>0</v>
      </c>
    </row>
    <row r="37" spans="1:8" ht="41.7" customHeight="1">
      <c r="A37" s="515">
        <v>18</v>
      </c>
      <c r="B37" s="529" t="s">
        <v>769</v>
      </c>
      <c r="C37" s="407">
        <v>-13070894.130000001</v>
      </c>
      <c r="D37" s="407">
        <v>-6610060.1699999999</v>
      </c>
      <c r="E37" s="414">
        <f t="shared" si="0"/>
        <v>-19680954.300000001</v>
      </c>
      <c r="F37" s="407">
        <v>-12105029.939999999</v>
      </c>
      <c r="G37" s="535">
        <v>-381.01000000000931</v>
      </c>
      <c r="H37" s="534">
        <f t="shared" si="1"/>
        <v>-12105410.949999999</v>
      </c>
    </row>
    <row r="38" spans="1:8">
      <c r="A38" s="515">
        <v>18.100000000000001</v>
      </c>
      <c r="B38" s="518" t="s">
        <v>770</v>
      </c>
      <c r="C38" s="407">
        <v>19034</v>
      </c>
      <c r="D38" s="407">
        <v>0</v>
      </c>
      <c r="E38" s="414">
        <f t="shared" si="0"/>
        <v>19034</v>
      </c>
      <c r="F38" s="407">
        <v>181290</v>
      </c>
      <c r="G38" s="407">
        <v>0</v>
      </c>
      <c r="H38" s="534">
        <f t="shared" si="1"/>
        <v>181290</v>
      </c>
    </row>
    <row r="39" spans="1:8">
      <c r="A39" s="515">
        <v>18.2</v>
      </c>
      <c r="B39" s="518" t="s">
        <v>771</v>
      </c>
      <c r="C39" s="407">
        <v>-13089928.130000001</v>
      </c>
      <c r="D39" s="407">
        <v>-6610060.1699999999</v>
      </c>
      <c r="E39" s="414">
        <f t="shared" si="0"/>
        <v>-19699988.300000001</v>
      </c>
      <c r="F39" s="407">
        <v>-12286319.939999999</v>
      </c>
      <c r="G39" s="407">
        <v>-381.01000000000931</v>
      </c>
      <c r="H39" s="534">
        <f t="shared" si="1"/>
        <v>-12286700.949999999</v>
      </c>
    </row>
    <row r="40" spans="1:8" ht="24.45" customHeight="1">
      <c r="A40" s="515">
        <v>19</v>
      </c>
      <c r="B40" s="529" t="s">
        <v>772</v>
      </c>
      <c r="C40" s="407"/>
      <c r="D40" s="407"/>
      <c r="E40" s="414">
        <f t="shared" si="0"/>
        <v>0</v>
      </c>
      <c r="F40" s="407"/>
      <c r="G40" s="407"/>
      <c r="H40" s="534">
        <f t="shared" si="1"/>
        <v>0</v>
      </c>
    </row>
    <row r="41" spans="1:8" ht="25.2" customHeight="1">
      <c r="A41" s="515">
        <v>20</v>
      </c>
      <c r="B41" s="529" t="s">
        <v>773</v>
      </c>
      <c r="C41" s="407">
        <v>111971.02</v>
      </c>
      <c r="D41" s="407">
        <v>0</v>
      </c>
      <c r="E41" s="414">
        <f t="shared" si="0"/>
        <v>111971.02</v>
      </c>
      <c r="F41" s="407">
        <v>-60106.13</v>
      </c>
      <c r="G41" s="407">
        <v>0</v>
      </c>
      <c r="H41" s="534">
        <f t="shared" si="1"/>
        <v>-60106.13</v>
      </c>
    </row>
    <row r="42" spans="1:8" ht="33" customHeight="1">
      <c r="A42" s="515">
        <v>21</v>
      </c>
      <c r="B42" s="530" t="s">
        <v>774</v>
      </c>
      <c r="C42" s="407"/>
      <c r="D42" s="407"/>
      <c r="E42" s="414">
        <f t="shared" si="0"/>
        <v>0</v>
      </c>
      <c r="F42" s="407"/>
      <c r="G42" s="407"/>
      <c r="H42" s="534">
        <f t="shared" si="1"/>
        <v>0</v>
      </c>
    </row>
    <row r="43" spans="1:8">
      <c r="A43" s="515">
        <v>22</v>
      </c>
      <c r="B43" s="531" t="s">
        <v>775</v>
      </c>
      <c r="C43" s="408">
        <f>SUM(C6,C13,C18,C19,C20,C21,C22,C23,C24,C25,C26,C27,C28,C29,C32,C33,C34,C37,C40,C41,C42)</f>
        <v>49232911.002839379</v>
      </c>
      <c r="D43" s="408">
        <f>SUM(D6,D13,D18,D19,D20,D21,D22,D23,D24,D25,D26,D27,D28,D29,D32,D33,D34,D37,D40,D41,D42)</f>
        <v>10164553.08186827</v>
      </c>
      <c r="E43" s="414">
        <f>C43+D43</f>
        <v>59397464.084707648</v>
      </c>
      <c r="F43" s="408">
        <f>SUM(F6,F13,F18,F19,F20,F21,F22,F23,F24,F25,F26,F27,F28,F29,F32,F33,F34,F37,F40,F41,F42)</f>
        <v>57950420.455183737</v>
      </c>
      <c r="G43" s="408">
        <f>SUM(G6,G13,G18,G19,G20,G21,G22,G23,G24,G25,G26,G27,G28,G29,G32,G33,G34,G37,G40,G41,G42)</f>
        <v>12466431.159868523</v>
      </c>
      <c r="H43" s="534">
        <f>F43+G43</f>
        <v>70416851.615052253</v>
      </c>
    </row>
    <row r="44" spans="1:8">
      <c r="A44" s="515">
        <v>23</v>
      </c>
      <c r="B44" s="531" t="s">
        <v>776</v>
      </c>
      <c r="C44" s="407">
        <v>-6562825.2199999997</v>
      </c>
      <c r="D44" s="407"/>
      <c r="E44" s="414">
        <f t="shared" si="0"/>
        <v>-6562825.2199999997</v>
      </c>
      <c r="F44" s="407">
        <v>-8674855.6199999992</v>
      </c>
      <c r="G44" s="407"/>
      <c r="H44" s="534">
        <f t="shared" si="1"/>
        <v>-8674855.6199999992</v>
      </c>
    </row>
    <row r="45" spans="1:8" ht="15" thickBot="1">
      <c r="A45" s="532">
        <v>24</v>
      </c>
      <c r="B45" s="533" t="s">
        <v>777</v>
      </c>
      <c r="C45" s="536">
        <f>C43+C44</f>
        <v>42670085.78283938</v>
      </c>
      <c r="D45" s="536">
        <f>D43+D44</f>
        <v>10164553.08186827</v>
      </c>
      <c r="E45" s="537">
        <f t="shared" si="0"/>
        <v>52834638.864707649</v>
      </c>
      <c r="F45" s="536">
        <f>F43+F44</f>
        <v>49275564.83518374</v>
      </c>
      <c r="G45" s="536">
        <f>G43+G44</f>
        <v>12466431.159868523</v>
      </c>
      <c r="H45" s="538">
        <f>F45+G45</f>
        <v>61741995.995052263</v>
      </c>
    </row>
  </sheetData>
  <mergeCells count="4">
    <mergeCell ref="B4:B5"/>
    <mergeCell ref="C4:E4"/>
    <mergeCell ref="F4:H4"/>
    <mergeCell ref="A4:A5"/>
  </mergeCells>
  <pageMargins left="0.7" right="0.7" top="0.75" bottom="0.75" header="0.3" footer="0.3"/>
  <pageSetup scale="5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H47"/>
  <sheetViews>
    <sheetView topLeftCell="A18" zoomScale="80" zoomScaleNormal="80" workbookViewId="0">
      <selection activeCell="J38" sqref="J38"/>
    </sheetView>
  </sheetViews>
  <sheetFormatPr defaultColWidth="8.88671875" defaultRowHeight="14.4"/>
  <cols>
    <col min="1" max="1" width="8.6640625" style="512"/>
    <col min="2" max="2" width="87.6640625" style="61" bestFit="1" customWidth="1"/>
    <col min="3" max="3" width="18.109375" style="61" bestFit="1" customWidth="1"/>
    <col min="4" max="5" width="18.44140625" style="61" bestFit="1" customWidth="1"/>
    <col min="6" max="6" width="16.77734375" style="61" bestFit="1" customWidth="1"/>
    <col min="7" max="8" width="18.44140625" style="61" bestFit="1" customWidth="1"/>
    <col min="9" max="16384" width="8.88671875" style="61"/>
  </cols>
  <sheetData>
    <row r="1" spans="1:8">
      <c r="A1" s="261" t="s">
        <v>97</v>
      </c>
      <c r="B1" s="142" t="str">
        <f>Info!C2</f>
        <v>სს ”ლიბერთი ბანკი”</v>
      </c>
      <c r="C1" s="4"/>
      <c r="D1" s="1"/>
      <c r="E1" s="1"/>
      <c r="F1" s="1"/>
      <c r="G1" s="1"/>
    </row>
    <row r="2" spans="1:8">
      <c r="A2" s="261" t="s">
        <v>98</v>
      </c>
      <c r="B2" s="279">
        <f>'1. key ratios'!B2</f>
        <v>46203</v>
      </c>
      <c r="C2" s="4"/>
      <c r="D2" s="1"/>
      <c r="E2" s="1"/>
      <c r="F2" s="1"/>
      <c r="G2" s="1"/>
    </row>
    <row r="3" spans="1:8" ht="15" thickBot="1">
      <c r="A3" s="261"/>
      <c r="B3" s="4"/>
      <c r="C3" s="4"/>
      <c r="D3" s="1"/>
      <c r="E3" s="1"/>
      <c r="F3" s="1"/>
      <c r="G3" s="1"/>
    </row>
    <row r="4" spans="1:8">
      <c r="A4" s="763" t="s">
        <v>25</v>
      </c>
      <c r="B4" s="777" t="s">
        <v>140</v>
      </c>
      <c r="C4" s="779" t="s">
        <v>103</v>
      </c>
      <c r="D4" s="779"/>
      <c r="E4" s="779"/>
      <c r="F4" s="779" t="s">
        <v>104</v>
      </c>
      <c r="G4" s="779"/>
      <c r="H4" s="780"/>
    </row>
    <row r="5" spans="1:8">
      <c r="A5" s="764"/>
      <c r="B5" s="778"/>
      <c r="C5" s="500" t="s">
        <v>26</v>
      </c>
      <c r="D5" s="500" t="s">
        <v>77</v>
      </c>
      <c r="E5" s="500" t="s">
        <v>66</v>
      </c>
      <c r="F5" s="500" t="s">
        <v>26</v>
      </c>
      <c r="G5" s="500" t="s">
        <v>77</v>
      </c>
      <c r="H5" s="501" t="s">
        <v>66</v>
      </c>
    </row>
    <row r="6" spans="1:8">
      <c r="A6" s="502">
        <v>1</v>
      </c>
      <c r="B6" s="309" t="s">
        <v>778</v>
      </c>
      <c r="C6" s="503">
        <v>0</v>
      </c>
      <c r="D6" s="503">
        <v>0</v>
      </c>
      <c r="E6" s="504">
        <f t="shared" ref="E6:E43" si="0">C6+D6</f>
        <v>0</v>
      </c>
      <c r="F6" s="503">
        <v>0</v>
      </c>
      <c r="G6" s="503">
        <v>0</v>
      </c>
      <c r="H6" s="505">
        <f t="shared" ref="H6:H43" si="1">F6+G6</f>
        <v>0</v>
      </c>
    </row>
    <row r="7" spans="1:8">
      <c r="A7" s="502">
        <v>2</v>
      </c>
      <c r="B7" s="309" t="s">
        <v>166</v>
      </c>
      <c r="C7" s="503">
        <v>0</v>
      </c>
      <c r="D7" s="503">
        <v>0</v>
      </c>
      <c r="E7" s="504">
        <f t="shared" si="0"/>
        <v>0</v>
      </c>
      <c r="F7" s="503">
        <v>0</v>
      </c>
      <c r="G7" s="503">
        <v>0</v>
      </c>
      <c r="H7" s="505">
        <f t="shared" si="1"/>
        <v>0</v>
      </c>
    </row>
    <row r="8" spans="1:8">
      <c r="A8" s="502">
        <v>3</v>
      </c>
      <c r="B8" s="309" t="s">
        <v>168</v>
      </c>
      <c r="C8" s="503">
        <v>12189356206</v>
      </c>
      <c r="D8" s="503">
        <v>41043395643</v>
      </c>
      <c r="E8" s="504">
        <f t="shared" si="0"/>
        <v>53232751849</v>
      </c>
      <c r="F8" s="503">
        <v>472037538</v>
      </c>
      <c r="G8" s="503">
        <v>17226255966</v>
      </c>
      <c r="H8" s="505">
        <f t="shared" si="1"/>
        <v>17698293504</v>
      </c>
    </row>
    <row r="9" spans="1:8">
      <c r="A9" s="502">
        <v>3.1</v>
      </c>
      <c r="B9" s="310" t="s">
        <v>779</v>
      </c>
      <c r="C9" s="506">
        <v>12186025306</v>
      </c>
      <c r="D9" s="506">
        <v>41042736452</v>
      </c>
      <c r="E9" s="507">
        <f t="shared" si="0"/>
        <v>53228761758</v>
      </c>
      <c r="F9" s="506">
        <v>467351274</v>
      </c>
      <c r="G9" s="506">
        <v>17225559046</v>
      </c>
      <c r="H9" s="508">
        <f t="shared" si="1"/>
        <v>17692910320</v>
      </c>
    </row>
    <row r="10" spans="1:8">
      <c r="A10" s="502">
        <v>3.2</v>
      </c>
      <c r="B10" s="310" t="s">
        <v>780</v>
      </c>
      <c r="C10" s="506">
        <v>3330900</v>
      </c>
      <c r="D10" s="506">
        <v>659191</v>
      </c>
      <c r="E10" s="507">
        <f t="shared" si="0"/>
        <v>3990091</v>
      </c>
      <c r="F10" s="506">
        <v>4686264</v>
      </c>
      <c r="G10" s="506">
        <v>696920</v>
      </c>
      <c r="H10" s="508">
        <f t="shared" si="1"/>
        <v>5383184</v>
      </c>
    </row>
    <row r="11" spans="1:8">
      <c r="A11" s="502">
        <v>4</v>
      </c>
      <c r="B11" s="309" t="s">
        <v>167</v>
      </c>
      <c r="C11" s="503">
        <v>994629000</v>
      </c>
      <c r="D11" s="503">
        <v>0</v>
      </c>
      <c r="E11" s="504">
        <f t="shared" si="0"/>
        <v>994629000</v>
      </c>
      <c r="F11" s="503">
        <v>1451348000</v>
      </c>
      <c r="G11" s="503">
        <v>0</v>
      </c>
      <c r="H11" s="505">
        <f t="shared" si="1"/>
        <v>1451348000</v>
      </c>
    </row>
    <row r="12" spans="1:8">
      <c r="A12" s="502">
        <v>4.0999999999999996</v>
      </c>
      <c r="B12" s="310" t="s">
        <v>781</v>
      </c>
      <c r="C12" s="506">
        <v>994629000</v>
      </c>
      <c r="D12" s="506">
        <v>0</v>
      </c>
      <c r="E12" s="507">
        <f t="shared" si="0"/>
        <v>994629000</v>
      </c>
      <c r="F12" s="506">
        <v>1451348000</v>
      </c>
      <c r="G12" s="506">
        <v>0</v>
      </c>
      <c r="H12" s="508">
        <f t="shared" si="1"/>
        <v>1451348000</v>
      </c>
    </row>
    <row r="13" spans="1:8">
      <c r="A13" s="502">
        <v>4.2</v>
      </c>
      <c r="B13" s="310" t="s">
        <v>782</v>
      </c>
      <c r="C13" s="506">
        <v>0</v>
      </c>
      <c r="D13" s="506">
        <v>0</v>
      </c>
      <c r="E13" s="507">
        <f t="shared" si="0"/>
        <v>0</v>
      </c>
      <c r="F13" s="506">
        <v>0</v>
      </c>
      <c r="G13" s="506">
        <v>0</v>
      </c>
      <c r="H13" s="508">
        <f t="shared" si="1"/>
        <v>0</v>
      </c>
    </row>
    <row r="14" spans="1:8">
      <c r="A14" s="502">
        <v>5</v>
      </c>
      <c r="B14" s="311" t="s">
        <v>783</v>
      </c>
      <c r="C14" s="503">
        <v>2745634897</v>
      </c>
      <c r="D14" s="503">
        <v>11585118020</v>
      </c>
      <c r="E14" s="504">
        <f t="shared" si="0"/>
        <v>14330752917</v>
      </c>
      <c r="F14" s="503">
        <v>166927845</v>
      </c>
      <c r="G14" s="503">
        <v>5372759272</v>
      </c>
      <c r="H14" s="505">
        <f t="shared" si="1"/>
        <v>5539687117</v>
      </c>
    </row>
    <row r="15" spans="1:8">
      <c r="A15" s="502">
        <v>5.0999999999999996</v>
      </c>
      <c r="B15" s="509" t="s">
        <v>784</v>
      </c>
      <c r="C15" s="506">
        <v>53570805</v>
      </c>
      <c r="D15" s="506">
        <v>22671402</v>
      </c>
      <c r="E15" s="507">
        <f t="shared" si="0"/>
        <v>76242207</v>
      </c>
      <c r="F15" s="506">
        <v>34935326</v>
      </c>
      <c r="G15" s="506">
        <v>8303697</v>
      </c>
      <c r="H15" s="508">
        <f t="shared" si="1"/>
        <v>43239023</v>
      </c>
    </row>
    <row r="16" spans="1:8">
      <c r="A16" s="502">
        <v>5.2</v>
      </c>
      <c r="B16" s="509" t="s">
        <v>785</v>
      </c>
      <c r="C16" s="506">
        <v>32390308</v>
      </c>
      <c r="D16" s="506">
        <v>158938458</v>
      </c>
      <c r="E16" s="507">
        <f t="shared" si="0"/>
        <v>191328766</v>
      </c>
      <c r="F16" s="506">
        <v>41912722</v>
      </c>
      <c r="G16" s="506">
        <v>122019079</v>
      </c>
      <c r="H16" s="508">
        <f t="shared" si="1"/>
        <v>163931801</v>
      </c>
    </row>
    <row r="17" spans="1:8">
      <c r="A17" s="502">
        <v>5.3</v>
      </c>
      <c r="B17" s="509" t="s">
        <v>786</v>
      </c>
      <c r="C17" s="506">
        <v>5718028</v>
      </c>
      <c r="D17" s="506">
        <v>9672483101</v>
      </c>
      <c r="E17" s="507">
        <f t="shared" si="0"/>
        <v>9678201129</v>
      </c>
      <c r="F17" s="506">
        <v>1531900</v>
      </c>
      <c r="G17" s="506">
        <v>3338704070</v>
      </c>
      <c r="H17" s="508">
        <f t="shared" si="1"/>
        <v>3340235970</v>
      </c>
    </row>
    <row r="18" spans="1:8">
      <c r="A18" s="502" t="s">
        <v>169</v>
      </c>
      <c r="B18" s="312" t="s">
        <v>787</v>
      </c>
      <c r="C18" s="506">
        <v>537828</v>
      </c>
      <c r="D18" s="506">
        <v>2417261646</v>
      </c>
      <c r="E18" s="507">
        <f t="shared" si="0"/>
        <v>2417799474</v>
      </c>
      <c r="F18" s="506">
        <v>0</v>
      </c>
      <c r="G18" s="506">
        <v>306250835</v>
      </c>
      <c r="H18" s="508">
        <f t="shared" si="1"/>
        <v>306250835</v>
      </c>
    </row>
    <row r="19" spans="1:8">
      <c r="A19" s="502" t="s">
        <v>170</v>
      </c>
      <c r="B19" s="312" t="s">
        <v>788</v>
      </c>
      <c r="C19" s="506">
        <v>429000</v>
      </c>
      <c r="D19" s="506">
        <v>4105467116</v>
      </c>
      <c r="E19" s="507">
        <f t="shared" si="0"/>
        <v>4105896116</v>
      </c>
      <c r="F19" s="506">
        <v>344000</v>
      </c>
      <c r="G19" s="506">
        <v>879243503</v>
      </c>
      <c r="H19" s="508">
        <f t="shared" si="1"/>
        <v>879587503</v>
      </c>
    </row>
    <row r="20" spans="1:8">
      <c r="A20" s="502" t="s">
        <v>171</v>
      </c>
      <c r="B20" s="312" t="s">
        <v>789</v>
      </c>
      <c r="C20" s="506">
        <v>0</v>
      </c>
      <c r="D20" s="506">
        <v>208605640</v>
      </c>
      <c r="E20" s="507">
        <f t="shared" si="0"/>
        <v>208605640</v>
      </c>
      <c r="F20" s="506">
        <v>0</v>
      </c>
      <c r="G20" s="506">
        <v>269437854</v>
      </c>
      <c r="H20" s="508">
        <f t="shared" si="1"/>
        <v>269437854</v>
      </c>
    </row>
    <row r="21" spans="1:8">
      <c r="A21" s="502" t="s">
        <v>172</v>
      </c>
      <c r="B21" s="312" t="s">
        <v>790</v>
      </c>
      <c r="C21" s="506">
        <v>4575200</v>
      </c>
      <c r="D21" s="506">
        <v>2807140163</v>
      </c>
      <c r="E21" s="507">
        <f t="shared" si="0"/>
        <v>2811715363</v>
      </c>
      <c r="F21" s="506">
        <v>1136900</v>
      </c>
      <c r="G21" s="506">
        <v>1769141489</v>
      </c>
      <c r="H21" s="508">
        <f t="shared" si="1"/>
        <v>1770278389</v>
      </c>
    </row>
    <row r="22" spans="1:8">
      <c r="A22" s="502" t="s">
        <v>173</v>
      </c>
      <c r="B22" s="312" t="s">
        <v>508</v>
      </c>
      <c r="C22" s="506">
        <v>176000</v>
      </c>
      <c r="D22" s="506">
        <v>134008536</v>
      </c>
      <c r="E22" s="507">
        <f t="shared" si="0"/>
        <v>134184536</v>
      </c>
      <c r="F22" s="506">
        <v>51000</v>
      </c>
      <c r="G22" s="506">
        <v>114630389</v>
      </c>
      <c r="H22" s="508">
        <f t="shared" si="1"/>
        <v>114681389</v>
      </c>
    </row>
    <row r="23" spans="1:8">
      <c r="A23" s="502">
        <v>5.4</v>
      </c>
      <c r="B23" s="509" t="s">
        <v>791</v>
      </c>
      <c r="C23" s="506">
        <v>1993508</v>
      </c>
      <c r="D23" s="506">
        <v>423281946</v>
      </c>
      <c r="E23" s="507">
        <f t="shared" si="0"/>
        <v>425275454</v>
      </c>
      <c r="F23" s="506">
        <v>2760542</v>
      </c>
      <c r="G23" s="506">
        <v>436556435</v>
      </c>
      <c r="H23" s="508">
        <f t="shared" si="1"/>
        <v>439316977</v>
      </c>
    </row>
    <row r="24" spans="1:8">
      <c r="A24" s="502">
        <v>5.5</v>
      </c>
      <c r="B24" s="509" t="s">
        <v>792</v>
      </c>
      <c r="C24" s="506">
        <v>2116625000</v>
      </c>
      <c r="D24" s="506">
        <v>271152609</v>
      </c>
      <c r="E24" s="507">
        <f t="shared" si="0"/>
        <v>2387777609</v>
      </c>
      <c r="F24" s="506">
        <v>13625000</v>
      </c>
      <c r="G24" s="506">
        <v>601785940</v>
      </c>
      <c r="H24" s="508">
        <f t="shared" si="1"/>
        <v>615410940</v>
      </c>
    </row>
    <row r="25" spans="1:8">
      <c r="A25" s="502">
        <v>5.6</v>
      </c>
      <c r="B25" s="509" t="s">
        <v>793</v>
      </c>
      <c r="C25" s="506">
        <v>471908890</v>
      </c>
      <c r="D25" s="506">
        <v>681420771</v>
      </c>
      <c r="E25" s="507">
        <f t="shared" si="0"/>
        <v>1153329661</v>
      </c>
      <c r="F25" s="506">
        <v>19000010</v>
      </c>
      <c r="G25" s="506">
        <v>506317005</v>
      </c>
      <c r="H25" s="508">
        <f t="shared" si="1"/>
        <v>525317015</v>
      </c>
    </row>
    <row r="26" spans="1:8">
      <c r="A26" s="502">
        <v>5.7</v>
      </c>
      <c r="B26" s="509" t="s">
        <v>508</v>
      </c>
      <c r="C26" s="506">
        <v>63428358</v>
      </c>
      <c r="D26" s="506">
        <v>355169733</v>
      </c>
      <c r="E26" s="507">
        <f t="shared" si="0"/>
        <v>418598091</v>
      </c>
      <c r="F26" s="506">
        <v>53162345</v>
      </c>
      <c r="G26" s="506">
        <v>359073046</v>
      </c>
      <c r="H26" s="508">
        <f t="shared" si="1"/>
        <v>412235391</v>
      </c>
    </row>
    <row r="27" spans="1:8">
      <c r="A27" s="502">
        <v>6</v>
      </c>
      <c r="B27" s="311" t="s">
        <v>794</v>
      </c>
      <c r="C27" s="503">
        <v>206588605</v>
      </c>
      <c r="D27" s="503">
        <v>216277355.6318</v>
      </c>
      <c r="E27" s="504">
        <f t="shared" si="0"/>
        <v>422865960.6318</v>
      </c>
      <c r="F27" s="503">
        <v>176295464</v>
      </c>
      <c r="G27" s="503">
        <v>124171294.94580001</v>
      </c>
      <c r="H27" s="505">
        <f t="shared" si="1"/>
        <v>300466758.94580001</v>
      </c>
    </row>
    <row r="28" spans="1:8">
      <c r="A28" s="502">
        <v>7</v>
      </c>
      <c r="B28" s="311" t="s">
        <v>795</v>
      </c>
      <c r="C28" s="503">
        <v>85719678</v>
      </c>
      <c r="D28" s="503">
        <v>56908389</v>
      </c>
      <c r="E28" s="504">
        <f t="shared" si="0"/>
        <v>142628067</v>
      </c>
      <c r="F28" s="503">
        <v>67921850</v>
      </c>
      <c r="G28" s="503">
        <v>58141973</v>
      </c>
      <c r="H28" s="505">
        <f t="shared" si="1"/>
        <v>126063823</v>
      </c>
    </row>
    <row r="29" spans="1:8">
      <c r="A29" s="502">
        <v>8</v>
      </c>
      <c r="B29" s="311" t="s">
        <v>796</v>
      </c>
      <c r="C29" s="503">
        <v>0</v>
      </c>
      <c r="D29" s="503">
        <v>185171</v>
      </c>
      <c r="E29" s="504">
        <f t="shared" si="0"/>
        <v>185171</v>
      </c>
      <c r="F29" s="503">
        <v>0</v>
      </c>
      <c r="G29" s="503">
        <v>0</v>
      </c>
      <c r="H29" s="505">
        <f t="shared" si="1"/>
        <v>0</v>
      </c>
    </row>
    <row r="30" spans="1:8">
      <c r="A30" s="502">
        <v>9</v>
      </c>
      <c r="B30" s="309" t="s">
        <v>174</v>
      </c>
      <c r="C30" s="503">
        <v>140311991</v>
      </c>
      <c r="D30" s="503">
        <v>264317529</v>
      </c>
      <c r="E30" s="504">
        <f t="shared" si="0"/>
        <v>404629520</v>
      </c>
      <c r="F30" s="503">
        <v>713925</v>
      </c>
      <c r="G30" s="503">
        <v>199450968</v>
      </c>
      <c r="H30" s="505">
        <f t="shared" si="1"/>
        <v>200164893</v>
      </c>
    </row>
    <row r="31" spans="1:8" ht="27.6">
      <c r="A31" s="502">
        <v>9.1</v>
      </c>
      <c r="B31" s="310" t="s">
        <v>797</v>
      </c>
      <c r="C31" s="506">
        <v>140311991</v>
      </c>
      <c r="D31" s="506">
        <v>64073709</v>
      </c>
      <c r="E31" s="507">
        <f t="shared" si="0"/>
        <v>204385700</v>
      </c>
      <c r="F31" s="506">
        <v>713925</v>
      </c>
      <c r="G31" s="506">
        <v>99002423</v>
      </c>
      <c r="H31" s="508">
        <f t="shared" si="1"/>
        <v>99716348</v>
      </c>
    </row>
    <row r="32" spans="1:8" ht="27.6">
      <c r="A32" s="502">
        <v>9.1999999999999993</v>
      </c>
      <c r="B32" s="310" t="s">
        <v>798</v>
      </c>
      <c r="C32" s="506">
        <v>0</v>
      </c>
      <c r="D32" s="506">
        <v>200243820</v>
      </c>
      <c r="E32" s="507">
        <f t="shared" si="0"/>
        <v>200243820</v>
      </c>
      <c r="F32" s="506">
        <v>0</v>
      </c>
      <c r="G32" s="506">
        <v>100448545</v>
      </c>
      <c r="H32" s="508">
        <f t="shared" si="1"/>
        <v>100448545</v>
      </c>
    </row>
    <row r="33" spans="1:8" ht="27.6">
      <c r="A33" s="502">
        <v>9.3000000000000007</v>
      </c>
      <c r="B33" s="310" t="s">
        <v>799</v>
      </c>
      <c r="C33" s="506">
        <v>0</v>
      </c>
      <c r="D33" s="506">
        <v>0</v>
      </c>
      <c r="E33" s="507">
        <f t="shared" si="0"/>
        <v>0</v>
      </c>
      <c r="F33" s="506">
        <v>0</v>
      </c>
      <c r="G33" s="506">
        <v>0</v>
      </c>
      <c r="H33" s="508">
        <f t="shared" si="1"/>
        <v>0</v>
      </c>
    </row>
    <row r="34" spans="1:8">
      <c r="A34" s="502">
        <v>9.4</v>
      </c>
      <c r="B34" s="310" t="s">
        <v>800</v>
      </c>
      <c r="C34" s="506"/>
      <c r="D34" s="506"/>
      <c r="E34" s="507">
        <f t="shared" si="0"/>
        <v>0</v>
      </c>
      <c r="F34" s="506"/>
      <c r="G34" s="506"/>
      <c r="H34" s="508">
        <f t="shared" si="1"/>
        <v>0</v>
      </c>
    </row>
    <row r="35" spans="1:8">
      <c r="A35" s="502">
        <v>9.5</v>
      </c>
      <c r="B35" s="310" t="s">
        <v>801</v>
      </c>
      <c r="C35" s="506"/>
      <c r="D35" s="506"/>
      <c r="E35" s="507">
        <f t="shared" si="0"/>
        <v>0</v>
      </c>
      <c r="F35" s="506"/>
      <c r="G35" s="506"/>
      <c r="H35" s="508">
        <f t="shared" si="1"/>
        <v>0</v>
      </c>
    </row>
    <row r="36" spans="1:8" ht="27.6">
      <c r="A36" s="502">
        <v>9.6</v>
      </c>
      <c r="B36" s="310" t="s">
        <v>802</v>
      </c>
      <c r="C36" s="506"/>
      <c r="D36" s="506"/>
      <c r="E36" s="507">
        <f t="shared" si="0"/>
        <v>0</v>
      </c>
      <c r="F36" s="506"/>
      <c r="G36" s="506"/>
      <c r="H36" s="508">
        <f t="shared" si="1"/>
        <v>0</v>
      </c>
    </row>
    <row r="37" spans="1:8" ht="27.6">
      <c r="A37" s="502">
        <v>9.6999999999999993</v>
      </c>
      <c r="B37" s="310" t="s">
        <v>803</v>
      </c>
      <c r="C37" s="506"/>
      <c r="D37" s="506"/>
      <c r="E37" s="507">
        <f t="shared" si="0"/>
        <v>0</v>
      </c>
      <c r="F37" s="506"/>
      <c r="G37" s="506"/>
      <c r="H37" s="508">
        <f t="shared" si="1"/>
        <v>0</v>
      </c>
    </row>
    <row r="38" spans="1:8" ht="18" customHeight="1">
      <c r="A38" s="502">
        <v>10</v>
      </c>
      <c r="B38" s="311" t="s">
        <v>804</v>
      </c>
      <c r="C38" s="503">
        <v>177782507.96999991</v>
      </c>
      <c r="D38" s="503">
        <v>2554662.2147500003</v>
      </c>
      <c r="E38" s="504">
        <f t="shared" si="0"/>
        <v>180337170.1847499</v>
      </c>
      <c r="F38" s="503">
        <v>164473037.19999987</v>
      </c>
      <c r="G38" s="503">
        <v>2331369.4596040002</v>
      </c>
      <c r="H38" s="505">
        <f t="shared" si="1"/>
        <v>166804406.65960386</v>
      </c>
    </row>
    <row r="39" spans="1:8" ht="20.399999999999999" customHeight="1">
      <c r="A39" s="502">
        <v>10.1</v>
      </c>
      <c r="B39" s="310" t="s">
        <v>805</v>
      </c>
      <c r="C39" s="506">
        <v>8470856.4900000002</v>
      </c>
      <c r="D39" s="506">
        <v>896.63000000000034</v>
      </c>
      <c r="E39" s="507">
        <f t="shared" si="0"/>
        <v>8471753.120000001</v>
      </c>
      <c r="F39" s="506">
        <v>9562736.5</v>
      </c>
      <c r="G39" s="506">
        <v>16136.74</v>
      </c>
      <c r="H39" s="508">
        <f t="shared" si="1"/>
        <v>9578873.2400000002</v>
      </c>
    </row>
    <row r="40" spans="1:8" ht="27.6">
      <c r="A40" s="502">
        <v>10.199999999999999</v>
      </c>
      <c r="B40" s="310" t="s">
        <v>806</v>
      </c>
      <c r="C40" s="506">
        <v>1502713.2599999998</v>
      </c>
      <c r="D40" s="506">
        <v>3718.3199999999997</v>
      </c>
      <c r="E40" s="507">
        <f t="shared" si="0"/>
        <v>1506431.5799999998</v>
      </c>
      <c r="F40" s="506">
        <v>1721263.67</v>
      </c>
      <c r="G40" s="506">
        <v>50052.268489999995</v>
      </c>
      <c r="H40" s="508">
        <f t="shared" si="1"/>
        <v>1771315.9384899999</v>
      </c>
    </row>
    <row r="41" spans="1:8" ht="27.6">
      <c r="A41" s="502">
        <v>10.3</v>
      </c>
      <c r="B41" s="310" t="s">
        <v>807</v>
      </c>
      <c r="C41" s="506">
        <v>154689944.21999991</v>
      </c>
      <c r="D41" s="506">
        <v>1849437.2000100005</v>
      </c>
      <c r="E41" s="507">
        <f t="shared" si="0"/>
        <v>156539381.42000991</v>
      </c>
      <c r="F41" s="506">
        <v>148131938.80999988</v>
      </c>
      <c r="G41" s="506">
        <v>2101994.3683040002</v>
      </c>
      <c r="H41" s="508">
        <f t="shared" si="1"/>
        <v>150233933.1783039</v>
      </c>
    </row>
    <row r="42" spans="1:8" ht="27.6">
      <c r="A42" s="502">
        <v>10.4</v>
      </c>
      <c r="B42" s="310" t="s">
        <v>808</v>
      </c>
      <c r="C42" s="506">
        <v>23092563.75</v>
      </c>
      <c r="D42" s="506">
        <v>705225.01474000001</v>
      </c>
      <c r="E42" s="507">
        <f t="shared" si="0"/>
        <v>23797788.764740001</v>
      </c>
      <c r="F42" s="506">
        <v>16341098.390000001</v>
      </c>
      <c r="G42" s="506">
        <v>229375.09129999997</v>
      </c>
      <c r="H42" s="508">
        <f t="shared" si="1"/>
        <v>16570473.4813</v>
      </c>
    </row>
    <row r="43" spans="1:8" ht="21" customHeight="1" thickBot="1">
      <c r="A43" s="510">
        <v>11</v>
      </c>
      <c r="B43" s="313" t="s">
        <v>175</v>
      </c>
      <c r="C43" s="753">
        <v>880114</v>
      </c>
      <c r="D43" s="753">
        <v>1325399</v>
      </c>
      <c r="E43" s="754">
        <f t="shared" si="0"/>
        <v>2205513</v>
      </c>
      <c r="F43" s="753">
        <v>1462424.87</v>
      </c>
      <c r="G43" s="753">
        <v>818950</v>
      </c>
      <c r="H43" s="511">
        <f t="shared" si="1"/>
        <v>2281374.87</v>
      </c>
    </row>
    <row r="44" spans="1:8">
      <c r="C44" s="513"/>
      <c r="D44" s="513"/>
      <c r="E44" s="513"/>
      <c r="F44" s="513"/>
      <c r="G44" s="513"/>
      <c r="H44" s="513"/>
    </row>
    <row r="45" spans="1:8">
      <c r="C45" s="513"/>
      <c r="D45" s="513"/>
      <c r="E45" s="513"/>
      <c r="F45" s="513"/>
      <c r="G45" s="513"/>
      <c r="H45" s="513"/>
    </row>
    <row r="46" spans="1:8">
      <c r="C46" s="513"/>
      <c r="D46" s="513"/>
      <c r="E46" s="513"/>
      <c r="F46" s="513"/>
      <c r="G46" s="513"/>
      <c r="H46" s="513"/>
    </row>
    <row r="47" spans="1:8">
      <c r="C47" s="513"/>
      <c r="D47" s="513"/>
      <c r="E47" s="513"/>
      <c r="F47" s="513"/>
      <c r="G47" s="513"/>
      <c r="H47" s="513"/>
    </row>
  </sheetData>
  <mergeCells count="4">
    <mergeCell ref="A4:A5"/>
    <mergeCell ref="B4:B5"/>
    <mergeCell ref="C4:E4"/>
    <mergeCell ref="F4:H4"/>
  </mergeCells>
  <pageMargins left="0.7" right="0.7" top="0.75" bottom="0.75" header="0.3" footer="0.3"/>
  <pageSetup scale="42"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G18"/>
  <sheetViews>
    <sheetView zoomScale="80" zoomScaleNormal="80" workbookViewId="0">
      <pane xSplit="1" ySplit="4" topLeftCell="B5" activePane="bottomRight" state="frozen"/>
      <selection activeCell="B22" sqref="B22:C22"/>
      <selection pane="topRight" activeCell="B22" sqref="B22:C22"/>
      <selection pane="bottomLeft" activeCell="B22" sqref="B22:C22"/>
      <selection pane="bottomRight" activeCell="K27" sqref="K27"/>
    </sheetView>
  </sheetViews>
  <sheetFormatPr defaultColWidth="9.33203125" defaultRowHeight="13.8"/>
  <cols>
    <col min="1" max="1" width="9.5546875" style="1" bestFit="1" customWidth="1"/>
    <col min="2" max="2" width="92.33203125" style="1" customWidth="1"/>
    <col min="3" max="4" width="14" style="1" bestFit="1" customWidth="1"/>
    <col min="5" max="7" width="14" style="3" bestFit="1" customWidth="1"/>
    <col min="8" max="11" width="9.6640625" style="3" customWidth="1"/>
    <col min="12" max="16384" width="9.33203125" style="3"/>
  </cols>
  <sheetData>
    <row r="1" spans="1:7">
      <c r="A1" s="261" t="s">
        <v>97</v>
      </c>
      <c r="B1" s="4" t="str">
        <f>Info!C2</f>
        <v>სს ”ლიბერთი ბანკი”</v>
      </c>
      <c r="C1" s="4"/>
    </row>
    <row r="2" spans="1:7">
      <c r="A2" s="261" t="s">
        <v>98</v>
      </c>
      <c r="B2" s="279">
        <f>'1. key ratios'!B2</f>
        <v>46203</v>
      </c>
      <c r="C2" s="4"/>
    </row>
    <row r="3" spans="1:7">
      <c r="A3" s="261"/>
      <c r="B3" s="4"/>
      <c r="C3" s="4"/>
    </row>
    <row r="4" spans="1:7" ht="15" customHeight="1" thickBot="1">
      <c r="A4" s="79" t="s">
        <v>242</v>
      </c>
      <c r="B4" s="80" t="s">
        <v>96</v>
      </c>
      <c r="C4" s="314" t="s">
        <v>76</v>
      </c>
    </row>
    <row r="5" spans="1:7" ht="15" customHeight="1">
      <c r="A5" s="326" t="s">
        <v>25</v>
      </c>
      <c r="B5" s="327"/>
      <c r="C5" s="315" t="str">
        <f>INT((MONTH($B$2))/3)&amp;"Q"&amp;"-"&amp;YEAR($B$2)</f>
        <v>2Q-2026</v>
      </c>
      <c r="D5" s="315" t="str">
        <f>IF(INT(MONTH($B$2))=3, "4"&amp;"Q"&amp;"-"&amp;YEAR($B$2)-1, IF(INT(MONTH($B$2))=6, "1"&amp;"Q"&amp;"-"&amp;YEAR($B$2), IF(INT(MONTH($B$2))=9, "2"&amp;"Q"&amp;"-"&amp;YEAR($B$2),IF(INT(MONTH($B$2))=12, "3"&amp;"Q"&amp;"-"&amp;YEAR($B$2), 0))))</f>
        <v>1Q-2026</v>
      </c>
      <c r="E5" s="315" t="str">
        <f>IF(INT(MONTH($B$2))=3, "3"&amp;"Q"&amp;"-"&amp;YEAR($B$2)-1, IF(INT(MONTH($B$2))=6, "4"&amp;"Q"&amp;"-"&amp;YEAR($B$2)-1, IF(INT(MONTH($B$2))=9, "1"&amp;"Q"&amp;"-"&amp;YEAR($B$2),IF(INT(MONTH($B$2))=12, "2"&amp;"Q"&amp;"-"&amp;YEAR($B$2), 0))))</f>
        <v>4Q-2025</v>
      </c>
      <c r="F5" s="315" t="str">
        <f>IF(INT(MONTH($B$2))=3, "2"&amp;"Q"&amp;"-"&amp;YEAR($B$2)-1, IF(INT(MONTH($B$2))=6, "3"&amp;"Q"&amp;"-"&amp;YEAR($B$2)-1, IF(INT(MONTH($B$2))=9, "4"&amp;"Q"&amp;"-"&amp;YEAR($B$2)-1,IF(INT(MONTH($B$2))=12, "1"&amp;"Q"&amp;"-"&amp;YEAR($B$2), 0))))</f>
        <v>3Q-2025</v>
      </c>
      <c r="G5" s="328" t="str">
        <f>IF(INT(MONTH($B$2))=3, "1"&amp;"Q"&amp;"-"&amp;YEAR($B$2)-1, IF(INT(MONTH($B$2))=6, "2"&amp;"Q"&amp;"-"&amp;YEAR($B$2)-1, IF(INT(MONTH($B$2))=9, "3"&amp;"Q"&amp;"-"&amp;YEAR($B$2)-1,IF(INT(MONTH($B$2))=12, "4"&amp;"Q"&amp;"-"&amp;YEAR($B$2)-1, 0))))</f>
        <v>2Q-2025</v>
      </c>
    </row>
    <row r="6" spans="1:7" ht="15" customHeight="1">
      <c r="A6" s="329">
        <v>1</v>
      </c>
      <c r="B6" s="330" t="s">
        <v>101</v>
      </c>
      <c r="C6" s="323">
        <f>C7+C9+C10</f>
        <v>3740858213.6758213</v>
      </c>
      <c r="D6" s="331">
        <f>D7+D9+D10</f>
        <v>3689313264.1569681</v>
      </c>
      <c r="E6" s="323">
        <f t="shared" ref="E6:G6" si="0">E7+E9+E10</f>
        <v>3527263334.3870158</v>
      </c>
      <c r="F6" s="320">
        <f t="shared" si="0"/>
        <v>3336068022.7863345</v>
      </c>
      <c r="G6" s="316">
        <f t="shared" si="0"/>
        <v>3212564005.0254979</v>
      </c>
    </row>
    <row r="7" spans="1:7" ht="15" customHeight="1">
      <c r="A7" s="329">
        <v>1.1000000000000001</v>
      </c>
      <c r="B7" s="332" t="s">
        <v>984</v>
      </c>
      <c r="C7" s="324">
        <v>3659020680.7727695</v>
      </c>
      <c r="D7" s="333">
        <v>3611746252.1789498</v>
      </c>
      <c r="E7" s="324">
        <v>3446402601.4644699</v>
      </c>
      <c r="F7" s="321">
        <v>3268193311.4042096</v>
      </c>
      <c r="G7" s="317">
        <v>3146087332.0486908</v>
      </c>
    </row>
    <row r="8" spans="1:7" ht="27.6">
      <c r="A8" s="329" t="s">
        <v>146</v>
      </c>
      <c r="B8" s="334" t="s">
        <v>239</v>
      </c>
      <c r="C8" s="324">
        <v>0</v>
      </c>
      <c r="D8" s="333">
        <v>0</v>
      </c>
      <c r="E8" s="324">
        <v>0</v>
      </c>
      <c r="F8" s="321">
        <v>0</v>
      </c>
      <c r="G8" s="317">
        <v>0</v>
      </c>
    </row>
    <row r="9" spans="1:7" ht="15" customHeight="1">
      <c r="A9" s="329">
        <v>1.2</v>
      </c>
      <c r="B9" s="332" t="s">
        <v>21</v>
      </c>
      <c r="C9" s="324">
        <v>78247490.529489994</v>
      </c>
      <c r="D9" s="333">
        <v>74882023.174135014</v>
      </c>
      <c r="E9" s="324">
        <v>80651413.963197514</v>
      </c>
      <c r="F9" s="321">
        <v>67871156.396737486</v>
      </c>
      <c r="G9" s="317">
        <v>66474269.733249992</v>
      </c>
    </row>
    <row r="10" spans="1:7" ht="15" customHeight="1">
      <c r="A10" s="329">
        <v>1.3</v>
      </c>
      <c r="B10" s="335" t="s">
        <v>73</v>
      </c>
      <c r="C10" s="324">
        <v>3590042.3735620636</v>
      </c>
      <c r="D10" s="333">
        <v>2684988.8038830613</v>
      </c>
      <c r="E10" s="324">
        <v>209318.95934840501</v>
      </c>
      <c r="F10" s="321">
        <v>3554.9853871534824</v>
      </c>
      <c r="G10" s="317">
        <v>2403.2435569933423</v>
      </c>
    </row>
    <row r="11" spans="1:7" ht="15" customHeight="1">
      <c r="A11" s="329">
        <v>2</v>
      </c>
      <c r="B11" s="330" t="s">
        <v>102</v>
      </c>
      <c r="C11" s="324">
        <v>10859240.890459893</v>
      </c>
      <c r="D11" s="333">
        <v>6417704.872527956</v>
      </c>
      <c r="E11" s="324">
        <v>6022374.7760697072</v>
      </c>
      <c r="F11" s="321">
        <v>3131620.5327489427</v>
      </c>
      <c r="G11" s="317">
        <v>6169268.0593831958</v>
      </c>
    </row>
    <row r="12" spans="1:7" ht="15" customHeight="1">
      <c r="A12" s="329">
        <v>3</v>
      </c>
      <c r="B12" s="330" t="s">
        <v>100</v>
      </c>
      <c r="C12" s="324">
        <v>739863442.05801094</v>
      </c>
      <c r="D12" s="333">
        <v>739863442.05801094</v>
      </c>
      <c r="E12" s="324">
        <v>739863442.05801094</v>
      </c>
      <c r="F12" s="321">
        <v>648013004.4674896</v>
      </c>
      <c r="G12" s="317">
        <v>648013004.4674896</v>
      </c>
    </row>
    <row r="13" spans="1:7" ht="15" customHeight="1" thickBot="1">
      <c r="A13" s="336">
        <v>4</v>
      </c>
      <c r="B13" s="337" t="s">
        <v>147</v>
      </c>
      <c r="C13" s="325">
        <f>C6+C11+C12</f>
        <v>4491580896.6242924</v>
      </c>
      <c r="D13" s="318">
        <f>D6+D11+D12</f>
        <v>4435594411.0875072</v>
      </c>
      <c r="E13" s="325">
        <f t="shared" ref="E13:G13" si="1">E6+E11+E12</f>
        <v>4273149151.2210965</v>
      </c>
      <c r="F13" s="322">
        <f t="shared" si="1"/>
        <v>3987212647.7865734</v>
      </c>
      <c r="G13" s="319">
        <f t="shared" si="1"/>
        <v>3866746277.552371</v>
      </c>
    </row>
    <row r="14" spans="1:7">
      <c r="B14" s="7"/>
    </row>
    <row r="15" spans="1:7">
      <c r="B15" s="7"/>
    </row>
    <row r="16" spans="1:7">
      <c r="B16" s="7"/>
    </row>
    <row r="17" spans="2:2">
      <c r="B17" s="7"/>
    </row>
    <row r="18" spans="2:2">
      <c r="B18" s="7"/>
    </row>
  </sheetData>
  <pageMargins left="0.7" right="0.7" top="0.75" bottom="0.75" header="0.3" footer="0.3"/>
  <pageSetup paperSize="9"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C28"/>
  <sheetViews>
    <sheetView showGridLines="0" zoomScale="80" zoomScaleNormal="80" workbookViewId="0">
      <pane xSplit="1" ySplit="4" topLeftCell="B5" activePane="bottomRight" state="frozen"/>
      <selection activeCell="B22" sqref="B22:C22"/>
      <selection pane="topRight" activeCell="B22" sqref="B22:C22"/>
      <selection pane="bottomLeft" activeCell="B22" sqref="B22:C22"/>
      <selection pane="bottomRight" activeCell="L23" sqref="L23"/>
    </sheetView>
  </sheetViews>
  <sheetFormatPr defaultColWidth="8.88671875" defaultRowHeight="13.8"/>
  <cols>
    <col min="1" max="1" width="9.5546875" style="1" bestFit="1" customWidth="1"/>
    <col min="2" max="2" width="58.88671875" style="1" customWidth="1"/>
    <col min="3" max="3" width="32.33203125" style="1" customWidth="1"/>
    <col min="4" max="16384" width="8.88671875" style="1"/>
  </cols>
  <sheetData>
    <row r="1" spans="1:3">
      <c r="A1" s="1" t="s">
        <v>97</v>
      </c>
      <c r="B1" s="1" t="str">
        <f>Info!C2</f>
        <v>სს ”ლიბერთი ბანკი”</v>
      </c>
    </row>
    <row r="2" spans="1:3">
      <c r="A2" s="1" t="s">
        <v>98</v>
      </c>
      <c r="B2" s="279">
        <f>'1. key ratios'!B2</f>
        <v>46203</v>
      </c>
    </row>
    <row r="4" spans="1:3" ht="25.5" customHeight="1" thickBot="1">
      <c r="A4" s="355" t="s">
        <v>243</v>
      </c>
      <c r="B4" s="356" t="s">
        <v>80</v>
      </c>
      <c r="C4" s="357"/>
    </row>
    <row r="5" spans="1:3">
      <c r="A5" s="358"/>
      <c r="B5" s="359" t="s">
        <v>81</v>
      </c>
      <c r="C5" s="360" t="s">
        <v>417</v>
      </c>
    </row>
    <row r="6" spans="1:3">
      <c r="A6" s="370">
        <v>1</v>
      </c>
      <c r="B6" s="371" t="s">
        <v>992</v>
      </c>
      <c r="C6" s="372" t="s">
        <v>994</v>
      </c>
    </row>
    <row r="7" spans="1:3">
      <c r="A7" s="370">
        <v>2</v>
      </c>
      <c r="B7" s="371" t="s">
        <v>995</v>
      </c>
      <c r="C7" s="372" t="s">
        <v>996</v>
      </c>
    </row>
    <row r="8" spans="1:3">
      <c r="A8" s="370">
        <v>3</v>
      </c>
      <c r="B8" s="371" t="s">
        <v>997</v>
      </c>
      <c r="C8" s="372" t="s">
        <v>996</v>
      </c>
    </row>
    <row r="9" spans="1:3">
      <c r="A9" s="370">
        <v>4</v>
      </c>
      <c r="B9" s="371" t="s">
        <v>998</v>
      </c>
      <c r="C9" s="372" t="s">
        <v>996</v>
      </c>
    </row>
    <row r="10" spans="1:3">
      <c r="A10" s="370"/>
      <c r="B10" s="371"/>
      <c r="C10" s="372"/>
    </row>
    <row r="11" spans="1:3">
      <c r="A11" s="370"/>
      <c r="B11" s="371"/>
      <c r="C11" s="372"/>
    </row>
    <row r="12" spans="1:3">
      <c r="A12" s="361"/>
      <c r="B12" s="781"/>
      <c r="C12" s="782"/>
    </row>
    <row r="13" spans="1:3" ht="44.4" customHeight="1">
      <c r="A13" s="361"/>
      <c r="B13" s="362" t="s">
        <v>82</v>
      </c>
      <c r="C13" s="363" t="s">
        <v>418</v>
      </c>
    </row>
    <row r="14" spans="1:3">
      <c r="A14" s="370">
        <v>1</v>
      </c>
      <c r="B14" s="371" t="s">
        <v>1009</v>
      </c>
      <c r="C14" s="373" t="s">
        <v>999</v>
      </c>
    </row>
    <row r="15" spans="1:3">
      <c r="A15" s="370">
        <v>2</v>
      </c>
      <c r="B15" s="371" t="s">
        <v>1000</v>
      </c>
      <c r="C15" s="373" t="s">
        <v>1001</v>
      </c>
    </row>
    <row r="16" spans="1:3">
      <c r="A16" s="370">
        <v>3</v>
      </c>
      <c r="B16" s="371" t="s">
        <v>1002</v>
      </c>
      <c r="C16" s="373" t="s">
        <v>1003</v>
      </c>
    </row>
    <row r="17" spans="1:3">
      <c r="A17" s="370"/>
      <c r="B17" s="367"/>
      <c r="C17" s="373"/>
    </row>
    <row r="18" spans="1:3" ht="15.75" customHeight="1">
      <c r="A18" s="361"/>
      <c r="B18" s="364"/>
      <c r="C18" s="365"/>
    </row>
    <row r="19" spans="1:3" ht="24" customHeight="1">
      <c r="A19" s="361"/>
      <c r="B19" s="783" t="s">
        <v>83</v>
      </c>
      <c r="C19" s="784"/>
    </row>
    <row r="20" spans="1:3">
      <c r="A20" s="366">
        <v>1</v>
      </c>
      <c r="B20" s="371" t="s">
        <v>1004</v>
      </c>
      <c r="C20" s="374">
        <v>0.97015387237381556</v>
      </c>
    </row>
    <row r="21" spans="1:3">
      <c r="A21" s="366">
        <v>2</v>
      </c>
      <c r="B21" s="371" t="s">
        <v>1005</v>
      </c>
      <c r="C21" s="374">
        <v>2.9846127626184566E-2</v>
      </c>
    </row>
    <row r="22" spans="1:3">
      <c r="A22" s="366"/>
      <c r="B22" s="367"/>
      <c r="C22" s="10"/>
    </row>
    <row r="23" spans="1:3" ht="15.75" customHeight="1">
      <c r="A23" s="361"/>
      <c r="B23" s="364"/>
      <c r="C23" s="10"/>
    </row>
    <row r="24" spans="1:3" ht="29.25" customHeight="1">
      <c r="A24" s="361"/>
      <c r="B24" s="783" t="s">
        <v>163</v>
      </c>
      <c r="C24" s="784"/>
    </row>
    <row r="25" spans="1:3">
      <c r="A25" s="366">
        <v>1</v>
      </c>
      <c r="B25" s="371" t="s">
        <v>1007</v>
      </c>
      <c r="C25" s="374">
        <v>0.48996269401183223</v>
      </c>
    </row>
    <row r="26" spans="1:3">
      <c r="A26" s="375">
        <v>2</v>
      </c>
      <c r="B26" s="406" t="s">
        <v>1008</v>
      </c>
      <c r="C26" s="374">
        <v>0.47183397686717315</v>
      </c>
    </row>
    <row r="27" spans="1:3">
      <c r="A27" s="375"/>
      <c r="B27" s="371"/>
      <c r="C27" s="374"/>
    </row>
    <row r="28" spans="1:3" ht="14.4" thickBot="1">
      <c r="A28" s="368"/>
      <c r="B28" s="369"/>
      <c r="C28" s="144"/>
    </row>
  </sheetData>
  <mergeCells count="3">
    <mergeCell ref="B12:C12"/>
    <mergeCell ref="B24:C24"/>
    <mergeCell ref="B19:C19"/>
  </mergeCells>
  <dataValidations count="1">
    <dataValidation type="list" allowBlank="1" showInputMessage="1" showErrorMessage="1" sqref="C6:C11"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scale="8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G53"/>
  <sheetViews>
    <sheetView zoomScale="80" zoomScaleNormal="80" workbookViewId="0">
      <pane xSplit="1" ySplit="5" topLeftCell="B8" activePane="bottomRight" state="frozen"/>
      <selection activeCell="B22" sqref="B22:C22"/>
      <selection pane="topRight" activeCell="B22" sqref="B22:C22"/>
      <selection pane="bottomLeft" activeCell="B22" sqref="B22:C22"/>
      <selection pane="bottomRight" activeCell="M25" sqref="M25"/>
    </sheetView>
  </sheetViews>
  <sheetFormatPr defaultColWidth="8.88671875" defaultRowHeight="14.4"/>
  <cols>
    <col min="1" max="1" width="9.5546875" style="1" bestFit="1" customWidth="1"/>
    <col min="2" max="2" width="47.5546875" style="1" customWidth="1"/>
    <col min="3" max="3" width="28" style="1" customWidth="1"/>
    <col min="4" max="4" width="25.6640625" style="1" customWidth="1"/>
    <col min="5" max="5" width="18.6640625" style="1" customWidth="1"/>
    <col min="6" max="6" width="12" style="61" bestFit="1" customWidth="1"/>
    <col min="7" max="7" width="12.5546875" style="61" bestFit="1" customWidth="1"/>
    <col min="8" max="16384" width="8.88671875" style="61"/>
  </cols>
  <sheetData>
    <row r="1" spans="1:5">
      <c r="A1" s="261" t="s">
        <v>97</v>
      </c>
      <c r="B1" s="4" t="str">
        <f>Info!C2</f>
        <v>სს ”ლიბერთი ბანკი”</v>
      </c>
    </row>
    <row r="2" spans="1:5" s="261" customFormat="1" ht="15.75" customHeight="1">
      <c r="A2" s="261" t="s">
        <v>98</v>
      </c>
      <c r="B2" s="279">
        <f>'1. key ratios'!B2</f>
        <v>46203</v>
      </c>
    </row>
    <row r="3" spans="1:5" s="261" customFormat="1" ht="15.75" customHeight="1" thickBot="1"/>
    <row r="4" spans="1:5" s="261" customFormat="1" ht="15.75" customHeight="1" thickBot="1">
      <c r="A4" s="574" t="s">
        <v>244</v>
      </c>
      <c r="B4" s="387" t="s">
        <v>157</v>
      </c>
      <c r="C4" s="575"/>
      <c r="D4" s="575"/>
      <c r="E4" s="576" t="s">
        <v>76</v>
      </c>
    </row>
    <row r="5" spans="1:5" s="39" customFormat="1" ht="17.7" customHeight="1">
      <c r="A5" s="126"/>
      <c r="B5" s="127"/>
      <c r="C5" s="67" t="s">
        <v>0</v>
      </c>
      <c r="D5" s="67" t="s">
        <v>1</v>
      </c>
      <c r="E5" s="128" t="s">
        <v>2</v>
      </c>
    </row>
    <row r="6" spans="1:5" ht="14.7" customHeight="1">
      <c r="A6" s="577"/>
      <c r="B6" s="785" t="s">
        <v>133</v>
      </c>
      <c r="C6" s="785" t="s">
        <v>822</v>
      </c>
      <c r="D6" s="770" t="s">
        <v>132</v>
      </c>
      <c r="E6" s="772"/>
    </row>
    <row r="7" spans="1:5" ht="99.6" customHeight="1">
      <c r="A7" s="577"/>
      <c r="B7" s="785"/>
      <c r="C7" s="785"/>
      <c r="D7" s="411" t="s">
        <v>131</v>
      </c>
      <c r="E7" s="412" t="s">
        <v>339</v>
      </c>
    </row>
    <row r="8" spans="1:5" ht="22.5" customHeight="1">
      <c r="A8" s="515">
        <v>1</v>
      </c>
      <c r="B8" s="539" t="s">
        <v>809</v>
      </c>
      <c r="C8" s="578">
        <f>SUM(C9:C11)</f>
        <v>603269525.72732306</v>
      </c>
      <c r="D8" s="578">
        <f>SUM(D9:D11)</f>
        <v>0</v>
      </c>
      <c r="E8" s="581">
        <f>C8-D8</f>
        <v>603269525.72732306</v>
      </c>
    </row>
    <row r="9" spans="1:5">
      <c r="A9" s="515">
        <v>1.1000000000000001</v>
      </c>
      <c r="B9" s="540" t="s">
        <v>85</v>
      </c>
      <c r="C9" s="578">
        <v>362486964.69</v>
      </c>
      <c r="D9" s="578"/>
      <c r="E9" s="581">
        <f t="shared" ref="E9:E34" si="0">C9-D9</f>
        <v>362486964.69</v>
      </c>
    </row>
    <row r="10" spans="1:5">
      <c r="A10" s="515">
        <v>1.2</v>
      </c>
      <c r="B10" s="540" t="s">
        <v>86</v>
      </c>
      <c r="C10" s="578">
        <v>117823318.04809098</v>
      </c>
      <c r="D10" s="578"/>
      <c r="E10" s="581">
        <f t="shared" si="0"/>
        <v>117823318.04809098</v>
      </c>
    </row>
    <row r="11" spans="1:5">
      <c r="A11" s="515">
        <v>1.3</v>
      </c>
      <c r="B11" s="540" t="s">
        <v>87</v>
      </c>
      <c r="C11" s="578">
        <v>122959242.98923212</v>
      </c>
      <c r="D11" s="578"/>
      <c r="E11" s="581">
        <f t="shared" si="0"/>
        <v>122959242.98923212</v>
      </c>
    </row>
    <row r="12" spans="1:5">
      <c r="A12" s="515">
        <v>2</v>
      </c>
      <c r="B12" s="541" t="s">
        <v>696</v>
      </c>
      <c r="C12" s="578">
        <v>4059594.4600000004</v>
      </c>
      <c r="D12" s="578"/>
      <c r="E12" s="581">
        <f t="shared" si="0"/>
        <v>4059594.4600000004</v>
      </c>
    </row>
    <row r="13" spans="1:5">
      <c r="A13" s="515">
        <v>2.1</v>
      </c>
      <c r="B13" s="542" t="s">
        <v>697</v>
      </c>
      <c r="C13" s="578">
        <v>3727424.74</v>
      </c>
      <c r="D13" s="578"/>
      <c r="E13" s="581">
        <f t="shared" si="0"/>
        <v>3727424.74</v>
      </c>
    </row>
    <row r="14" spans="1:5" ht="34.200000000000003" customHeight="1">
      <c r="A14" s="515">
        <v>3</v>
      </c>
      <c r="B14" s="543" t="s">
        <v>698</v>
      </c>
      <c r="C14" s="578"/>
      <c r="D14" s="578"/>
      <c r="E14" s="581">
        <f t="shared" si="0"/>
        <v>0</v>
      </c>
    </row>
    <row r="15" spans="1:5" ht="32.700000000000003" customHeight="1">
      <c r="A15" s="515">
        <v>4</v>
      </c>
      <c r="B15" s="527" t="s">
        <v>699</v>
      </c>
      <c r="C15" s="578"/>
      <c r="D15" s="578"/>
      <c r="E15" s="581">
        <f t="shared" si="0"/>
        <v>0</v>
      </c>
    </row>
    <row r="16" spans="1:5" ht="22.95" customHeight="1">
      <c r="A16" s="515">
        <v>5</v>
      </c>
      <c r="B16" s="527" t="s">
        <v>700</v>
      </c>
      <c r="C16" s="578">
        <v>239302976.81523347</v>
      </c>
      <c r="D16" s="578">
        <v>0</v>
      </c>
      <c r="E16" s="581">
        <f t="shared" si="0"/>
        <v>239302976.81523347</v>
      </c>
    </row>
    <row r="17" spans="1:5">
      <c r="A17" s="515">
        <v>5.0999999999999996</v>
      </c>
      <c r="B17" s="546" t="s">
        <v>701</v>
      </c>
      <c r="C17" s="578">
        <v>0</v>
      </c>
      <c r="D17" s="578"/>
      <c r="E17" s="581">
        <f t="shared" si="0"/>
        <v>0</v>
      </c>
    </row>
    <row r="18" spans="1:5">
      <c r="A18" s="515">
        <v>5.2</v>
      </c>
      <c r="B18" s="546" t="s">
        <v>536</v>
      </c>
      <c r="C18" s="578">
        <v>239302976.81523347</v>
      </c>
      <c r="D18" s="578"/>
      <c r="E18" s="581">
        <f t="shared" si="0"/>
        <v>239302976.81523347</v>
      </c>
    </row>
    <row r="19" spans="1:5">
      <c r="A19" s="515">
        <v>5.3</v>
      </c>
      <c r="B19" s="546" t="s">
        <v>702</v>
      </c>
      <c r="C19" s="578"/>
      <c r="D19" s="578"/>
      <c r="E19" s="581">
        <f t="shared" si="0"/>
        <v>0</v>
      </c>
    </row>
    <row r="20" spans="1:5">
      <c r="A20" s="515">
        <v>6</v>
      </c>
      <c r="B20" s="543" t="s">
        <v>703</v>
      </c>
      <c r="C20" s="578">
        <v>5116263282.5960741</v>
      </c>
      <c r="D20" s="578">
        <v>0</v>
      </c>
      <c r="E20" s="581">
        <f t="shared" si="0"/>
        <v>5116263282.5960741</v>
      </c>
    </row>
    <row r="21" spans="1:5">
      <c r="A21" s="515">
        <v>6.1</v>
      </c>
      <c r="B21" s="546" t="s">
        <v>536</v>
      </c>
      <c r="C21" s="578">
        <v>625356787.89942384</v>
      </c>
      <c r="D21" s="578"/>
      <c r="E21" s="582">
        <f t="shared" si="0"/>
        <v>625356787.89942384</v>
      </c>
    </row>
    <row r="22" spans="1:5">
      <c r="A22" s="515">
        <v>6.2</v>
      </c>
      <c r="B22" s="546" t="s">
        <v>702</v>
      </c>
      <c r="C22" s="578">
        <v>4490906494.6966505</v>
      </c>
      <c r="D22" s="578"/>
      <c r="E22" s="582">
        <f t="shared" si="0"/>
        <v>4490906494.6966505</v>
      </c>
    </row>
    <row r="23" spans="1:5">
      <c r="A23" s="515">
        <v>7</v>
      </c>
      <c r="B23" s="547" t="s">
        <v>704</v>
      </c>
      <c r="C23" s="578">
        <v>0</v>
      </c>
      <c r="D23" s="578"/>
      <c r="E23" s="582">
        <f>C23-D23</f>
        <v>0</v>
      </c>
    </row>
    <row r="24" spans="1:5" ht="20.399999999999999">
      <c r="A24" s="515">
        <v>8</v>
      </c>
      <c r="B24" s="548" t="s">
        <v>705</v>
      </c>
      <c r="C24" s="578"/>
      <c r="D24" s="578"/>
      <c r="E24" s="582">
        <f t="shared" si="0"/>
        <v>0</v>
      </c>
    </row>
    <row r="25" spans="1:5">
      <c r="A25" s="515">
        <v>9</v>
      </c>
      <c r="B25" s="527" t="s">
        <v>706</v>
      </c>
      <c r="C25" s="578">
        <v>215554146.13999999</v>
      </c>
      <c r="D25" s="578">
        <v>30502623</v>
      </c>
      <c r="E25" s="582">
        <f>C25-D25</f>
        <v>185051523.13999999</v>
      </c>
    </row>
    <row r="26" spans="1:5">
      <c r="A26" s="515">
        <v>9.1</v>
      </c>
      <c r="B26" s="525" t="s">
        <v>707</v>
      </c>
      <c r="C26" s="578">
        <v>214453997.47999999</v>
      </c>
      <c r="D26" s="578">
        <v>30502623</v>
      </c>
      <c r="E26" s="582">
        <f>C26-D26</f>
        <v>183951374.47999999</v>
      </c>
    </row>
    <row r="27" spans="1:5">
      <c r="A27" s="515">
        <v>9.1999999999999993</v>
      </c>
      <c r="B27" s="525" t="s">
        <v>708</v>
      </c>
      <c r="C27" s="578">
        <v>1100148.6599999999</v>
      </c>
      <c r="D27" s="578"/>
      <c r="E27" s="582">
        <f>C27-D27</f>
        <v>1100148.6599999999</v>
      </c>
    </row>
    <row r="28" spans="1:5">
      <c r="A28" s="515">
        <v>10</v>
      </c>
      <c r="B28" s="527" t="s">
        <v>36</v>
      </c>
      <c r="C28" s="578">
        <v>96783927.379999995</v>
      </c>
      <c r="D28" s="578">
        <v>96783927.379999995</v>
      </c>
      <c r="E28" s="582">
        <f>C28-D28</f>
        <v>0</v>
      </c>
    </row>
    <row r="29" spans="1:5">
      <c r="A29" s="515">
        <v>10.1</v>
      </c>
      <c r="B29" s="525" t="s">
        <v>709</v>
      </c>
      <c r="C29" s="578"/>
      <c r="D29" s="578"/>
      <c r="E29" s="582">
        <f t="shared" si="0"/>
        <v>0</v>
      </c>
    </row>
    <row r="30" spans="1:5">
      <c r="A30" s="515">
        <v>10.199999999999999</v>
      </c>
      <c r="B30" s="525" t="s">
        <v>710</v>
      </c>
      <c r="C30" s="578">
        <v>96783927.379999995</v>
      </c>
      <c r="D30" s="578">
        <v>96783927.379999995</v>
      </c>
      <c r="E30" s="582">
        <f>C30-D30</f>
        <v>0</v>
      </c>
    </row>
    <row r="31" spans="1:5">
      <c r="A31" s="515">
        <v>11</v>
      </c>
      <c r="B31" s="527" t="s">
        <v>711</v>
      </c>
      <c r="C31" s="578">
        <v>0</v>
      </c>
      <c r="D31" s="578">
        <v>0</v>
      </c>
      <c r="E31" s="582">
        <f t="shared" si="0"/>
        <v>0</v>
      </c>
    </row>
    <row r="32" spans="1:5">
      <c r="A32" s="515">
        <v>11.1</v>
      </c>
      <c r="B32" s="525" t="s">
        <v>712</v>
      </c>
      <c r="C32" s="578">
        <v>0</v>
      </c>
      <c r="D32" s="578"/>
      <c r="E32" s="582">
        <f t="shared" si="0"/>
        <v>0</v>
      </c>
    </row>
    <row r="33" spans="1:7">
      <c r="A33" s="515">
        <v>11.2</v>
      </c>
      <c r="B33" s="525" t="s">
        <v>713</v>
      </c>
      <c r="C33" s="578">
        <v>0</v>
      </c>
      <c r="D33" s="578"/>
      <c r="E33" s="582">
        <f t="shared" si="0"/>
        <v>0</v>
      </c>
    </row>
    <row r="34" spans="1:7">
      <c r="A34" s="515">
        <v>13</v>
      </c>
      <c r="B34" s="527" t="s">
        <v>88</v>
      </c>
      <c r="C34" s="578">
        <v>66696282.156999998</v>
      </c>
      <c r="D34" s="578"/>
      <c r="E34" s="582">
        <f t="shared" si="0"/>
        <v>66696282.156999998</v>
      </c>
    </row>
    <row r="35" spans="1:7">
      <c r="A35" s="515">
        <v>13.1</v>
      </c>
      <c r="B35" s="549" t="s">
        <v>714</v>
      </c>
      <c r="C35" s="578">
        <v>21358692.029999997</v>
      </c>
      <c r="D35" s="578"/>
      <c r="E35" s="583"/>
    </row>
    <row r="36" spans="1:7">
      <c r="A36" s="515">
        <v>13.2</v>
      </c>
      <c r="B36" s="549" t="s">
        <v>715</v>
      </c>
      <c r="C36" s="578">
        <v>0</v>
      </c>
      <c r="D36" s="578"/>
      <c r="E36" s="583"/>
    </row>
    <row r="37" spans="1:7" ht="42" thickBot="1">
      <c r="A37" s="579"/>
      <c r="B37" s="129" t="s">
        <v>306</v>
      </c>
      <c r="C37" s="580">
        <f>SUM(C8,C12,C14,C15,C16,C20,C23,C24,C25,C28,C31,C34)</f>
        <v>6341929735.275631</v>
      </c>
      <c r="D37" s="580">
        <f>SUM(D8,D12,D14,D15,D16,D20,D23,D24,D25,D28,D31,D34)</f>
        <v>127286550.38</v>
      </c>
      <c r="E37" s="584">
        <f>SUM(E8,E12,E14,E15,E16,E20,E23,E24,E25,E28,E31,E34)</f>
        <v>6214643184.8956308</v>
      </c>
    </row>
    <row r="38" spans="1:7">
      <c r="A38" s="61"/>
      <c r="B38" s="61"/>
      <c r="C38" s="61"/>
      <c r="D38" s="61"/>
      <c r="E38" s="61"/>
    </row>
    <row r="39" spans="1:7">
      <c r="A39" s="61"/>
      <c r="B39" s="61"/>
      <c r="C39" s="61"/>
      <c r="D39" s="61"/>
      <c r="E39" s="61"/>
    </row>
    <row r="41" spans="1:7" s="1" customFormat="1">
      <c r="B41" s="11"/>
      <c r="F41" s="61"/>
      <c r="G41" s="61"/>
    </row>
    <row r="42" spans="1:7" s="1" customFormat="1">
      <c r="B42" s="11"/>
      <c r="F42" s="61"/>
      <c r="G42" s="61"/>
    </row>
    <row r="43" spans="1:7" s="1" customFormat="1">
      <c r="B43" s="11"/>
      <c r="F43" s="61"/>
      <c r="G43" s="61"/>
    </row>
    <row r="44" spans="1:7" s="1" customFormat="1">
      <c r="B44" s="11"/>
      <c r="F44" s="61"/>
      <c r="G44" s="61"/>
    </row>
    <row r="45" spans="1:7" s="1" customFormat="1">
      <c r="B45" s="11"/>
      <c r="F45" s="61"/>
      <c r="G45" s="61"/>
    </row>
    <row r="46" spans="1:7" s="1" customFormat="1">
      <c r="B46" s="11"/>
      <c r="F46" s="61"/>
      <c r="G46" s="61"/>
    </row>
    <row r="47" spans="1:7" s="1" customFormat="1">
      <c r="B47" s="11"/>
      <c r="F47" s="61"/>
      <c r="G47" s="61"/>
    </row>
    <row r="48" spans="1:7" s="1" customFormat="1">
      <c r="B48" s="11"/>
      <c r="F48" s="61"/>
      <c r="G48" s="61"/>
    </row>
    <row r="49" spans="2:7" s="1" customFormat="1">
      <c r="B49" s="11"/>
      <c r="F49" s="61"/>
      <c r="G49" s="61"/>
    </row>
    <row r="50" spans="2:7" s="1" customFormat="1">
      <c r="B50" s="11"/>
      <c r="F50" s="61"/>
      <c r="G50" s="61"/>
    </row>
    <row r="51" spans="2:7" s="1" customFormat="1">
      <c r="B51" s="11"/>
      <c r="F51" s="61"/>
      <c r="G51" s="61"/>
    </row>
    <row r="52" spans="2:7" s="1" customFormat="1">
      <c r="B52" s="11"/>
      <c r="F52" s="61"/>
      <c r="G52" s="61"/>
    </row>
    <row r="53" spans="2:7" s="1" customFormat="1">
      <c r="B53" s="11"/>
      <c r="F53" s="61"/>
      <c r="G53" s="61"/>
    </row>
  </sheetData>
  <mergeCells count="3">
    <mergeCell ref="B6:B7"/>
    <mergeCell ref="C6:C7"/>
    <mergeCell ref="D6:E6"/>
  </mergeCells>
  <pageMargins left="0.7" right="0.7" top="0.75" bottom="0.75" header="0.3" footer="0.3"/>
  <pageSetup paperSize="9" scale="67"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I33"/>
  <sheetViews>
    <sheetView zoomScale="80" zoomScaleNormal="80" workbookViewId="0">
      <pane xSplit="1" ySplit="4" topLeftCell="B5" activePane="bottomRight" state="frozen"/>
      <selection activeCell="B22" sqref="B22:C22"/>
      <selection pane="topRight" activeCell="B22" sqref="B22:C22"/>
      <selection pane="bottomLeft" activeCell="B22" sqref="B22:C22"/>
      <selection pane="bottomRight" activeCell="F22" sqref="F22"/>
    </sheetView>
  </sheetViews>
  <sheetFormatPr defaultColWidth="8.88671875" defaultRowHeight="14.4" outlineLevelRow="1"/>
  <cols>
    <col min="1" max="1" width="9.5546875" style="1" bestFit="1" customWidth="1"/>
    <col min="2" max="2" width="114.33203125" style="1" customWidth="1"/>
    <col min="3" max="3" width="18.6640625" style="61" customWidth="1"/>
    <col min="4" max="4" width="25.44140625" style="61" customWidth="1"/>
    <col min="5" max="5" width="24.33203125" style="61" customWidth="1"/>
    <col min="6" max="6" width="24" style="61" customWidth="1"/>
    <col min="7" max="7" width="10" style="61" bestFit="1" customWidth="1"/>
    <col min="8" max="8" width="12" style="61" bestFit="1" customWidth="1"/>
    <col min="9" max="9" width="12.5546875" style="61" bestFit="1" customWidth="1"/>
    <col min="10" max="16384" width="8.88671875" style="61"/>
  </cols>
  <sheetData>
    <row r="1" spans="1:6">
      <c r="A1" s="261" t="s">
        <v>97</v>
      </c>
      <c r="B1" s="4" t="str">
        <f>Info!C2</f>
        <v>სს ”ლიბერთი ბანკი”</v>
      </c>
    </row>
    <row r="2" spans="1:6" s="261" customFormat="1" ht="15.75" customHeight="1">
      <c r="A2" s="261" t="s">
        <v>98</v>
      </c>
      <c r="B2" s="279">
        <f>'1. key ratios'!B2</f>
        <v>46203</v>
      </c>
      <c r="C2" s="61"/>
      <c r="D2" s="61"/>
      <c r="E2" s="61"/>
      <c r="F2" s="61"/>
    </row>
    <row r="3" spans="1:6" s="261" customFormat="1" ht="15.75" customHeight="1">
      <c r="C3" s="61"/>
      <c r="D3" s="61"/>
      <c r="E3" s="61"/>
      <c r="F3" s="61"/>
    </row>
    <row r="4" spans="1:6" s="261" customFormat="1" ht="28.2" thickBot="1">
      <c r="A4" s="261" t="s">
        <v>245</v>
      </c>
      <c r="B4" s="72" t="s">
        <v>160</v>
      </c>
      <c r="C4" s="585" t="s">
        <v>76</v>
      </c>
      <c r="D4" s="61"/>
      <c r="E4" s="61"/>
      <c r="F4" s="61"/>
    </row>
    <row r="5" spans="1:6">
      <c r="A5" s="586">
        <v>1</v>
      </c>
      <c r="B5" s="68" t="s">
        <v>693</v>
      </c>
      <c r="C5" s="587">
        <f>'[4]7. LI1 '!E37</f>
        <v>6214643184.8956308</v>
      </c>
    </row>
    <row r="6" spans="1:6">
      <c r="A6" s="38">
        <v>2.1</v>
      </c>
      <c r="B6" s="74" t="s">
        <v>827</v>
      </c>
      <c r="C6" s="588">
        <v>562224341.15759993</v>
      </c>
    </row>
    <row r="7" spans="1:6" s="590" customFormat="1" ht="27.6" outlineLevel="1">
      <c r="A7" s="73">
        <v>2.2000000000000002</v>
      </c>
      <c r="B7" s="69" t="s">
        <v>828</v>
      </c>
      <c r="C7" s="589">
        <v>193736249.1442</v>
      </c>
    </row>
    <row r="8" spans="1:6" s="590" customFormat="1" ht="27.6">
      <c r="A8" s="73">
        <v>3</v>
      </c>
      <c r="B8" s="70" t="s">
        <v>694</v>
      </c>
      <c r="C8" s="591">
        <f>SUM(C5:C7)</f>
        <v>6970603775.1974306</v>
      </c>
    </row>
    <row r="9" spans="1:6">
      <c r="A9" s="38">
        <v>4</v>
      </c>
      <c r="B9" s="77" t="s">
        <v>158</v>
      </c>
      <c r="C9" s="588"/>
    </row>
    <row r="10" spans="1:6" s="590" customFormat="1" ht="27.6" outlineLevel="1">
      <c r="A10" s="73">
        <v>5.0999999999999996</v>
      </c>
      <c r="B10" s="69" t="s">
        <v>164</v>
      </c>
      <c r="C10" s="589">
        <v>-469731041.21550989</v>
      </c>
    </row>
    <row r="11" spans="1:6" s="590" customFormat="1" ht="27.6" outlineLevel="1">
      <c r="A11" s="73">
        <v>5.2</v>
      </c>
      <c r="B11" s="69" t="s">
        <v>165</v>
      </c>
      <c r="C11" s="589">
        <v>-186556164.39707586</v>
      </c>
    </row>
    <row r="12" spans="1:6" s="590" customFormat="1">
      <c r="A12" s="73">
        <v>6</v>
      </c>
      <c r="B12" s="75" t="s">
        <v>985</v>
      </c>
      <c r="C12" s="589"/>
    </row>
    <row r="13" spans="1:6" s="590" customFormat="1" ht="15" thickBot="1">
      <c r="A13" s="76">
        <v>7</v>
      </c>
      <c r="B13" s="71" t="s">
        <v>159</v>
      </c>
      <c r="C13" s="592">
        <f>SUM(C8:C12)</f>
        <v>6314316569.5848446</v>
      </c>
    </row>
    <row r="15" spans="1:6">
      <c r="B15" s="7"/>
    </row>
    <row r="17" spans="2:9" s="1" customFormat="1">
      <c r="B17" s="12"/>
      <c r="C17" s="61"/>
      <c r="D17" s="61"/>
      <c r="E17" s="61"/>
      <c r="F17" s="61"/>
      <c r="G17" s="61"/>
      <c r="H17" s="61"/>
      <c r="I17" s="61"/>
    </row>
    <row r="18" spans="2:9" s="1" customFormat="1">
      <c r="B18" s="12"/>
      <c r="C18" s="61"/>
      <c r="D18" s="61"/>
      <c r="E18" s="61"/>
      <c r="F18" s="61"/>
      <c r="G18" s="61"/>
      <c r="H18" s="61"/>
      <c r="I18" s="61"/>
    </row>
    <row r="19" spans="2:9" s="1" customFormat="1">
      <c r="B19" s="12"/>
      <c r="C19" s="61"/>
      <c r="D19" s="61"/>
      <c r="E19" s="61"/>
      <c r="F19" s="61"/>
      <c r="G19" s="61"/>
      <c r="H19" s="61"/>
      <c r="I19" s="61"/>
    </row>
    <row r="20" spans="2:9" s="1" customFormat="1">
      <c r="B20" s="11"/>
      <c r="C20" s="61"/>
      <c r="D20" s="61"/>
      <c r="E20" s="61"/>
      <c r="F20" s="61"/>
      <c r="G20" s="61"/>
      <c r="H20" s="61"/>
      <c r="I20" s="61"/>
    </row>
    <row r="21" spans="2:9" s="1" customFormat="1">
      <c r="B21" s="11"/>
      <c r="C21" s="61"/>
      <c r="D21" s="61"/>
      <c r="E21" s="61"/>
      <c r="F21" s="61"/>
      <c r="G21" s="61"/>
      <c r="H21" s="61"/>
      <c r="I21" s="61"/>
    </row>
    <row r="22" spans="2:9" s="1" customFormat="1">
      <c r="B22" s="11"/>
      <c r="C22" s="61"/>
      <c r="D22" s="61"/>
      <c r="E22" s="61"/>
      <c r="F22" s="61"/>
      <c r="G22" s="61"/>
      <c r="H22" s="61"/>
      <c r="I22" s="61"/>
    </row>
    <row r="23" spans="2:9" s="1" customFormat="1">
      <c r="B23" s="11"/>
      <c r="C23" s="61"/>
      <c r="D23" s="61"/>
      <c r="E23" s="61"/>
      <c r="F23" s="61"/>
      <c r="G23" s="61"/>
      <c r="H23" s="61"/>
      <c r="I23" s="61"/>
    </row>
    <row r="24" spans="2:9" s="1" customFormat="1">
      <c r="B24" s="11"/>
      <c r="C24" s="61"/>
      <c r="D24" s="61"/>
      <c r="E24" s="61"/>
      <c r="F24" s="61"/>
      <c r="G24" s="61"/>
      <c r="H24" s="61"/>
      <c r="I24" s="61"/>
    </row>
    <row r="25" spans="2:9" s="1" customFormat="1">
      <c r="B25" s="11"/>
      <c r="C25" s="61"/>
      <c r="D25" s="61"/>
      <c r="E25" s="61"/>
      <c r="F25" s="61"/>
      <c r="G25" s="61"/>
      <c r="H25" s="61"/>
      <c r="I25" s="61"/>
    </row>
    <row r="26" spans="2:9" s="1" customFormat="1">
      <c r="B26" s="11"/>
      <c r="C26" s="61"/>
      <c r="D26" s="61"/>
      <c r="E26" s="61"/>
      <c r="F26" s="61"/>
      <c r="G26" s="61"/>
      <c r="H26" s="61"/>
      <c r="I26" s="61"/>
    </row>
    <row r="27" spans="2:9" s="1" customFormat="1">
      <c r="B27" s="11"/>
      <c r="C27" s="61"/>
      <c r="D27" s="61"/>
      <c r="E27" s="61"/>
      <c r="F27" s="61"/>
      <c r="G27" s="61"/>
      <c r="H27" s="61"/>
      <c r="I27" s="61"/>
    </row>
    <row r="28" spans="2:9" s="1" customFormat="1">
      <c r="B28" s="11"/>
      <c r="C28" s="61"/>
      <c r="D28" s="61"/>
      <c r="E28" s="61"/>
      <c r="F28" s="61"/>
      <c r="G28" s="61"/>
      <c r="H28" s="61"/>
      <c r="I28" s="61"/>
    </row>
    <row r="29" spans="2:9" s="1" customFormat="1">
      <c r="B29" s="11"/>
      <c r="C29" s="61"/>
      <c r="D29" s="61"/>
      <c r="E29" s="61"/>
      <c r="F29" s="61"/>
      <c r="G29" s="61"/>
      <c r="H29" s="61"/>
      <c r="I29" s="61"/>
    </row>
    <row r="30" spans="2:9" s="1" customFormat="1">
      <c r="B30" s="11"/>
      <c r="C30" s="61"/>
      <c r="D30" s="61"/>
      <c r="E30" s="61"/>
      <c r="F30" s="61"/>
      <c r="G30" s="61"/>
      <c r="H30" s="61"/>
      <c r="I30" s="61"/>
    </row>
    <row r="31" spans="2:9" s="1" customFormat="1">
      <c r="B31" s="11"/>
      <c r="C31" s="61"/>
      <c r="D31" s="61"/>
      <c r="E31" s="61"/>
      <c r="F31" s="61"/>
      <c r="G31" s="61"/>
      <c r="H31" s="61"/>
      <c r="I31" s="61"/>
    </row>
    <row r="32" spans="2:9" s="1" customFormat="1">
      <c r="B32" s="11"/>
      <c r="C32" s="61"/>
      <c r="D32" s="61"/>
      <c r="E32" s="61"/>
      <c r="F32" s="61"/>
      <c r="G32" s="61"/>
      <c r="H32" s="61"/>
      <c r="I32" s="61"/>
    </row>
    <row r="33" spans="2:9" s="1" customFormat="1">
      <c r="B33" s="11"/>
      <c r="C33" s="61"/>
      <c r="D33" s="61"/>
      <c r="E33" s="61"/>
      <c r="F33" s="61"/>
      <c r="G33" s="61"/>
      <c r="H33" s="61"/>
      <c r="I33" s="61"/>
    </row>
  </sheetData>
  <pageMargins left="0.7" right="0.7" top="0.75" bottom="0.75" header="0.3" footer="0.3"/>
  <pageSetup paperSize="9" scale="5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CA02C2B3-6690-489B-845B-648AF82E8F0B}">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2026-07-29T21:21:26Z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2250bde7-4d65-43cb-a260-e37a11446c04</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