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180A9EB6-F66C-43D1-B437-D695238A1952}" xr6:coauthVersionLast="47" xr6:coauthVersionMax="47" xr10:uidLastSave="{00000000-0000-0000-0000-000000000000}"/>
  <bookViews>
    <workbookView xWindow="-108" yWindow="-108" windowWidth="23256" windowHeight="12576" tabRatio="796"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საკრედიტო" localSheetId="11">[3]Sheet2!$B$6:$B$8</definedName>
    <definedName name="საკრედიტო" localSheetId="12">[3]Sheet2!$B$6:$B$8</definedName>
    <definedName name="ფაილი" localSheetId="11">[3]Sheet2!$B$2:$B$3</definedName>
    <definedName name="ფაილი" localSheetId="12">[3]Sheet2!$B$2:$B$3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96" l="1"/>
  <c r="E21" i="96"/>
  <c r="D21" i="96"/>
  <c r="C21" i="96"/>
  <c r="H21" i="96" l="1"/>
  <c r="C38" i="94" l="1"/>
  <c r="L33" i="102"/>
  <c r="K33" i="102"/>
  <c r="J33" i="102"/>
  <c r="I33" i="102"/>
  <c r="H33" i="102"/>
  <c r="G33" i="102"/>
  <c r="F33" i="102"/>
  <c r="E33" i="102"/>
  <c r="D33" i="102"/>
  <c r="C33" i="102"/>
  <c r="Q32" i="37"/>
  <c r="I30" i="37"/>
  <c r="I27" i="37"/>
  <c r="I26" i="37"/>
  <c r="Q24" i="37"/>
  <c r="I23" i="37"/>
  <c r="Q20" i="37"/>
  <c r="I18" i="37"/>
  <c r="Q16" i="37"/>
  <c r="I15" i="37"/>
  <c r="Q12" i="37"/>
  <c r="I10" i="37"/>
  <c r="C22" i="74"/>
  <c r="H21" i="74"/>
  <c r="H20" i="74"/>
  <c r="H19" i="74"/>
  <c r="H18" i="74"/>
  <c r="H17" i="74"/>
  <c r="H16" i="74"/>
  <c r="H15" i="74"/>
  <c r="H14" i="74"/>
  <c r="H13" i="74"/>
  <c r="H12" i="74"/>
  <c r="H11" i="74"/>
  <c r="H10" i="74"/>
  <c r="H9" i="74"/>
  <c r="H8" i="74"/>
  <c r="F20" i="106"/>
  <c r="F19" i="106"/>
  <c r="F18" i="106"/>
  <c r="F17" i="106"/>
  <c r="F16" i="106"/>
  <c r="F15" i="106"/>
  <c r="F14" i="106"/>
  <c r="F13" i="106"/>
  <c r="F9" i="106" s="1"/>
  <c r="F12" i="106"/>
  <c r="F11" i="106"/>
  <c r="F10" i="106"/>
  <c r="D8" i="72"/>
  <c r="C8" i="72"/>
  <c r="E8" i="72" l="1"/>
  <c r="Q13" i="37"/>
  <c r="Q21" i="37"/>
  <c r="Q10" i="37"/>
  <c r="Q14" i="37"/>
  <c r="Q18" i="37"/>
  <c r="Q26" i="37"/>
  <c r="Q17" i="37"/>
  <c r="Q29" i="37"/>
  <c r="Q11" i="37"/>
  <c r="Q15" i="37"/>
  <c r="Q23" i="37"/>
  <c r="Q31" i="37"/>
  <c r="Q33" i="37"/>
  <c r="Q30" i="37"/>
  <c r="Q27" i="37"/>
  <c r="I22" i="37"/>
  <c r="Q28" i="37"/>
  <c r="Q8" i="37" s="1"/>
  <c r="Q22" i="37"/>
  <c r="Q25" i="37"/>
  <c r="Q19" i="37"/>
  <c r="I28" i="37"/>
  <c r="I11" i="37"/>
  <c r="I14" i="37"/>
  <c r="I19" i="37"/>
  <c r="I31" i="37"/>
  <c r="I12" i="37"/>
  <c r="I16" i="37"/>
  <c r="I20" i="37"/>
  <c r="I24" i="37"/>
  <c r="I32" i="37"/>
  <c r="I13" i="37"/>
  <c r="I17" i="37"/>
  <c r="I21" i="37"/>
  <c r="I25" i="37"/>
  <c r="I29" i="37"/>
  <c r="I33" i="37"/>
  <c r="Q7" i="37" l="1"/>
  <c r="Q6" i="37" s="1"/>
  <c r="Q34" i="37" s="1"/>
  <c r="Q9" i="37"/>
  <c r="F68" i="92"/>
  <c r="H67" i="92"/>
  <c r="H66" i="92"/>
  <c r="H65" i="92"/>
  <c r="H64" i="92"/>
  <c r="G63" i="92"/>
  <c r="H63" i="92" s="1"/>
  <c r="H62" i="92"/>
  <c r="H61" i="92"/>
  <c r="H60" i="92"/>
  <c r="G59" i="92"/>
  <c r="G68" i="92" s="1"/>
  <c r="H58" i="92"/>
  <c r="H57" i="92"/>
  <c r="H56" i="92"/>
  <c r="H55" i="92"/>
  <c r="F53" i="92"/>
  <c r="H52" i="92"/>
  <c r="H51" i="92"/>
  <c r="H50" i="92"/>
  <c r="H49" i="92"/>
  <c r="H48" i="92"/>
  <c r="H47" i="92"/>
  <c r="H46" i="92"/>
  <c r="H45" i="92"/>
  <c r="H44" i="92"/>
  <c r="H43" i="92"/>
  <c r="H42" i="92"/>
  <c r="G41" i="92"/>
  <c r="H41" i="92" s="1"/>
  <c r="F41" i="92"/>
  <c r="H40" i="92"/>
  <c r="H39" i="92"/>
  <c r="H38" i="92"/>
  <c r="H35" i="92"/>
  <c r="H34" i="92"/>
  <c r="H33" i="92"/>
  <c r="H32" i="92"/>
  <c r="H31" i="92"/>
  <c r="G30" i="92"/>
  <c r="F30" i="92"/>
  <c r="H30" i="92" s="1"/>
  <c r="H29" i="92"/>
  <c r="H28" i="92"/>
  <c r="G27" i="92"/>
  <c r="H27" i="92" s="1"/>
  <c r="H26" i="92"/>
  <c r="H25" i="92"/>
  <c r="G24" i="92"/>
  <c r="H23" i="92"/>
  <c r="H22" i="92"/>
  <c r="H21" i="92"/>
  <c r="H20" i="92"/>
  <c r="H19" i="92"/>
  <c r="H18" i="92"/>
  <c r="H17" i="92"/>
  <c r="H16" i="92"/>
  <c r="H15" i="92"/>
  <c r="H14" i="92"/>
  <c r="H13" i="92"/>
  <c r="H12" i="92"/>
  <c r="H11" i="92"/>
  <c r="H10" i="92"/>
  <c r="H9" i="92"/>
  <c r="H8" i="92"/>
  <c r="H7" i="92"/>
  <c r="H44" i="93"/>
  <c r="G43" i="93"/>
  <c r="G45" i="93" s="1"/>
  <c r="F43"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9" i="93"/>
  <c r="H8" i="93"/>
  <c r="H7" i="93"/>
  <c r="H6" i="93"/>
  <c r="H43" i="94"/>
  <c r="H42" i="94"/>
  <c r="H41" i="94"/>
  <c r="H40" i="94"/>
  <c r="H39" i="94"/>
  <c r="G38" i="94"/>
  <c r="F38" i="94"/>
  <c r="H37" i="94"/>
  <c r="H36" i="94"/>
  <c r="H35" i="94"/>
  <c r="H34" i="94"/>
  <c r="H33" i="94"/>
  <c r="H32" i="94"/>
  <c r="H31" i="94"/>
  <c r="G30" i="94"/>
  <c r="F30" i="94"/>
  <c r="H29" i="94"/>
  <c r="H28" i="94"/>
  <c r="H27" i="94"/>
  <c r="H26" i="94"/>
  <c r="H25" i="94"/>
  <c r="H24" i="94"/>
  <c r="H23" i="94"/>
  <c r="H22" i="94"/>
  <c r="H21" i="94"/>
  <c r="H20" i="94"/>
  <c r="H19" i="94"/>
  <c r="H18" i="94"/>
  <c r="G17" i="94"/>
  <c r="G14" i="94" s="1"/>
  <c r="F17" i="94"/>
  <c r="F14" i="94" s="1"/>
  <c r="H16" i="94"/>
  <c r="H15" i="94"/>
  <c r="H13" i="94"/>
  <c r="H12" i="94"/>
  <c r="G11" i="94"/>
  <c r="F11" i="94"/>
  <c r="H10" i="94"/>
  <c r="H9" i="94"/>
  <c r="G8" i="94"/>
  <c r="F8" i="94"/>
  <c r="H7" i="94"/>
  <c r="H6" i="94"/>
  <c r="F69" i="92" l="1"/>
  <c r="H30" i="94"/>
  <c r="H38" i="94"/>
  <c r="H43" i="93"/>
  <c r="G36" i="92"/>
  <c r="H11" i="94"/>
  <c r="H8" i="94"/>
  <c r="H59" i="92"/>
  <c r="H14" i="94"/>
  <c r="H68" i="92"/>
  <c r="G53" i="92"/>
  <c r="H53" i="92" s="1"/>
  <c r="F36" i="92"/>
  <c r="H24" i="92"/>
  <c r="F45" i="93"/>
  <c r="H45" i="93" s="1"/>
  <c r="H17" i="94"/>
  <c r="H36" i="92" l="1"/>
  <c r="G69" i="92"/>
  <c r="H69" i="92" s="1"/>
  <c r="C34" i="79"/>
  <c r="B2" i="37"/>
  <c r="B1" i="37"/>
  <c r="B2" i="107"/>
  <c r="B1" i="107"/>
  <c r="D6" i="107" l="1"/>
  <c r="E6" i="107"/>
  <c r="F6" i="107"/>
  <c r="C6" i="107"/>
  <c r="D8" i="37"/>
  <c r="D7" i="37"/>
  <c r="D6" i="37" s="1"/>
  <c r="E7" i="37"/>
  <c r="E8" i="37"/>
  <c r="D9" i="37"/>
  <c r="E9" i="37"/>
  <c r="E6" i="37" l="1"/>
  <c r="P9" i="37" l="1"/>
  <c r="O9" i="37"/>
  <c r="N9" i="37"/>
  <c r="M9" i="37"/>
  <c r="L9" i="37"/>
  <c r="K9" i="37"/>
  <c r="J9" i="37"/>
  <c r="G9" i="37"/>
  <c r="F9" i="37"/>
  <c r="C9" i="37"/>
  <c r="P8" i="37"/>
  <c r="O8" i="37"/>
  <c r="N8" i="37"/>
  <c r="M8" i="37"/>
  <c r="L8" i="37"/>
  <c r="K8" i="37"/>
  <c r="J8" i="37"/>
  <c r="G8" i="37"/>
  <c r="F8" i="37"/>
  <c r="C8" i="37"/>
  <c r="P7" i="37"/>
  <c r="O7" i="37"/>
  <c r="N7" i="37"/>
  <c r="M7" i="37"/>
  <c r="L7" i="37"/>
  <c r="K7" i="37"/>
  <c r="J7" i="37"/>
  <c r="G7" i="37"/>
  <c r="F7" i="37"/>
  <c r="F6" i="37" s="1"/>
  <c r="F34" i="37" s="1"/>
  <c r="C7" i="37"/>
  <c r="E34" i="37"/>
  <c r="D34" i="37"/>
  <c r="I9" i="37" l="1"/>
  <c r="K6" i="37"/>
  <c r="K34" i="37" s="1"/>
  <c r="O6" i="37"/>
  <c r="O34" i="37" s="1"/>
  <c r="I8" i="37"/>
  <c r="G6" i="37"/>
  <c r="G34" i="37" s="1"/>
  <c r="P6" i="37"/>
  <c r="P34" i="37" s="1"/>
  <c r="I7" i="37"/>
  <c r="I6" i="37" s="1"/>
  <c r="M6" i="37"/>
  <c r="M34" i="37" s="1"/>
  <c r="L6" i="37"/>
  <c r="L34" i="37" s="1"/>
  <c r="C6" i="37"/>
  <c r="C34" i="37" s="1"/>
  <c r="J6" i="37"/>
  <c r="J34" i="37" s="1"/>
  <c r="N6" i="37"/>
  <c r="N34" i="37" s="1"/>
  <c r="I34" i="37" l="1"/>
  <c r="D38" i="94"/>
  <c r="B2" i="106" l="1"/>
  <c r="B1" i="106"/>
  <c r="B1" i="105"/>
  <c r="B2" i="105"/>
  <c r="E9" i="106" l="1"/>
  <c r="D9" i="106"/>
  <c r="C9" i="106"/>
  <c r="B9" i="106"/>
  <c r="C22" i="95" l="1"/>
  <c r="H21" i="95"/>
  <c r="B1" i="94" l="1"/>
  <c r="B1" i="93"/>
  <c r="B1" i="92"/>
  <c r="B1" i="104" l="1"/>
  <c r="B1" i="103"/>
  <c r="B1" i="102"/>
  <c r="B1" i="101"/>
  <c r="B1" i="100"/>
  <c r="B1" i="99"/>
  <c r="B1" i="98"/>
  <c r="B1" i="97"/>
  <c r="B1" i="96"/>
  <c r="B1" i="95"/>
  <c r="C18" i="99" l="1"/>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22" i="96"/>
  <c r="H23" i="96"/>
  <c r="H8" i="95"/>
  <c r="H9" i="95"/>
  <c r="H10" i="95"/>
  <c r="H11" i="95"/>
  <c r="H12" i="95"/>
  <c r="H13" i="95"/>
  <c r="H14" i="95"/>
  <c r="H15" i="95"/>
  <c r="H16" i="95"/>
  <c r="H17" i="95"/>
  <c r="H18" i="95"/>
  <c r="H19" i="95"/>
  <c r="H20" i="95"/>
  <c r="D22" i="95"/>
  <c r="E22" i="95"/>
  <c r="F22" i="95"/>
  <c r="G22" i="95"/>
  <c r="H34" i="97" l="1"/>
  <c r="H22" i="95"/>
  <c r="C68" i="69"/>
  <c r="C37" i="72" l="1"/>
  <c r="E37" i="72"/>
  <c r="D37" i="72"/>
  <c r="E43" i="94"/>
  <c r="E42" i="94"/>
  <c r="E41" i="94"/>
  <c r="E40" i="94"/>
  <c r="E39" i="94"/>
  <c r="E38" i="94"/>
  <c r="E37" i="94"/>
  <c r="E36" i="94"/>
  <c r="E35" i="94"/>
  <c r="E34" i="94"/>
  <c r="E33" i="94"/>
  <c r="E32" i="94"/>
  <c r="E31" i="94"/>
  <c r="D30" i="94"/>
  <c r="C30" i="94"/>
  <c r="E29" i="94"/>
  <c r="E28" i="94"/>
  <c r="E27" i="94"/>
  <c r="E26" i="94"/>
  <c r="E25" i="94"/>
  <c r="E24" i="94"/>
  <c r="E23" i="94"/>
  <c r="E22" i="94"/>
  <c r="E21" i="94"/>
  <c r="E20" i="94"/>
  <c r="E19" i="94"/>
  <c r="E18" i="94"/>
  <c r="D17" i="94"/>
  <c r="D14" i="94" s="1"/>
  <c r="C17" i="94"/>
  <c r="E16" i="94"/>
  <c r="E15" i="94"/>
  <c r="E13" i="94"/>
  <c r="E12" i="94"/>
  <c r="D11" i="94"/>
  <c r="C11" i="94"/>
  <c r="E10" i="94"/>
  <c r="E9" i="94"/>
  <c r="D8" i="94"/>
  <c r="C8" i="94"/>
  <c r="E7" i="94"/>
  <c r="E6" i="94"/>
  <c r="E44" i="93"/>
  <c r="E42" i="93"/>
  <c r="E41" i="93"/>
  <c r="E40" i="93"/>
  <c r="E39" i="93"/>
  <c r="E38" i="93"/>
  <c r="E37" i="93"/>
  <c r="E36" i="93"/>
  <c r="E35" i="93"/>
  <c r="E34" i="93"/>
  <c r="E33" i="93"/>
  <c r="E32" i="93"/>
  <c r="E31" i="93"/>
  <c r="E30" i="93"/>
  <c r="E29" i="93"/>
  <c r="E28" i="93"/>
  <c r="E27" i="93"/>
  <c r="E26" i="93"/>
  <c r="E25" i="93"/>
  <c r="E24" i="93"/>
  <c r="E23" i="93"/>
  <c r="E22" i="93"/>
  <c r="E21" i="93"/>
  <c r="E20" i="93"/>
  <c r="E19" i="93"/>
  <c r="E18" i="93"/>
  <c r="E17" i="93"/>
  <c r="E16" i="93"/>
  <c r="E15" i="93"/>
  <c r="E14" i="93"/>
  <c r="E13" i="93"/>
  <c r="E12" i="93"/>
  <c r="E11" i="93"/>
  <c r="E10" i="93"/>
  <c r="E9" i="93"/>
  <c r="E8" i="93"/>
  <c r="E7" i="93"/>
  <c r="C45" i="93"/>
  <c r="E67" i="92"/>
  <c r="E66" i="92"/>
  <c r="E65" i="92"/>
  <c r="E64" i="92"/>
  <c r="E63" i="92"/>
  <c r="E62" i="92"/>
  <c r="E61" i="92"/>
  <c r="E60" i="92"/>
  <c r="E58" i="92"/>
  <c r="E57" i="92"/>
  <c r="E56" i="92"/>
  <c r="E55" i="92"/>
  <c r="E52" i="92"/>
  <c r="E51" i="92"/>
  <c r="E50" i="92"/>
  <c r="E49" i="92"/>
  <c r="E48" i="92"/>
  <c r="E47" i="92"/>
  <c r="E46" i="92"/>
  <c r="E45" i="92"/>
  <c r="E44" i="92"/>
  <c r="E43" i="92"/>
  <c r="E42" i="92"/>
  <c r="D53" i="92"/>
  <c r="E40" i="92"/>
  <c r="E39" i="92"/>
  <c r="E38" i="92"/>
  <c r="E35" i="92"/>
  <c r="E34" i="92"/>
  <c r="E33" i="92"/>
  <c r="E32" i="92"/>
  <c r="E31" i="92"/>
  <c r="E29" i="92"/>
  <c r="E28" i="92"/>
  <c r="E27" i="92"/>
  <c r="E26" i="92"/>
  <c r="E25" i="92"/>
  <c r="E24" i="92"/>
  <c r="E23" i="92"/>
  <c r="E22" i="92"/>
  <c r="E21" i="92"/>
  <c r="E20" i="92"/>
  <c r="E19" i="92"/>
  <c r="E18" i="92"/>
  <c r="E17" i="92"/>
  <c r="E16" i="92"/>
  <c r="E15" i="92"/>
  <c r="E14" i="92"/>
  <c r="E13" i="92"/>
  <c r="E12" i="92"/>
  <c r="E11" i="92"/>
  <c r="E10" i="92"/>
  <c r="E9" i="92"/>
  <c r="E8" i="92"/>
  <c r="C14" i="94" l="1"/>
  <c r="E59" i="92"/>
  <c r="C36" i="92"/>
  <c r="D36" i="92"/>
  <c r="E30" i="92"/>
  <c r="E41" i="92"/>
  <c r="E68" i="92"/>
  <c r="E6" i="93"/>
  <c r="E8" i="94"/>
  <c r="E30" i="94"/>
  <c r="E11" i="94"/>
  <c r="E17" i="94"/>
  <c r="D45" i="93"/>
  <c r="D69" i="92"/>
  <c r="C53" i="92"/>
  <c r="E7" i="92"/>
  <c r="E14" i="94" l="1"/>
  <c r="E36" i="92"/>
  <c r="E45" i="93"/>
  <c r="E43" i="93"/>
  <c r="C69" i="92"/>
  <c r="E69" i="92" s="1"/>
  <c r="E53" i="92"/>
  <c r="B1" i="80" l="1"/>
  <c r="G37" i="80"/>
  <c r="G39" i="80" l="1"/>
  <c r="G6" i="71"/>
  <c r="G13" i="71" s="1"/>
  <c r="F6" i="71"/>
  <c r="F13" i="71" s="1"/>
  <c r="E6" i="71"/>
  <c r="E13" i="71" s="1"/>
  <c r="D6" i="71"/>
  <c r="D13" i="71" s="1"/>
  <c r="C6" i="71"/>
  <c r="C13" i="71" s="1"/>
  <c r="B1" i="79" l="1"/>
  <c r="B1" i="36"/>
  <c r="B1" i="74"/>
  <c r="B1" i="64"/>
  <c r="B1" i="35"/>
  <c r="B1" i="69"/>
  <c r="B1" i="77"/>
  <c r="B1" i="28"/>
  <c r="B1" i="73"/>
  <c r="B1" i="72"/>
  <c r="B1" i="52"/>
  <c r="B1" i="71"/>
  <c r="B1" i="6"/>
  <c r="C21" i="77" l="1"/>
  <c r="C20" i="77"/>
  <c r="C19" i="77"/>
  <c r="D21" i="77" l="1"/>
  <c r="D19" i="77"/>
  <c r="D20" i="77"/>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l="1"/>
  <c r="C12" i="28"/>
  <c r="C6" i="28" l="1"/>
  <c r="C29" i="28" s="1"/>
  <c r="B7" i="105" s="1"/>
  <c r="B6" i="105"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<sst xmlns="http://schemas.openxmlformats.org/spreadsheetml/2006/main" count="1641" uniqueCount="1026">
  <si>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</si>
  <si>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</si>
  <si>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</si>
  <si>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</si>
  <si>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</si>
  <si>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</si>
  <si>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</si>
  <si>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</si>
  <si>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</si>
  <si>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</si>
  <si>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</si>
  <si>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</si>
  <si>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</si>
  <si>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</si>
  <si>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</si>
  <si>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</si>
  <si>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</si>
  <si>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</si>
  <si>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</si>
  <si>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</si>
  <si>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</si>
  <si>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</si>
  <si>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</si>
  <si>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</si>
  <si>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</si>
  <si>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</si>
  <si>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</si>
  <si>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</si>
  <si>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</si>
  <si>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</si>
  <si>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</si>
  <si>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</si>
  <si>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</si>
  <si>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</si>
  <si>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</si>
  <si>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</si>
  <si>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</si>
  <si>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</si>
  <si>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</si>
  <si>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</si>
  <si>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</si>
  <si>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</si>
  <si>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</si>
  <si>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</si>
  <si>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</si>
  <si>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</si>
  <si>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</si>
  <si>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</si>
  <si>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</si>
  <si>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</si>
  <si>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</si>
  <si>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</si>
  <si>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</si>
  <si>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</si>
  <si>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</si>
  <si>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</si>
  <si>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</si>
  <si>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</si>
  <si>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</si>
  <si>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</si>
  <si>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</si>
  <si>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</si>
  <si>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</si>
  <si>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</si>
  <si>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</si>
  <si>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</si>
  <si>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</si>
  <si>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</si>
  <si>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</si>
  <si>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</si>
  <si>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</si>
  <si>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</si>
  <si>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</si>
  <si>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</si>
  <si>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</si>
  <si>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</si>
  <si>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</si>
  <si>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</si>
  <si>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</si>
  <si>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</si>
  <si>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</si>
  <si>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</si>
  <si>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</si>
  <si>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</si>
  <si>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</si>
  <si>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</si>
  <si>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</si>
  <si>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</si>
  <si>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</si>
  <si>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</si>
  <si>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</si>
  <si>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</si>
  <si>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</si>
  <si>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</si>
  <si>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</si>
  <si>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</si>
  <si>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</si>
  <si>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</si>
  <si>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</si>
  <si>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</si>
  <si>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</si>
  <si>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</si>
  <si>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</si>
  <si>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</si>
  <si>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</si>
  <si>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</si>
  <si>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</si>
  <si>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</si>
  <si>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</si>
  <si>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</si>
  <si>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</si>
  <si>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</si>
  <si>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</si>
  <si>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</si>
  <si>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</si>
  <si>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</si>
  <si>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</si>
  <si>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</si>
  <si>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</si>
  <si>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</si>
  <si>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</si>
  <si>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</si>
  <si>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</si>
  <si>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</si>
  <si>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</si>
  <si>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</si>
  <si>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</si>
  <si>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</si>
  <si>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</si>
  <si>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</si>
  <si>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</si>
  <si>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</si>
  <si>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</si>
  <si>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</si>
  <si>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</si>
  <si>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</si>
  <si>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</si>
  <si>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</si>
  <si>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</si>
  <si>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</si>
  <si>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</si>
  <si>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</si>
  <si>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</si>
  <si>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</si>
  <si>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</si>
  <si>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</si>
  <si>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</si>
  <si>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</si>
  <si>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</si>
  <si>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</si>
  <si>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</si>
  <si>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</si>
  <si>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</si>
  <si>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</si>
  <si>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</si>
  <si>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</si>
  <si>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</si>
  <si>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</si>
  <si>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</si>
  <si>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</si>
  <si>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</si>
  <si>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</si>
  <si>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</si>
  <si>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</si>
  <si>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</si>
  <si>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</si>
  <si>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</si>
  <si>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</si>
  <si>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</si>
  <si>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</si>
  <si>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</si>
  <si>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</si>
  <si>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</si>
  <si>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</si>
  <si>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</si>
  <si>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</si>
  <si>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</si>
  <si>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</si>
  <si>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</si>
  <si>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</si>
  <si>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</si>
  <si>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</si>
  <si>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</si>
  <si>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</si>
  <si>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</si>
  <si>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</si>
  <si>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</si>
  <si>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</si>
  <si>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</si>
  <si>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</si>
  <si>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</si>
  <si>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</si>
  <si>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</si>
  <si>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</si>
  <si>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</si>
  <si>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</si>
  <si>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</si>
  <si>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</si>
  <si>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</si>
  <si>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</si>
  <si>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</si>
  <si>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</si>
  <si>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</si>
  <si>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</si>
  <si>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</si>
  <si>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</si>
  <si>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</si>
  <si>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</si>
  <si>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</si>
  <si>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</si>
  <si>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</si>
  <si>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</si>
  <si>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</si>
  <si>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</si>
  <si>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</si>
  <si>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</si>
  <si>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</si>
  <si>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</si>
  <si>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</si>
  <si>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</si>
  <si>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</si>
  <si>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</si>
  <si>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</si>
  <si>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</si>
  <si>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</si>
  <si>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</si>
  <si>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</si>
  <si>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</si>
  <si>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</si>
  <si>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</si>
  <si>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</si>
  <si>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</si>
  <si>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</si>
  <si>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</si>
  <si>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</si>
  <si>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</si>
  <si>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</si>
  <si>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</si>
  <si>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</si>
  <si>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</si>
  <si>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</si>
  <si>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</si>
  <si>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</si>
  <si>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</si>
  <si>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</si>
  <si>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</si>
  <si>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</si>
  <si>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</si>
  <si>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</si>
  <si>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</si>
  <si>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</si>
  <si>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</si>
  <si>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</si>
  <si>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</si>
  <si>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</si>
  <si>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</si>
  <si>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</si>
  <si>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</si>
  <si>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</si>
  <si>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</si>
  <si>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</si>
  <si>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</si>
  <si>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</si>
  <si>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</si>
  <si>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</si>
  <si>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</si>
  <si>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</si>
  <si>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</si>
  <si>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</si>
  <si>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</si>
  <si>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</si>
  <si>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</si>
  <si>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</si>
  <si>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</si>
  <si>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</si>
  <si>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</si>
  <si>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</si>
  <si>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</si>
  <si>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</si>
  <si>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</si>
  <si>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</si>
  <si>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</si>
  <si>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</si>
  <si>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</si>
  <si>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</si>
  <si>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</si>
  <si>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</si>
  <si>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</si>
  <si>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</si>
  <si>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</si>
  <si>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</si>
  <si>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</si>
  <si>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</si>
  <si>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</si>
  <si>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</si>
  <si>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</si>
  <si>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</si>
  <si>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</si>
  <si>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</si>
  <si>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</si>
  <si>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</si>
  <si>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</si>
  <si>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</si>
  <si>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</si>
  <si>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</si>
  <si>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</si>
  <si>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</si>
  <si>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</si>
  <si>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</si>
  <si>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</si>
  <si>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</si>
  <si>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</si>
  <si>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</si>
  <si>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</si>
  <si>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</si>
  <si>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</si>
  <si>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</si>
  <si>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</si>
  <si>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</si>
  <si>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</si>
  <si>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</si>
  <si>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</si>
  <si>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</si>
  <si>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</si>
  <si>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</si>
  <si>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</si>
  <si>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</si>
  <si>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</si>
  <si>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</si>
  <si>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</si>
  <si>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</si>
  <si>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</si>
  <si>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</si>
  <si>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</si>
  <si>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</si>
  <si>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</si>
  <si>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</si>
  <si>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</si>
  <si>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</si>
  <si>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</si>
  <si>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</si>
  <si>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</si>
  <si>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</si>
  <si>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</si>
  <si>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</si>
  <si>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</si>
  <si>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</si>
  <si>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</si>
  <si>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</si>
  <si>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</si>
  <si>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</si>
  <si>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</si>
  <si>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</si>
  <si>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</si>
  <si>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</si>
  <si>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</si>
  <si>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</si>
  <si>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</si>
  <si>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</si>
  <si>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</si>
  <si>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</si>
  <si>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</si>
  <si>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</si>
  <si>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</si>
  <si>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</si>
  <si>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</si>
  <si>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</si>
  <si>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</si>
  <si>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</si>
  <si>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</si>
  <si>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</si>
  <si>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</si>
  <si>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</si>
  <si>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</si>
  <si>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</si>
  <si>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</si>
  <si>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</si>
  <si>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</si>
  <si>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</si>
  <si>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</si>
  <si>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</si>
  <si>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</si>
  <si>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</si>
  <si>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</si>
  <si>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</si>
  <si>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</si>
  <si>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</si>
  <si>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</si>
  <si>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</si>
  <si>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</si>
  <si>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</si>
  <si>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</si>
  <si>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</si>
  <si>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</si>
  <si>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</si>
  <si>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</si>
  <si>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</si>
  <si>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</si>
  <si>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</si>
  <si>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</si>
  <si>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</si>
  <si>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</si>
  <si>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</si>
  <si>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</si>
  <si>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</si>
  <si>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</si>
  <si>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</si>
  <si>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</si>
  <si>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</si>
  <si>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</si>
  <si>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</si>
  <si>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</si>
  <si>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</si>
  <si>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</si>
  <si>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</si>
  <si>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</si>
  <si>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</si>
  <si>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</si>
  <si>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</si>
  <si>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</si>
  <si>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</si>
  <si>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</si>
  <si>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</si>
  <si>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</si>
  <si>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</si>
  <si>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</si>
  <si>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</si>
  <si>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</si>
  <si>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</si>
  <si>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</si>
  <si>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</si>
  <si>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</si>
  <si>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</si>
  <si>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</si>
  <si>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</si>
  <si>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</si>
  <si>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</si>
  <si>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</si>
  <si>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</si>
  <si>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</si>
  <si>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</si>
  <si>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</si>
  <si>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</si>
  <si>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</si>
  <si>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</si>
  <si>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</si>
  <si>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</si>
  <si>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</si>
  <si>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</si>
  <si>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</si>
  <si>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</si>
  <si>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</si>
  <si>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</si>
  <si>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</si>
  <si>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</si>
  <si>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</si>
  <si>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</si>
  <si>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</si>
  <si>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</si>
  <si>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</si>
  <si>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</si>
  <si>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</si>
  <si>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</si>
  <si>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</si>
  <si>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</si>
  <si>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</si>
  <si>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</si>
  <si>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</si>
  <si>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</si>
  <si>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</si>
  <si>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</si>
  <si>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</si>
  <si>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</si>
  <si>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</si>
  <si>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</si>
  <si>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</si>
  <si>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</si>
  <si>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</si>
  <si>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</si>
  <si>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</si>
  <si>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</si>
  <si>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</si>
  <si>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</si>
  <si>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</si>
  <si>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</si>
  <si>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</si>
  <si>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</si>
  <si>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</si>
  <si>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</si>
  <si>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</si>
  <si>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</si>
  <si>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</si>
  <si>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</si>
  <si>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</si>
  <si>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</si>
  <si>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</si>
  <si>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</si>
  <si>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</si>
  <si>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</si>
  <si>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</si>
  <si>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</si>
  <si>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</si>
  <si>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</si>
  <si>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</si>
  <si>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</si>
  <si>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</si>
  <si>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</si>
  <si>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</si>
  <si>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</si>
  <si>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</si>
  <si>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</si>
  <si>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</si>
  <si>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</si>
  <si>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</si>
  <si>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</si>
  <si>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</si>
  <si>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</si>
  <si>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</si>
  <si>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</si>
  <si>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</si>
  <si>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</si>
  <si>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</si>
  <si>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</si>
  <si>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</si>
  <si>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</si>
  <si>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</si>
  <si>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</si>
  <si>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</si>
  <si>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</si>
  <si>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</si>
  <si>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</si>
  <si>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</si>
  <si>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</si>
  <si>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</si>
  <si>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</si>
  <si>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</si>
  <si>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</si>
  <si>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</si>
  <si>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</si>
  <si>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</si>
  <si>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</si>
  <si>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</si>
  <si>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</si>
  <si>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</si>
  <si>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</si>
  <si>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</si>
  <si>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</si>
  <si>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</si>
  <si>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</si>
  <si>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</si>
  <si>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</si>
  <si>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</si>
  <si>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</si>
  <si>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</si>
  <si>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</si>
  <si>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</si>
  <si>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</si>
  <si>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</si>
  <si>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</si>
  <si>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</si>
  <si>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</si>
  <si>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</si>
  <si>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</si>
  <si>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</si>
  <si>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</si>
  <si>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</si>
  <si>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</si>
  <si>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</si>
  <si>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</si>
  <si>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</si>
  <si>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</si>
  <si>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</si>
  <si>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</si>
  <si>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</si>
  <si>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</si>
  <si>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</si>
  <si>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</si>
  <si>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</si>
  <si>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</si>
  <si>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</si>
  <si>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</si>
  <si>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</si>
  <si>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</si>
  <si>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</si>
  <si>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</si>
  <si>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</si>
  <si>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</si>
  <si>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</si>
  <si>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</si>
  <si>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</si>
  <si>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</si>
  <si>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</si>
  <si>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</si>
  <si>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</si>
  <si>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</si>
  <si>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</si>
  <si>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</si>
  <si>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</si>
  <si>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</si>
  <si>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</si>
  <si>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</si>
  <si>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</si>
  <si>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</si>
  <si>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</si>
  <si>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</si>
  <si>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</si>
  <si>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</si>
  <si>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</si>
  <si>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</si>
  <si>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</si>
  <si>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</si>
  <si>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</si>
  <si>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</si>
  <si>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</si>
  <si>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</si>
  <si>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</si>
  <si>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</si>
  <si>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</si>
  <si>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</si>
  <si>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</si>
  <si>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</si>
  <si>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</si>
  <si>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</si>
  <si>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</si>
  <si>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</si>
  <si>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</si>
  <si>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</si>
  <si>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</si>
  <si>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</si>
  <si>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</si>
  <si>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</si>
  <si>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</si>
  <si>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</si>
  <si>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</si>
  <si>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</si>
  <si>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</si>
  <si>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</si>
  <si>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</si>
  <si>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</si>
  <si>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</si>
  <si>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</si>
  <si>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</si>
  <si>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</si>
  <si>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</si>
  <si>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</si>
  <si>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</si>
  <si>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</si>
  <si>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</si>
  <si>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</si>
  <si>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</si>
  <si>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</si>
  <si>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</si>
  <si>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</si>
  <si>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</si>
  <si>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</si>
  <si>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</si>
  <si>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</si>
  <si>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</si>
  <si>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</si>
  <si>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</si>
  <si>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</si>
  <si>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</si>
  <si>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</si>
  <si>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</si>
  <si>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</si>
  <si>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</si>
  <si>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</si>
  <si>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</si>
  <si>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</si>
  <si>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</si>
  <si>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</si>
  <si>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</si>
  <si>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</si>
  <si>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</si>
  <si>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</si>
  <si>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</si>
  <si>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</si>
  <si>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</si>
  <si>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</si>
  <si>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</si>
  <si>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</si>
  <si>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</si>
  <si>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</si>
  <si>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</si>
  <si>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</si>
  <si>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</si>
  <si>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</si>
  <si>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</si>
  <si>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</si>
  <si>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</si>
  <si>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</si>
  <si>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</si>
  <si>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</si>
  <si>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</si>
  <si>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</si>
  <si>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</si>
  <si>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</si>
  <si>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</si>
  <si>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</si>
  <si>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</si>
  <si>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</si>
  <si>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</si>
  <si>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</si>
  <si>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</si>
  <si>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</si>
  <si>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</si>
  <si>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</si>
  <si>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</si>
  <si>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</si>
  <si>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</si>
  <si>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</si>
  <si>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</si>
  <si>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</si>
  <si>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</si>
  <si>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</si>
  <si>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</si>
  <si>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</si>
  <si>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</si>
  <si>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</si>
  <si>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</si>
  <si>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</si>
  <si>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</si>
  <si>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</si>
  <si>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</si>
  <si>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</si>
  <si>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</si>
  <si>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</si>
  <si>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</si>
  <si>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</si>
  <si>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</si>
  <si>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</si>
  <si>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</si>
  <si>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</si>
  <si>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</si>
  <si>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</si>
  <si>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</si>
  <si>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</si>
  <si>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</si>
  <si>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</si>
  <si>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</si>
  <si>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</si>
  <si>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</si>
  <si>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</si>
  <si>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</si>
  <si>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</si>
  <si>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</si>
  <si>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</si>
  <si>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</si>
  <si>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</si>
  <si>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</si>
  <si>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</si>
  <si>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</si>
  <si>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</si>
  <si>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</si>
  <si>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</si>
  <si>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</si>
  <si>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</si>
  <si>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</si>
  <si>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</si>
  <si>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</si>
  <si>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</si>
  <si>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</si>
  <si>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</si>
  <si>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</si>
  <si>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</si>
  <si>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</si>
  <si>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</si>
  <si>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</si>
  <si>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</si>
  <si>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</si>
  <si>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</si>
  <si>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</si>
  <si>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</si>
  <si>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</si>
  <si>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</si>
  <si>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</si>
  <si>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</si>
  <si>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</si>
  <si>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</si>
  <si>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</si>
  <si>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</si>
  <si>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</si>
  <si>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</si>
  <si>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</si>
  <si>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</si>
  <si>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</si>
  <si>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</si>
  <si>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</si>
  <si>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</si>
  <si>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</si>
  <si>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</si>
  <si>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</si>
  <si>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</si>
  <si>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</si>
  <si>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</si>
  <si>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</si>
  <si>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</si>
  <si>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</si>
  <si>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</si>
  <si>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</si>
  <si>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</si>
  <si>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</si>
  <si>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</si>
  <si>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</si>
  <si>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</si>
  <si>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</si>
  <si>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</si>
  <si>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</si>
  <si>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</si>
  <si>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</si>
  <si>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</si>
  <si>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</si>
  <si>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</si>
  <si>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</si>
  <si>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</si>
  <si>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</si>
  <si>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</si>
  <si>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</si>
  <si>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</si>
  <si>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</si>
  <si>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</si>
  <si>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</si>
  <si>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</si>
  <si>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</si>
  <si>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</si>
  <si>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</si>
  <si>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</si>
  <si>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</si>
  <si>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</si>
  <si>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</si>
  <si>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</si>
  <si>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</si>
  <si>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</si>
  <si>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</si>
  <si>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</si>
  <si>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</si>
  <si>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</si>
  <si>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</si>
  <si>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</si>
  <si>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</si>
  <si>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</si>
  <si>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</si>
  <si>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</si>
  <si>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</si>
  <si>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</si>
  <si>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</si>
  <si>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</si>
  <si>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</si>
  <si>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</si>
  <si>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</si>
  <si>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</si>
  <si>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</si>
  <si>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</si>
  <si>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</si>
  <si>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</si>
  <si>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</si>
  <si>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</si>
  <si>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</si>
  <si>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</si>
  <si>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</si>
  <si>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</si>
  <si>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</si>
  <si>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</si>
  <si>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</si>
  <si>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</si>
  <si>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</si>
  <si>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</si>
  <si>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</si>
  <si>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</si>
  <si>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</si>
  <si>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</si>
  <si>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</si>
  <si>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</si>
  <si>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</si>
  <si>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</si>
  <si>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</si>
  <si>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</si>
  <si>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</si>
  <si>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</si>
  <si>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</si>
  <si>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</si>
  <si>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</si>
  <si>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</si>
  <si>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</si>
  <si>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</si>
  <si>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</si>
  <si>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</si>
  <si>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</si>
  <si>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</si>
  <si>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</si>
  <si>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</si>
  <si>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</si>
  <si>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</si>
  <si>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</si>
  <si>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</si>
  <si>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</si>
  <si>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</si>
  <si>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</si>
  <si>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</si>
  <si>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</si>
  <si>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</si>
  <si>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</si>
  <si>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</si>
  <si>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</si>
  <si>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</si>
  <si>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</si>
  <si>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</si>
  <si>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</si>
  <si>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</si>
  <si>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</si>
  <si>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</si>
  <si>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</si>
  <si>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</si>
  <si>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</si>
  <si>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</si>
  <si>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</si>
  <si>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</si>
  <si>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</si>
  <si>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</si>
  <si>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</si>
  <si>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</si>
  <si>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</si>
  <si>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</si>
  <si>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</si>
  <si>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</si>
  <si>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</si>
  <si>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</si>
  <si>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</si>
  <si>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</si>
  <si>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</si>
  <si>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</si>
  <si>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</si>
  <si>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</si>
  <si>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</si>
  <si>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</si>
  <si>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</si>
  <si>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</si>
  <si>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</si>
  <si>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</si>
  <si>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</si>
  <si>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</si>
  <si>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</si>
  <si>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</si>
  <si>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</si>
  <si>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</si>
  <si>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</si>
  <si>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</si>
  <si>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</si>
  <si>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</si>
  <si>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</si>
  <si>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</si>
  <si>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</si>
  <si>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</si>
  <si>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</si>
  <si>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</si>
  <si>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</si>
  <si>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</si>
  <si>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</si>
  <si>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</si>
  <si>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</si>
  <si>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</si>
  <si>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</si>
  <si>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</si>
  <si>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</si>
  <si>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</si>
  <si>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</si>
  <si>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</si>
  <si>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</si>
  <si>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</si>
  <si>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</si>
  <si>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</si>
  <si>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</si>
  <si>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</si>
  <si>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</si>
  <si>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</si>
  <si>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</si>
  <si>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</si>
  <si>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</si>
  <si>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</si>
  <si>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</si>
  <si>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</si>
  <si>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</si>
  <si>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</si>
  <si>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</si>
  <si>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</si>
  <si>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</si>
  <si>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</si>
  <si>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</si>
  <si>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</si>
  <si>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</si>
  <si>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</si>
  <si>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</si>
  <si>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</si>
  <si>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</si>
  <si>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</si>
  <si>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</si>
  <si>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</si>
  <si>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</si>
  <si>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</si>
  <si>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</si>
  <si>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</si>
  <si>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</si>
  <si>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</si>
  <si>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</si>
  <si>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</si>
  <si>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</si>
  <si>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</si>
  <si>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</si>
  <si>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</si>
  <si>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</si>
  <si>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</si>
  <si>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</si>
  <si>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</si>
  <si>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</si>
  <si>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</si>
  <si>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</si>
  <si>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</si>
  <si>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</si>
  <si>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</si>
  <si>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</si>
  <si>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</si>
  <si>
    <t xml:space="preserve">Table 9 (Capital), N10 </t>
  </si>
  <si>
    <t xml:space="preserve"> ცხრილი 9 (Capital), N2</t>
  </si>
  <si>
    <t xml:space="preserve"> ცხრილი 9 (Capital), N3  +ცხრილი 9 (Capital), N29</t>
  </si>
  <si>
    <t xml:space="preserve"> ცხრილი 9 (Capital), N4</t>
  </si>
  <si>
    <t xml:space="preserve"> ცხრილი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</si>
</sst>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6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u/>
      <sz val="10"/>
      <color indexed="12"/>
      <name val="Sylfaen"/>
      <family val="1"/>
      <charset val="204"/>
    </font>
    <font>
      <i/>
      <sz val="10"/>
      <name val="Calibri"/>
      <family val="2"/>
      <scheme val="minor"/>
    </font>
    <font>
      <b/>
      <sz val="12"/>
      <name val="Sylfaen"/>
      <family val="1"/>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79998168889431442"/>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0" fillId="0" borderId="0"/>
    <xf numFmtId="168" fontId="21" fillId="36" borderId="0"/>
    <xf numFmtId="169" fontId="21" fillId="36" borderId="0"/>
    <xf numFmtId="168" fontId="21" fillId="36" borderId="0"/>
    <xf numFmtId="0" fontId="22" fillId="37"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0" fontId="22"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0" fontId="22" fillId="46"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4" fillId="47"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4" fillId="45"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2" fillId="54" borderId="0" applyNumberFormat="0" applyBorder="0" applyAlignment="0" applyProtection="0"/>
    <xf numFmtId="0" fontId="22" fillId="58" borderId="0" applyNumberFormat="0" applyBorder="0" applyAlignment="0" applyProtection="0"/>
    <xf numFmtId="0" fontId="24" fillId="55"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4" fillId="55"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2" fillId="60"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2" fillId="54" borderId="0" applyNumberFormat="0" applyBorder="0" applyAlignment="0" applyProtection="0"/>
    <xf numFmtId="0" fontId="22"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7" fillId="38" borderId="0" applyNumberFormat="0" applyBorder="0" applyAlignment="0" applyProtection="0"/>
    <xf numFmtId="170" fontId="30"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1" fontId="32" fillId="0" borderId="0" applyFill="0" applyBorder="0" applyAlignment="0"/>
    <xf numFmtId="171" fontId="32"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2" fontId="32" fillId="0" borderId="0" applyFill="0" applyBorder="0" applyAlignment="0"/>
    <xf numFmtId="173" fontId="32" fillId="0" borderId="0" applyFill="0" applyBorder="0" applyAlignment="0"/>
    <xf numFmtId="174" fontId="32" fillId="0" borderId="0" applyFill="0" applyBorder="0" applyAlignment="0"/>
    <xf numFmtId="175"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9"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6" fillId="64" borderId="38" applyNumberFormat="0" applyAlignment="0" applyProtection="0"/>
    <xf numFmtId="0" fontId="37" fillId="9" borderId="33"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0" fontId="36"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0" fontId="37" fillId="9" borderId="33"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0" fontId="36"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172" fontId="3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0" borderId="0"/>
    <xf numFmtId="14" fontId="41" fillId="0" borderId="0" applyFill="0" applyBorder="0" applyAlignment="0"/>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0" applyFont="0" applyFill="0" applyBorder="0" applyAlignment="0" applyProtection="0"/>
    <xf numFmtId="180" fontId="2" fillId="0" borderId="0" applyFont="0" applyFill="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0" fontId="43" fillId="0" borderId="0" applyNumberFormat="0" applyFill="0" applyBorder="0" applyAlignment="0" applyProtection="0"/>
    <xf numFmtId="168" fontId="2" fillId="0" borderId="0"/>
    <xf numFmtId="0" fontId="2" fillId="0" borderId="0"/>
    <xf numFmtId="168" fontId="2" fillId="0" borderId="0"/>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46" fillId="39"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0" fontId="46" fillId="39"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0" fontId="46" fillId="39" borderId="0" applyNumberFormat="0" applyBorder="0" applyAlignment="0" applyProtection="0"/>
    <xf numFmtId="0" fontId="2" fillId="68" borderId="3" applyNumberFormat="0" applyFont="0" applyBorder="0" applyProtection="0">
      <alignment horizontal="center" vertical="center"/>
    </xf>
    <xf numFmtId="0" fontId="49" fillId="0" borderId="29" applyNumberFormat="0" applyAlignment="0" applyProtection="0">
      <alignment horizontal="left" vertical="center"/>
    </xf>
    <xf numFmtId="0" fontId="49" fillId="0" borderId="29" applyNumberFormat="0" applyAlignment="0" applyProtection="0">
      <alignment horizontal="left" vertical="center"/>
    </xf>
    <xf numFmtId="168" fontId="49" fillId="0" borderId="29" applyNumberFormat="0" applyAlignment="0" applyProtection="0">
      <alignment horizontal="left" vertical="center"/>
    </xf>
    <xf numFmtId="0" fontId="49" fillId="0" borderId="9">
      <alignment horizontal="left" vertical="center"/>
    </xf>
    <xf numFmtId="0" fontId="49" fillId="0" borderId="9">
      <alignment horizontal="left" vertical="center"/>
    </xf>
    <xf numFmtId="168" fontId="49" fillId="0" borderId="9">
      <alignment horizontal="left" vertical="center"/>
    </xf>
    <xf numFmtId="0" fontId="50" fillId="0" borderId="40" applyNumberFormat="0" applyFill="0" applyAlignment="0" applyProtection="0"/>
    <xf numFmtId="169" fontId="50" fillId="0" borderId="40" applyNumberFormat="0" applyFill="0" applyAlignment="0" applyProtection="0"/>
    <xf numFmtId="0"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0" fontId="50" fillId="0" borderId="40" applyNumberFormat="0" applyFill="0" applyAlignment="0" applyProtection="0"/>
    <xf numFmtId="0" fontId="51" fillId="0" borderId="41" applyNumberFormat="0" applyFill="0" applyAlignment="0" applyProtection="0"/>
    <xf numFmtId="169" fontId="51" fillId="0" borderId="41" applyNumberFormat="0" applyFill="0" applyAlignment="0" applyProtection="0"/>
    <xf numFmtId="0"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0" fontId="51" fillId="0" borderId="41" applyNumberFormat="0" applyFill="0" applyAlignment="0" applyProtection="0"/>
    <xf numFmtId="0" fontId="52" fillId="0" borderId="42" applyNumberFormat="0" applyFill="0" applyAlignment="0" applyProtection="0"/>
    <xf numFmtId="169"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0" fontId="52" fillId="0" borderId="0" applyNumberFormat="0" applyFill="0" applyBorder="0" applyAlignment="0" applyProtection="0"/>
    <xf numFmtId="169" fontId="52" fillId="0" borderId="0" applyNumberFormat="0" applyFill="0" applyBorder="0" applyAlignment="0" applyProtection="0"/>
    <xf numFmtId="0"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2" fillId="0" borderId="0" applyNumberFormat="0" applyFill="0" applyBorder="0" applyAlignment="0" applyProtection="0"/>
    <xf numFmtId="37" fontId="53" fillId="0" borderId="0"/>
    <xf numFmtId="168" fontId="54" fillId="0" borderId="0"/>
    <xf numFmtId="0" fontId="54" fillId="0" borderId="0"/>
    <xf numFmtId="168" fontId="54" fillId="0" borderId="0"/>
    <xf numFmtId="168" fontId="49" fillId="0" borderId="0"/>
    <xf numFmtId="0" fontId="49" fillId="0" borderId="0"/>
    <xf numFmtId="168" fontId="49" fillId="0" borderId="0"/>
    <xf numFmtId="168" fontId="55" fillId="0" borderId="0"/>
    <xf numFmtId="0" fontId="55" fillId="0" borderId="0"/>
    <xf numFmtId="168" fontId="55"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0" fontId="57"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9" fillId="0" borderId="0" applyNumberFormat="0" applyFill="0" applyBorder="0" applyAlignment="0" applyProtection="0">
      <alignment vertical="top"/>
      <protection locked="0"/>
    </xf>
    <xf numFmtId="169" fontId="59" fillId="0" borderId="0" applyNumberFormat="0" applyFill="0" applyBorder="0" applyAlignment="0" applyProtection="0">
      <alignment vertical="top"/>
      <protection locked="0"/>
    </xf>
    <xf numFmtId="168" fontId="59" fillId="0" borderId="0" applyNumberFormat="0" applyFill="0" applyBorder="0" applyAlignment="0" applyProtection="0">
      <alignment vertical="top"/>
      <protection locked="0"/>
    </xf>
    <xf numFmtId="168" fontId="60" fillId="0" borderId="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9"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0" fontId="61" fillId="42" borderId="37" applyNumberFormat="0" applyAlignment="0" applyProtection="0"/>
    <xf numFmtId="3" fontId="2" fillId="71" borderId="3" applyFont="0">
      <alignment horizontal="right" vertical="center"/>
      <protection locked="0"/>
    </xf>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64" fillId="0" borderId="43" applyNumberFormat="0" applyFill="0" applyAlignment="0" applyProtection="0"/>
    <xf numFmtId="0" fontId="65" fillId="0" borderId="32"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0" fontId="64" fillId="0" borderId="43"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0" fontId="64"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7" fillId="72"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0" fontId="67" fillId="72"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0" fontId="67" fillId="72" borderId="0" applyNumberFormat="0" applyBorder="0" applyAlignment="0" applyProtection="0"/>
    <xf numFmtId="1" fontId="70" fillId="0" borderId="0" applyProtection="0"/>
    <xf numFmtId="168" fontId="21" fillId="0" borderId="44"/>
    <xf numFmtId="169" fontId="21" fillId="0" borderId="44"/>
    <xf numFmtId="168" fontId="21"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1" fillId="0" borderId="0"/>
    <xf numFmtId="181" fontId="2"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0" fontId="72" fillId="0" borderId="0"/>
    <xf numFmtId="0" fontId="71" fillId="0" borderId="0"/>
    <xf numFmtId="179" fontId="23" fillId="0" borderId="0"/>
    <xf numFmtId="179" fontId="2" fillId="0" borderId="0"/>
    <xf numFmtId="179" fontId="2" fillId="0" borderId="0"/>
    <xf numFmtId="0" fontId="2" fillId="0" borderId="0"/>
    <xf numFmtId="0" fontId="2"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3"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3" fillId="0" borderId="0"/>
    <xf numFmtId="0" fontId="23" fillId="0" borderId="0"/>
    <xf numFmtId="168" fontId="23" fillId="0" borderId="0"/>
    <xf numFmtId="0" fontId="2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68" fontId="23" fillId="0" borderId="0"/>
    <xf numFmtId="0" fontId="23" fillId="0" borderId="0"/>
    <xf numFmtId="0" fontId="23"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179" fontId="23" fillId="0" borderId="0"/>
    <xf numFmtId="179" fontId="2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23" fillId="0" borderId="0"/>
    <xf numFmtId="179" fontId="23" fillId="0" borderId="0"/>
    <xf numFmtId="179" fontId="23" fillId="0" borderId="0"/>
    <xf numFmtId="179"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0" fillId="0" borderId="0"/>
    <xf numFmtId="0" fontId="23" fillId="0" borderId="0"/>
    <xf numFmtId="0" fontId="2" fillId="0" borderId="0"/>
    <xf numFmtId="0" fontId="22" fillId="0" borderId="0"/>
    <xf numFmtId="168" fontId="20" fillId="0" borderId="0"/>
    <xf numFmtId="0" fontId="2"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3" fillId="0" borderId="0"/>
    <xf numFmtId="0" fontId="23" fillId="0" borderId="0"/>
    <xf numFmtId="168" fontId="20" fillId="0" borderId="0"/>
    <xf numFmtId="0" fontId="60" fillId="0" borderId="0"/>
    <xf numFmtId="0" fontId="2" fillId="0" borderId="0"/>
    <xf numFmtId="168" fontId="20" fillId="0" borderId="0"/>
    <xf numFmtId="0" fontId="1"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179" fontId="2" fillId="0" borderId="0"/>
    <xf numFmtId="0" fontId="2" fillId="0" borderId="0"/>
    <xf numFmtId="179" fontId="2" fillId="0" borderId="0"/>
    <xf numFmtId="0" fontId="2" fillId="0" borderId="0"/>
    <xf numFmtId="179"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179" fontId="23"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79" fontId="2"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1" fillId="0" borderId="0"/>
    <xf numFmtId="0" fontId="7"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179" fontId="7" fillId="0" borderId="0"/>
    <xf numFmtId="0" fontId="21" fillId="0" borderId="0"/>
    <xf numFmtId="179" fontId="21" fillId="0" borderId="0"/>
    <xf numFmtId="0" fontId="21" fillId="0" borderId="0"/>
    <xf numFmtId="0" fontId="2" fillId="0" borderId="0"/>
    <xf numFmtId="0" fontId="2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1" fillId="0" borderId="0"/>
    <xf numFmtId="179" fontId="7"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1" fillId="0" borderId="0"/>
    <xf numFmtId="0" fontId="21" fillId="0" borderId="0"/>
    <xf numFmtId="168" fontId="21" fillId="0" borderId="0"/>
    <xf numFmtId="0" fontId="7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1" fillId="0" borderId="0"/>
    <xf numFmtId="0" fontId="7" fillId="0" borderId="0"/>
    <xf numFmtId="0" fontId="71" fillId="0" borderId="0"/>
    <xf numFmtId="168" fontId="7" fillId="0" borderId="0"/>
    <xf numFmtId="0" fontId="71" fillId="0" borderId="0"/>
    <xf numFmtId="168" fontId="7"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179" fontId="7"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179" fontId="2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179" fontId="21" fillId="0" borderId="0"/>
    <xf numFmtId="179" fontId="2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9" fillId="0" borderId="0"/>
    <xf numFmtId="0" fontId="2" fillId="0" borderId="0"/>
    <xf numFmtId="0" fontId="71" fillId="0" borderId="0"/>
    <xf numFmtId="168" fontId="39"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2"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2"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69"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68" fontId="2"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5" fillId="0" borderId="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168"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168" fontId="2" fillId="0" borderId="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169"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6"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7" fillId="0" borderId="0"/>
    <xf numFmtId="0" fontId="77" fillId="0" borderId="0"/>
    <xf numFmtId="168" fontId="77" fillId="0" borderId="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9"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20" fillId="0" borderId="0"/>
    <xf numFmtId="175" fontId="32" fillId="0" borderId="0" applyFont="0" applyFill="0" applyBorder="0" applyAlignment="0" applyProtection="0"/>
    <xf numFmtId="186"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xf numFmtId="0" fontId="2" fillId="0" borderId="0"/>
    <xf numFmtId="168" fontId="2" fillId="0" borderId="0"/>
    <xf numFmtId="187" fontId="60" fillId="0" borderId="3" applyNumberFormat="0">
      <alignment horizontal="center" vertical="top" wrapText="1"/>
    </xf>
    <xf numFmtId="0" fontId="82"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3" fillId="0" borderId="0"/>
    <xf numFmtId="0" fontId="20" fillId="0" borderId="0"/>
    <xf numFmtId="0" fontId="84" fillId="0" borderId="0"/>
    <xf numFmtId="0" fontId="84" fillId="0" borderId="0"/>
    <xf numFmtId="168" fontId="20" fillId="0" borderId="0"/>
    <xf numFmtId="168" fontId="20" fillId="0" borderId="0"/>
    <xf numFmtId="0" fontId="85" fillId="0" borderId="0"/>
    <xf numFmtId="0" fontId="86" fillId="0" borderId="0"/>
    <xf numFmtId="0" fontId="85" fillId="0" borderId="0"/>
    <xf numFmtId="0" fontId="85" fillId="0" borderId="0"/>
    <xf numFmtId="0" fontId="85" fillId="0" borderId="0"/>
    <xf numFmtId="0" fontId="85" fillId="0" borderId="0"/>
    <xf numFmtId="0" fontId="85" fillId="0" borderId="0"/>
    <xf numFmtId="49" fontId="41" fillId="0" borderId="0" applyFill="0" applyBorder="0" applyAlignment="0"/>
    <xf numFmtId="189" fontId="32" fillId="0" borderId="0" applyFill="0" applyBorder="0" applyAlignment="0"/>
    <xf numFmtId="190" fontId="32" fillId="0" borderId="0" applyFill="0" applyBorder="0" applyAlignment="0"/>
    <xf numFmtId="0" fontId="87" fillId="0" borderId="0">
      <alignment horizontal="center" vertical="top"/>
    </xf>
    <xf numFmtId="0" fontId="88" fillId="0" borderId="0" applyNumberFormat="0" applyFill="0" applyBorder="0" applyAlignment="0" applyProtection="0"/>
    <xf numFmtId="169" fontId="88" fillId="0" borderId="0" applyNumberFormat="0" applyFill="0" applyBorder="0" applyAlignment="0" applyProtection="0"/>
    <xf numFmtId="0"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8" fillId="0" borderId="0" applyNumberFormat="0" applyFill="0" applyBorder="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9"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20" fillId="0" borderId="48"/>
    <xf numFmtId="185" fontId="76"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1" fillId="0" borderId="0" applyFont="0" applyFill="0" applyBorder="0" applyAlignment="0" applyProtection="0"/>
    <xf numFmtId="192" fontId="2" fillId="0" borderId="0" applyFon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0" fillId="0" borderId="0" applyNumberFormat="0" applyFill="0" applyBorder="0" applyAlignment="0" applyProtection="0"/>
    <xf numFmtId="1" fontId="92" fillId="0" borderId="0" applyFill="0" applyProtection="0">
      <alignment horizontal="right"/>
    </xf>
    <xf numFmtId="42" fontId="93" fillId="0" borderId="0" applyFont="0" applyFill="0" applyBorder="0" applyAlignment="0" applyProtection="0"/>
    <xf numFmtId="44" fontId="93" fillId="0" borderId="0" applyFont="0" applyFill="0" applyBorder="0" applyAlignment="0" applyProtection="0"/>
    <xf numFmtId="0" fontId="94" fillId="0" borderId="0"/>
    <xf numFmtId="0" fontId="95" fillId="0" borderId="0"/>
    <xf numFmtId="38" fontId="21" fillId="0" borderId="0" applyFont="0" applyFill="0" applyBorder="0" applyAlignment="0" applyProtection="0"/>
    <xf numFmtId="40" fontId="21" fillId="0" borderId="0" applyFont="0" applyFill="0" applyBorder="0" applyAlignment="0" applyProtection="0"/>
    <xf numFmtId="41" fontId="93" fillId="0" borderId="0" applyFont="0" applyFill="0" applyBorder="0" applyAlignment="0" applyProtection="0"/>
    <xf numFmtId="43" fontId="93" fillId="0" borderId="0" applyFont="0" applyFill="0" applyBorder="0" applyAlignment="0" applyProtection="0"/>
    <xf numFmtId="0" fontId="2" fillId="0" borderId="0"/>
    <xf numFmtId="9" fontId="1" fillId="0" borderId="0" applyFont="0" applyFill="0" applyBorder="0" applyAlignment="0" applyProtection="0"/>
    <xf numFmtId="0" fontId="42"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9"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78"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9"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3" fontId="2" fillId="71" borderId="97" applyFont="0">
      <alignment horizontal="right" vertical="center"/>
      <protection locked="0"/>
    </xf>
    <xf numFmtId="0" fontId="61"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9"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57" fillId="69" borderId="98" applyFont="0" applyBorder="0">
      <alignment horizontal="center" wrapText="1"/>
    </xf>
    <xf numFmtId="168" fontId="49" fillId="0" borderId="95">
      <alignment horizontal="left" vertical="center"/>
    </xf>
    <xf numFmtId="0" fontId="49" fillId="0" borderId="95">
      <alignment horizontal="left" vertical="center"/>
    </xf>
    <xf numFmtId="0" fontId="49" fillId="0" borderId="95">
      <alignment horizontal="left" vertical="center"/>
    </xf>
    <xf numFmtId="0" fontId="2" fillId="68" borderId="97" applyNumberFormat="0" applyFont="0" applyBorder="0" applyProtection="0">
      <alignment horizontal="center" vertical="center"/>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3"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9"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1" fillId="0" borderId="0"/>
    <xf numFmtId="169" fontId="21" fillId="36" borderId="0"/>
    <xf numFmtId="0" fontId="2" fillId="0" borderId="0">
      <alignment vertical="center"/>
    </xf>
    <xf numFmtId="166" fontId="1" fillId="0" borderId="0" applyFont="0" applyFill="0" applyBorder="0" applyAlignment="0" applyProtection="0"/>
    <xf numFmtId="0" fontId="123" fillId="0" borderId="0"/>
    <xf numFmtId="0" fontId="1" fillId="0" borderId="0"/>
    <xf numFmtId="0" fontId="1" fillId="0" borderId="0"/>
  </cellStyleXfs>
  <cellXfs count="101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0" fontId="4" fillId="0" borderId="3" xfId="0" applyFont="1" applyBorder="1"/>
    <xf numFmtId="0" fontId="11" fillId="0" borderId="0" xfId="0" applyFont="1" applyBorder="1"/>
    <xf numFmtId="0" fontId="11" fillId="0" borderId="0" xfId="0" applyFont="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4" fillId="0" borderId="21" xfId="0" applyFont="1" applyBorder="1" applyAlignment="1"/>
    <xf numFmtId="0" fontId="18"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xf numFmtId="0" fontId="8" fillId="0" borderId="1" xfId="0" applyFont="1" applyBorder="1"/>
    <xf numFmtId="0" fontId="4" fillId="0" borderId="0" xfId="0" applyFont="1" applyBorder="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3" fillId="35" borderId="3" xfId="2" applyNumberFormat="1" applyFont="1" applyFill="1" applyBorder="1" applyAlignment="1" applyProtection="1">
      <alignment horizontal="left" vertical="top" wrapText="1"/>
    </xf>
    <xf numFmtId="0" fontId="13" fillId="35" borderId="3" xfId="13" applyFont="1" applyFill="1" applyBorder="1" applyAlignment="1" applyProtection="1">
      <alignment vertical="center" wrapText="1"/>
      <protection locked="0"/>
    </xf>
    <xf numFmtId="0" fontId="4" fillId="0" borderId="19" xfId="0" applyFont="1" applyBorder="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3"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6" fillId="0" borderId="16" xfId="9" applyFont="1" applyFill="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6" fillId="3" borderId="18" xfId="2" applyNumberFormat="1" applyFont="1" applyFill="1" applyBorder="1" applyAlignment="1" applyProtection="1">
      <alignment horizontal="center" vertical="center"/>
      <protection locked="0"/>
    </xf>
    <xf numFmtId="0" fontId="6" fillId="0" borderId="19"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19" xfId="9" applyFont="1" applyFill="1" applyBorder="1" applyAlignment="1" applyProtection="1">
      <alignment horizontal="center" vertical="center" wrapText="1"/>
      <protection locked="0"/>
    </xf>
    <xf numFmtId="0" fontId="13" fillId="35" borderId="23" xfId="13" applyFont="1" applyFill="1" applyBorder="1" applyAlignment="1" applyProtection="1">
      <alignment vertical="center" wrapText="1"/>
      <protection locked="0"/>
    </xf>
    <xf numFmtId="167" fontId="18" fillId="0" borderId="57" xfId="0" applyNumberFormat="1" applyFont="1" applyBorder="1" applyAlignment="1">
      <alignment horizontal="center"/>
    </xf>
    <xf numFmtId="167" fontId="16" fillId="0" borderId="57" xfId="0" applyNumberFormat="1" applyFont="1" applyBorder="1" applyAlignment="1">
      <alignment horizontal="center"/>
    </xf>
    <xf numFmtId="167" fontId="18" fillId="0" borderId="59" xfId="0" applyNumberFormat="1" applyFont="1" applyBorder="1" applyAlignment="1">
      <alignment horizontal="center"/>
    </xf>
    <xf numFmtId="167" fontId="18"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1" fillId="0" borderId="0" xfId="0" applyFont="1" applyAlignment="1"/>
    <xf numFmtId="0" fontId="6" fillId="3" borderId="19" xfId="5" applyFont="1" applyFill="1" applyBorder="1" applyAlignment="1" applyProtection="1">
      <alignment horizontal="right" vertical="center"/>
      <protection locked="0"/>
    </xf>
    <xf numFmtId="0" fontId="13"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8" fillId="3" borderId="3" xfId="20960" applyFont="1" applyFill="1" applyBorder="1" applyAlignment="1" applyProtection="1">
      <alignment horizontal="left" wrapText="1" indent="1"/>
    </xf>
    <xf numFmtId="0" fontId="8" fillId="0" borderId="3" xfId="20960" applyFont="1" applyFill="1" applyBorder="1" applyAlignment="1" applyProtection="1">
      <alignment horizontal="left" wrapText="1" indent="1"/>
    </xf>
    <xf numFmtId="0" fontId="97" fillId="0" borderId="3" xfId="20960" applyFont="1" applyFill="1" applyBorder="1" applyAlignment="1" applyProtection="1">
      <alignment horizontal="center" vertical="center"/>
    </xf>
    <xf numFmtId="0" fontId="98" fillId="0" borderId="0" xfId="0" applyFont="1" applyBorder="1" applyAlignment="1">
      <alignment wrapText="1"/>
    </xf>
    <xf numFmtId="0" fontId="8" fillId="0" borderId="2" xfId="20960" applyFont="1" applyFill="1" applyBorder="1" applyAlignment="1" applyProtection="1">
      <alignment horizontal="left" wrapText="1" indent="1"/>
    </xf>
    <xf numFmtId="0" fontId="13" fillId="0" borderId="17" xfId="11" applyFont="1" applyFill="1" applyBorder="1" applyAlignment="1" applyProtection="1">
      <alignment horizontal="center" vertical="center"/>
    </xf>
    <xf numFmtId="0" fontId="15" fillId="0" borderId="0" xfId="11" applyFont="1" applyFill="1" applyBorder="1" applyAlignment="1" applyProtection="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Fill="1" applyBorder="1" applyAlignment="1">
      <alignment vertical="center" wrapText="1"/>
    </xf>
    <xf numFmtId="0" fontId="5" fillId="35" borderId="9" xfId="0" applyFont="1" applyFill="1" applyBorder="1" applyAlignment="1">
      <alignment wrapText="1"/>
    </xf>
    <xf numFmtId="0" fontId="5" fillId="35" borderId="66" xfId="0" applyFont="1" applyFill="1" applyBorder="1" applyAlignment="1">
      <alignment wrapText="1"/>
    </xf>
    <xf numFmtId="0" fontId="13"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9" fillId="0" borderId="0" xfId="11" applyFont="1" applyFill="1" applyBorder="1" applyAlignment="1" applyProtection="1">
      <alignment horizontal="center"/>
    </xf>
    <xf numFmtId="0" fontId="15" fillId="0" borderId="0" xfId="0" applyFont="1" applyFill="1" applyBorder="1" applyAlignment="1" applyProtection="1">
      <alignment horizontal="right"/>
      <protection locked="0"/>
    </xf>
    <xf numFmtId="0" fontId="9" fillId="0" borderId="1" xfId="0" applyFont="1" applyBorder="1" applyAlignment="1">
      <alignment horizontal="center"/>
    </xf>
    <xf numFmtId="0" fontId="13"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4" fillId="0" borderId="22" xfId="0" applyFont="1" applyFill="1" applyBorder="1" applyAlignment="1">
      <alignment horizontal="center" vertical="center"/>
    </xf>
    <xf numFmtId="0" fontId="100" fillId="0" borderId="0" xfId="0" applyFont="1" applyFill="1" applyBorder="1" applyAlignment="1"/>
    <xf numFmtId="49" fontId="100" fillId="0" borderId="7" xfId="0" applyNumberFormat="1" applyFont="1" applyFill="1" applyBorder="1" applyAlignment="1">
      <alignment horizontal="right" vertical="center"/>
    </xf>
    <xf numFmtId="49" fontId="100" fillId="0" borderId="74" xfId="0" applyNumberFormat="1" applyFont="1" applyFill="1" applyBorder="1" applyAlignment="1">
      <alignment horizontal="right" vertical="center"/>
    </xf>
    <xf numFmtId="49" fontId="100" fillId="0" borderId="77" xfId="0" applyNumberFormat="1" applyFont="1" applyFill="1" applyBorder="1" applyAlignment="1">
      <alignment horizontal="right" vertical="center"/>
    </xf>
    <xf numFmtId="49" fontId="100" fillId="0" borderId="82" xfId="0" applyNumberFormat="1" applyFont="1" applyFill="1" applyBorder="1" applyAlignment="1">
      <alignment horizontal="right" vertical="center"/>
    </xf>
    <xf numFmtId="0" fontId="100" fillId="0" borderId="0" xfId="0" applyFont="1" applyFill="1" applyBorder="1" applyAlignment="1">
      <alignment horizontal="left"/>
    </xf>
    <xf numFmtId="0" fontId="100" fillId="0" borderId="82" xfId="0" applyNumberFormat="1" applyFont="1" applyFill="1" applyBorder="1" applyAlignment="1">
      <alignment horizontal="right" vertical="center"/>
    </xf>
    <xf numFmtId="49" fontId="100" fillId="0" borderId="0" xfId="0" applyNumberFormat="1" applyFont="1" applyFill="1" applyBorder="1" applyAlignment="1">
      <alignment horizontal="right" vertical="center"/>
    </xf>
    <xf numFmtId="0" fontId="100" fillId="0" borderId="0" xfId="0" applyFont="1" applyFill="1" applyBorder="1" applyAlignment="1">
      <alignment vertical="center" wrapText="1"/>
    </xf>
    <xf numFmtId="0" fontId="100" fillId="0" borderId="0" xfId="0" applyFont="1" applyFill="1" applyBorder="1" applyAlignment="1">
      <alignment horizontal="left" vertical="center" wrapText="1"/>
    </xf>
    <xf numFmtId="0" fontId="6" fillId="3" borderId="3" xfId="20960" applyFont="1" applyFill="1" applyBorder="1" applyAlignment="1" applyProtection="1">
      <alignment horizontal="right" indent="1"/>
    </xf>
    <xf numFmtId="0" fontId="6"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6" fillId="35" borderId="20" xfId="2" applyNumberFormat="1" applyFont="1" applyFill="1" applyBorder="1" applyAlignment="1" applyProtection="1">
      <alignment vertical="top"/>
    </xf>
    <xf numFmtId="193" fontId="6" fillId="3" borderId="20" xfId="2" applyNumberFormat="1" applyFont="1" applyFill="1" applyBorder="1" applyAlignment="1" applyProtection="1">
      <alignment vertical="top"/>
      <protection locked="0"/>
    </xf>
    <xf numFmtId="193" fontId="6" fillId="35" borderId="20" xfId="2" applyNumberFormat="1" applyFont="1" applyFill="1" applyBorder="1" applyAlignment="1" applyProtection="1">
      <alignment vertical="top" wrapText="1"/>
    </xf>
    <xf numFmtId="193" fontId="6" fillId="3" borderId="20" xfId="2" applyNumberFormat="1" applyFont="1" applyFill="1" applyBorder="1" applyAlignment="1" applyProtection="1">
      <alignment vertical="top" wrapText="1"/>
      <protection locked="0"/>
    </xf>
    <xf numFmtId="193" fontId="6" fillId="35" borderId="20" xfId="2" applyNumberFormat="1" applyFont="1" applyFill="1" applyBorder="1" applyAlignment="1" applyProtection="1">
      <alignment vertical="top" wrapText="1"/>
      <protection locked="0"/>
    </xf>
    <xf numFmtId="193" fontId="6" fillId="35" borderId="24" xfId="2" applyNumberFormat="1" applyFont="1" applyFill="1" applyBorder="1" applyAlignment="1" applyProtection="1">
      <alignment vertical="top" wrapText="1"/>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35" borderId="24" xfId="20961" applyFont="1" applyFill="1" applyBorder="1"/>
    <xf numFmtId="0" fontId="8" fillId="0" borderId="16" xfId="0" applyFont="1" applyFill="1" applyBorder="1" applyAlignment="1">
      <alignment horizontal="right" vertical="center" wrapText="1"/>
    </xf>
    <xf numFmtId="0" fontId="6" fillId="0" borderId="17" xfId="0" applyFont="1" applyFill="1" applyBorder="1" applyAlignment="1">
      <alignment vertical="center" wrapText="1"/>
    </xf>
    <xf numFmtId="0" fontId="4" fillId="0" borderId="7" xfId="0" applyFont="1" applyFill="1" applyBorder="1" applyAlignment="1">
      <alignment vertical="center"/>
    </xf>
    <xf numFmtId="0" fontId="4" fillId="0" borderId="97" xfId="0" applyFont="1" applyFill="1" applyBorder="1" applyAlignment="1">
      <alignment vertical="center"/>
    </xf>
    <xf numFmtId="0" fontId="5" fillId="0" borderId="97"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1" fillId="36" borderId="29" xfId="20" applyBorder="1"/>
    <xf numFmtId="169" fontId="21" fillId="36" borderId="109" xfId="20" applyBorder="1"/>
    <xf numFmtId="169" fontId="21" fillId="36" borderId="99" xfId="20" applyBorder="1"/>
    <xf numFmtId="169" fontId="21"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5" xfId="0" applyFont="1" applyFill="1" applyBorder="1" applyAlignment="1">
      <alignment vertical="center"/>
    </xf>
    <xf numFmtId="0" fontId="12" fillId="3" borderId="110" xfId="0" applyFont="1" applyFill="1" applyBorder="1" applyAlignment="1">
      <alignment horizontal="left"/>
    </xf>
    <xf numFmtId="0" fontId="12"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0" fillId="0" borderId="84" xfId="0" applyFont="1" applyFill="1" applyBorder="1" applyAlignment="1">
      <alignment horizontal="right" vertical="center"/>
    </xf>
    <xf numFmtId="0" fontId="4" fillId="0" borderId="112" xfId="0" applyFont="1" applyFill="1" applyBorder="1" applyAlignment="1">
      <alignment horizontal="center" vertical="center" wrapText="1"/>
    </xf>
    <xf numFmtId="0" fontId="5"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5" fillId="0" borderId="23" xfId="0" applyFont="1" applyFill="1" applyBorder="1" applyAlignment="1">
      <alignment vertical="center"/>
    </xf>
    <xf numFmtId="169" fontId="21" fillId="36" borderId="25" xfId="20" applyBorder="1"/>
    <xf numFmtId="193" fontId="4" fillId="0" borderId="8" xfId="0" applyNumberFormat="1" applyFont="1" applyFill="1" applyBorder="1"/>
    <xf numFmtId="0" fontId="6" fillId="0" borderId="16" xfId="11" applyFont="1" applyFill="1" applyBorder="1" applyAlignment="1" applyProtection="1">
      <alignment vertical="center"/>
    </xf>
    <xf numFmtId="0" fontId="6" fillId="0" borderId="17" xfId="11" applyFont="1" applyFill="1" applyBorder="1" applyAlignment="1" applyProtection="1">
      <alignment vertical="center"/>
    </xf>
    <xf numFmtId="0" fontId="13" fillId="0" borderId="18" xfId="11" applyFont="1" applyFill="1" applyBorder="1" applyAlignment="1" applyProtection="1">
      <alignment horizontal="center" vertical="center"/>
    </xf>
    <xf numFmtId="0" fontId="5" fillId="35" borderId="115" xfId="0" applyFont="1" applyFill="1" applyBorder="1" applyAlignment="1">
      <alignment vertical="center" wrapText="1"/>
    </xf>
    <xf numFmtId="193" fontId="0" fillId="0" borderId="20" xfId="0" applyNumberFormat="1" applyFill="1" applyBorder="1" applyAlignment="1">
      <alignment wrapText="1"/>
    </xf>
    <xf numFmtId="0" fontId="6" fillId="0" borderId="0" xfId="0" applyFont="1" applyFill="1" applyAlignment="1">
      <alignment wrapText="1"/>
    </xf>
    <xf numFmtId="0" fontId="5" fillId="35" borderId="17" xfId="0" applyFont="1" applyFill="1" applyBorder="1" applyAlignment="1">
      <alignment horizontal="center" vertical="center" wrapText="1"/>
    </xf>
    <xf numFmtId="0" fontId="5" fillId="35" borderId="114" xfId="0" applyFont="1" applyFill="1" applyBorder="1" applyAlignment="1">
      <alignment horizontal="left" vertical="center" wrapText="1"/>
    </xf>
    <xf numFmtId="0" fontId="5" fillId="35" borderId="97"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3" fillId="0" borderId="114" xfId="0" applyFont="1" applyFill="1" applyBorder="1" applyAlignment="1">
      <alignment horizontal="right" vertical="center" wrapText="1"/>
    </xf>
    <xf numFmtId="0" fontId="103" fillId="0" borderId="97" xfId="0" applyFont="1" applyFill="1" applyBorder="1" applyAlignment="1">
      <alignment horizontal="left" vertical="center" wrapText="1"/>
    </xf>
    <xf numFmtId="0" fontId="5" fillId="0" borderId="114"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3" fillId="0" borderId="0" xfId="0" applyFont="1" applyFill="1" applyAlignment="1">
      <alignment horizontal="left" vertical="center"/>
    </xf>
    <xf numFmtId="49" fontId="104" fillId="0" borderId="22" xfId="5" applyNumberFormat="1" applyFont="1" applyFill="1" applyBorder="1" applyAlignment="1" applyProtection="1">
      <alignment horizontal="left" vertical="center"/>
      <protection locked="0"/>
    </xf>
    <xf numFmtId="0" fontId="105" fillId="0" borderId="23" xfId="9" applyFont="1" applyFill="1" applyBorder="1" applyAlignment="1" applyProtection="1">
      <alignment horizontal="left" vertical="center" wrapText="1"/>
      <protection locked="0"/>
    </xf>
    <xf numFmtId="0" fontId="10" fillId="0" borderId="97" xfId="17" applyFill="1" applyBorder="1" applyAlignment="1" applyProtection="1"/>
    <xf numFmtId="49" fontId="103" fillId="0" borderId="114" xfId="0" applyNumberFormat="1" applyFont="1" applyFill="1" applyBorder="1" applyAlignment="1">
      <alignment horizontal="right" vertical="center" wrapText="1"/>
    </xf>
    <xf numFmtId="0" fontId="6" fillId="3" borderId="97" xfId="20960" applyFont="1" applyFill="1" applyBorder="1" applyAlignment="1" applyProtection="1"/>
    <xf numFmtId="0" fontId="97" fillId="0" borderId="97" xfId="20960" applyFont="1" applyFill="1" applyBorder="1" applyAlignment="1" applyProtection="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3" fillId="0" borderId="97" xfId="0" applyNumberFormat="1" applyFont="1" applyFill="1" applyBorder="1" applyAlignment="1">
      <alignment horizontal="right" vertical="center" wrapText="1"/>
    </xf>
    <xf numFmtId="0" fontId="10" fillId="0" borderId="97" xfId="17" applyFill="1" applyBorder="1" applyAlignment="1" applyProtection="1">
      <alignment horizontal="left" vertical="center"/>
    </xf>
    <xf numFmtId="0" fontId="4" fillId="0" borderId="97" xfId="0" applyFont="1" applyFill="1" applyBorder="1"/>
    <xf numFmtId="10" fontId="6"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left" vertical="center" wrapText="1"/>
    </xf>
    <xf numFmtId="10" fontId="103" fillId="0" borderId="97" xfId="20961" applyNumberFormat="1" applyFont="1" applyFill="1" applyBorder="1" applyAlignment="1">
      <alignment horizontal="left" vertical="center" wrapText="1"/>
    </xf>
    <xf numFmtId="10" fontId="5" fillId="35"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center" vertical="center" wrapText="1"/>
    </xf>
    <xf numFmtId="10" fontId="105" fillId="0" borderId="23" xfId="20961" applyNumberFormat="1" applyFont="1" applyFill="1" applyBorder="1" applyAlignment="1" applyProtection="1">
      <alignment horizontal="left" vertical="center"/>
    </xf>
    <xf numFmtId="43" fontId="6" fillId="0" borderId="0" xfId="7" applyFont="1"/>
    <xf numFmtId="0" fontId="101" fillId="0" borderId="0" xfId="0" applyFont="1" applyAlignment="1">
      <alignment wrapText="1"/>
    </xf>
    <xf numFmtId="0" fontId="4" fillId="0" borderId="24" xfId="0" applyFont="1" applyBorder="1" applyAlignment="1"/>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5"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1"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2" fillId="0" borderId="97" xfId="0" applyFont="1" applyBorder="1" applyAlignment="1">
      <alignment horizontal="left" wrapText="1" indent="2"/>
    </xf>
    <xf numFmtId="169" fontId="21" fillId="36" borderId="97" xfId="20" applyBorder="1"/>
    <xf numFmtId="164" fontId="4" fillId="0" borderId="97" xfId="7" applyNumberFormat="1" applyFont="1" applyBorder="1" applyAlignment="1">
      <alignment vertical="center"/>
    </xf>
    <xf numFmtId="0" fontId="5" fillId="0" borderId="114" xfId="0" applyFont="1" applyBorder="1"/>
    <xf numFmtId="0" fontId="5" fillId="0" borderId="97" xfId="0" applyFont="1" applyBorder="1" applyAlignment="1">
      <alignment wrapText="1"/>
    </xf>
    <xf numFmtId="164" fontId="5" fillId="0" borderId="112"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2"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5" fillId="0" borderId="22" xfId="0" applyFont="1" applyBorder="1"/>
    <xf numFmtId="0" fontId="5" fillId="0" borderId="23" xfId="0" applyFont="1" applyBorder="1" applyAlignment="1">
      <alignment wrapText="1"/>
    </xf>
    <xf numFmtId="169" fontId="21" fillId="36" borderId="115" xfId="20" applyBorder="1"/>
    <xf numFmtId="10" fontId="5" fillId="0" borderId="24" xfId="20961" applyNumberFormat="1" applyFont="1" applyBorder="1"/>
    <xf numFmtId="0" fontId="8" fillId="2" borderId="105" xfId="0" applyFont="1" applyFill="1" applyBorder="1" applyAlignment="1">
      <alignment horizontal="right" vertical="center"/>
    </xf>
    <xf numFmtId="0" fontId="5" fillId="3" borderId="0" xfId="0" applyFont="1" applyFill="1" applyBorder="1" applyAlignment="1">
      <alignment horizontal="center"/>
    </xf>
    <xf numFmtId="0" fontId="100" fillId="0" borderId="84" xfId="0" applyFont="1" applyFill="1" applyBorder="1" applyAlignment="1">
      <alignment horizontal="left" vertical="center"/>
    </xf>
    <xf numFmtId="0" fontId="100" fillId="0" borderId="82" xfId="0" applyFont="1" applyFill="1" applyBorder="1" applyAlignment="1">
      <alignment vertical="center" wrapText="1"/>
    </xf>
    <xf numFmtId="0" fontId="100" fillId="0" borderId="82" xfId="0" applyFont="1" applyFill="1" applyBorder="1" applyAlignment="1">
      <alignment horizontal="left" vertical="center" wrapText="1"/>
    </xf>
    <xf numFmtId="0" fontId="110" fillId="0" borderId="0" xfId="11" applyFont="1" applyFill="1" applyBorder="1" applyProtection="1"/>
    <xf numFmtId="0" fontId="111" fillId="0" borderId="0" xfId="0" applyFont="1"/>
    <xf numFmtId="0" fontId="110" fillId="0" borderId="0" xfId="11" applyFont="1" applyFill="1" applyBorder="1" applyAlignment="1" applyProtection="1"/>
    <xf numFmtId="0" fontId="112" fillId="0" borderId="0" xfId="11" applyFont="1" applyFill="1" applyBorder="1" applyAlignment="1" applyProtection="1"/>
    <xf numFmtId="0" fontId="111" fillId="0" borderId="0" xfId="0" applyFont="1" applyAlignment="1">
      <alignment wrapText="1"/>
    </xf>
    <xf numFmtId="0" fontId="114" fillId="0" borderId="0" xfId="0" applyFont="1"/>
    <xf numFmtId="0" fontId="111" fillId="0" borderId="0" xfId="0" applyFont="1" applyFill="1"/>
    <xf numFmtId="0" fontId="111" fillId="0" borderId="0" xfId="0" applyFont="1" applyBorder="1"/>
    <xf numFmtId="0" fontId="111" fillId="0" borderId="0" xfId="0" applyFont="1" applyBorder="1" applyAlignment="1">
      <alignment horizontal="left"/>
    </xf>
    <xf numFmtId="0" fontId="119" fillId="0" borderId="0" xfId="0" applyFont="1"/>
    <xf numFmtId="49" fontId="100" fillId="0" borderId="97" xfId="0" applyNumberFormat="1" applyFont="1" applyFill="1" applyBorder="1" applyAlignment="1">
      <alignment horizontal="right" vertical="center"/>
    </xf>
    <xf numFmtId="0" fontId="120" fillId="0" borderId="0" xfId="0" applyFont="1" applyFill="1" applyBorder="1" applyAlignment="1"/>
    <xf numFmtId="0" fontId="111" fillId="0" borderId="0" xfId="0" applyFont="1" applyBorder="1" applyAlignment="1">
      <alignment horizontal="left" indent="1"/>
    </xf>
    <xf numFmtId="0" fontId="111" fillId="0" borderId="0" xfId="0" applyFont="1" applyBorder="1" applyAlignment="1">
      <alignment horizontal="left" indent="2"/>
    </xf>
    <xf numFmtId="49" fontId="111" fillId="0" borderId="0" xfId="0" applyNumberFormat="1" applyFont="1" applyBorder="1" applyAlignment="1">
      <alignment horizontal="left" indent="3"/>
    </xf>
    <xf numFmtId="49" fontId="111" fillId="0" borderId="0" xfId="0" applyNumberFormat="1" applyFont="1" applyBorder="1" applyAlignment="1">
      <alignment horizontal="left" indent="1"/>
    </xf>
    <xf numFmtId="49" fontId="111" fillId="0" borderId="0" xfId="0" applyNumberFormat="1" applyFont="1" applyBorder="1" applyAlignment="1">
      <alignment horizontal="left" wrapText="1" indent="2"/>
    </xf>
    <xf numFmtId="49" fontId="111" fillId="0" borderId="0" xfId="0" applyNumberFormat="1" applyFont="1" applyFill="1" applyBorder="1" applyAlignment="1">
      <alignment horizontal="left" wrapText="1" indent="3"/>
    </xf>
    <xf numFmtId="0" fontId="111" fillId="0" borderId="0" xfId="0" applyNumberFormat="1" applyFont="1" applyFill="1" applyBorder="1" applyAlignment="1">
      <alignment horizontal="left" wrapText="1" indent="1"/>
    </xf>
    <xf numFmtId="0" fontId="111" fillId="0" borderId="0" xfId="0" applyFont="1" applyFill="1" applyAlignment="1">
      <alignment horizontal="left" vertical="top" wrapText="1"/>
    </xf>
    <xf numFmtId="193" fontId="6" fillId="3" borderId="112" xfId="2" applyNumberFormat="1" applyFont="1" applyFill="1" applyBorder="1" applyAlignment="1" applyProtection="1">
      <alignment vertical="top" wrapText="1"/>
      <protection locked="0"/>
    </xf>
    <xf numFmtId="0" fontId="124" fillId="0" borderId="135" xfId="0" applyFont="1" applyFill="1" applyBorder="1" applyAlignment="1">
      <alignment horizontal="left" vertical="center" wrapText="1"/>
    </xf>
    <xf numFmtId="0" fontId="126" fillId="0" borderId="135" xfId="0" applyFont="1" applyFill="1" applyBorder="1" applyAlignment="1">
      <alignment horizontal="left" vertical="center" wrapText="1"/>
    </xf>
    <xf numFmtId="0" fontId="127" fillId="3" borderId="135" xfId="0" applyFont="1" applyFill="1" applyBorder="1" applyAlignment="1">
      <alignment horizontal="left" vertical="center" wrapText="1" indent="1"/>
    </xf>
    <xf numFmtId="0" fontId="126" fillId="3" borderId="135" xfId="0" applyFont="1" applyFill="1" applyBorder="1" applyAlignment="1">
      <alignment horizontal="left" vertical="center" wrapText="1"/>
    </xf>
    <xf numFmtId="0" fontId="126" fillId="3" borderId="136" xfId="0" applyFont="1" applyFill="1" applyBorder="1" applyAlignment="1">
      <alignment horizontal="left" vertical="center" wrapText="1"/>
    </xf>
    <xf numFmtId="0" fontId="127" fillId="0" borderId="135" xfId="0" applyFont="1" applyFill="1" applyBorder="1" applyAlignment="1">
      <alignment horizontal="left" vertical="center" wrapText="1" indent="1"/>
    </xf>
    <xf numFmtId="0" fontId="126" fillId="3" borderId="137" xfId="0" applyFont="1" applyFill="1" applyBorder="1" applyAlignment="1">
      <alignment horizontal="left" vertical="center" wrapText="1"/>
    </xf>
    <xf numFmtId="0" fontId="125" fillId="3" borderId="135" xfId="0" applyFont="1" applyFill="1" applyBorder="1" applyAlignment="1">
      <alignment horizontal="left" vertical="center" wrapText="1" indent="1"/>
    </xf>
    <xf numFmtId="0" fontId="126" fillId="0" borderId="135" xfId="0" applyFont="1" applyBorder="1" applyAlignment="1">
      <alignment horizontal="left" vertical="center" wrapText="1"/>
    </xf>
    <xf numFmtId="0" fontId="125" fillId="0" borderId="135" xfId="0" applyFont="1" applyBorder="1" applyAlignment="1">
      <alignment horizontal="left" vertical="center" wrapText="1" indent="1"/>
    </xf>
    <xf numFmtId="0" fontId="125" fillId="0" borderId="136" xfId="0" applyFont="1" applyBorder="1" applyAlignment="1">
      <alignment horizontal="left" vertical="center" wrapText="1" indent="1"/>
    </xf>
    <xf numFmtId="0" fontId="125" fillId="0" borderId="135" xfId="0" applyFont="1" applyFill="1" applyBorder="1" applyAlignment="1">
      <alignment horizontal="left" vertical="center" wrapText="1" indent="1"/>
    </xf>
    <xf numFmtId="0" fontId="0" fillId="0" borderId="0" xfId="0" applyAlignment="1">
      <alignment horizontal="left" vertical="center"/>
    </xf>
    <xf numFmtId="0" fontId="126" fillId="0" borderId="142" xfId="0" applyFont="1" applyFill="1" applyBorder="1" applyAlignment="1">
      <alignment horizontal="justify" vertical="center" wrapText="1"/>
    </xf>
    <xf numFmtId="0" fontId="125" fillId="0" borderId="137" xfId="0" applyFont="1" applyFill="1" applyBorder="1" applyAlignment="1">
      <alignment horizontal="left" vertical="center" wrapText="1" indent="1"/>
    </xf>
    <xf numFmtId="0" fontId="125" fillId="0" borderId="136" xfId="0" applyFont="1" applyFill="1" applyBorder="1" applyAlignment="1">
      <alignment horizontal="left" vertical="center" wrapText="1" indent="1"/>
    </xf>
    <xf numFmtId="0" fontId="126" fillId="0" borderId="135" xfId="0" applyFont="1" applyFill="1" applyBorder="1" applyAlignment="1">
      <alignment horizontal="justify" vertical="center" wrapText="1"/>
    </xf>
    <xf numFmtId="0" fontId="124" fillId="0" borderId="135" xfId="0" applyFont="1" applyFill="1" applyBorder="1" applyAlignment="1">
      <alignment horizontal="justify" vertical="center" wrapText="1"/>
    </xf>
    <xf numFmtId="0" fontId="126" fillId="3" borderId="135" xfId="0" applyFont="1" applyFill="1" applyBorder="1" applyAlignment="1">
      <alignment horizontal="justify" vertical="center" wrapText="1"/>
    </xf>
    <xf numFmtId="0" fontId="126" fillId="0" borderId="136" xfId="0" applyFont="1" applyFill="1" applyBorder="1" applyAlignment="1">
      <alignment horizontal="justify" vertical="center" wrapText="1"/>
    </xf>
    <xf numFmtId="0" fontId="126" fillId="0" borderId="137" xfId="0" applyFont="1" applyFill="1" applyBorder="1" applyAlignment="1">
      <alignment horizontal="justify" vertical="center" wrapText="1"/>
    </xf>
    <xf numFmtId="0" fontId="127" fillId="0" borderId="129" xfId="0" applyFont="1" applyFill="1" applyBorder="1" applyAlignment="1">
      <alignment horizontal="left" vertical="center" wrapText="1" indent="1"/>
    </xf>
    <xf numFmtId="0" fontId="124" fillId="0" borderId="135" xfId="0" applyFont="1" applyFill="1" applyBorder="1" applyAlignment="1">
      <alignment vertical="center" wrapText="1"/>
    </xf>
    <xf numFmtId="0" fontId="126" fillId="0" borderId="135" xfId="0" applyFont="1" applyFill="1" applyBorder="1" applyAlignment="1">
      <alignment vertical="center" wrapText="1"/>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0" fillId="0" borderId="138" xfId="0" applyNumberFormat="1" applyFont="1" applyFill="1" applyBorder="1" applyAlignment="1">
      <alignment horizontal="right" vertical="center"/>
    </xf>
    <xf numFmtId="0" fontId="114" fillId="0" borderId="138" xfId="0" applyFont="1" applyBorder="1"/>
    <xf numFmtId="49" fontId="116" fillId="0" borderId="138" xfId="5" applyNumberFormat="1" applyFont="1" applyFill="1" applyBorder="1" applyAlignment="1" applyProtection="1">
      <alignment horizontal="right" vertical="center"/>
      <protection locked="0"/>
    </xf>
    <xf numFmtId="0" fontId="115" fillId="3" borderId="138" xfId="13" applyFont="1" applyFill="1" applyBorder="1" applyAlignment="1" applyProtection="1">
      <alignment horizontal="left" vertical="center" wrapText="1"/>
      <protection locked="0"/>
    </xf>
    <xf numFmtId="49" fontId="115" fillId="3" borderId="138" xfId="5" applyNumberFormat="1" applyFont="1" applyFill="1" applyBorder="1" applyAlignment="1" applyProtection="1">
      <alignment horizontal="right" vertical="center"/>
      <protection locked="0"/>
    </xf>
    <xf numFmtId="0" fontId="115" fillId="0" borderId="138" xfId="13" applyFont="1" applyFill="1" applyBorder="1" applyAlignment="1" applyProtection="1">
      <alignment horizontal="left" vertical="center" wrapText="1"/>
      <protection locked="0"/>
    </xf>
    <xf numFmtId="49" fontId="115" fillId="0" borderId="138" xfId="5" applyNumberFormat="1" applyFont="1" applyFill="1" applyBorder="1" applyAlignment="1" applyProtection="1">
      <alignment horizontal="right" vertical="center"/>
      <protection locked="0"/>
    </xf>
    <xf numFmtId="0" fontId="117" fillId="0" borderId="138" xfId="13" applyFont="1" applyFill="1" applyBorder="1" applyAlignment="1" applyProtection="1">
      <alignment horizontal="left" vertical="center" wrapText="1"/>
      <protection locked="0"/>
    </xf>
    <xf numFmtId="0" fontId="114" fillId="0" borderId="138" xfId="0" applyFont="1" applyBorder="1" applyAlignment="1">
      <alignment horizontal="center" vertical="center" wrapText="1"/>
    </xf>
    <xf numFmtId="0" fontId="114" fillId="0" borderId="138" xfId="0" applyFont="1" applyFill="1" applyBorder="1" applyAlignment="1">
      <alignment horizontal="center" vertical="center" wrapText="1"/>
    </xf>
    <xf numFmtId="0" fontId="110" fillId="0" borderId="145" xfId="0" applyFont="1" applyBorder="1"/>
    <xf numFmtId="0" fontId="110" fillId="0" borderId="145" xfId="0" applyFont="1" applyFill="1" applyBorder="1"/>
    <xf numFmtId="0" fontId="110" fillId="0" borderId="145" xfId="0" applyFont="1" applyBorder="1" applyAlignment="1">
      <alignment horizontal="left" indent="8"/>
    </xf>
    <xf numFmtId="0" fontId="110" fillId="0" borderId="145" xfId="0" applyFont="1" applyBorder="1" applyAlignment="1">
      <alignment wrapText="1"/>
    </xf>
    <xf numFmtId="0" fontId="113" fillId="0" borderId="145" xfId="0" applyFont="1" applyBorder="1"/>
    <xf numFmtId="49" fontId="116" fillId="0" borderId="145" xfId="5" applyNumberFormat="1" applyFont="1" applyFill="1" applyBorder="1" applyAlignment="1" applyProtection="1">
      <alignment horizontal="right" vertical="center" wrapText="1"/>
      <protection locked="0"/>
    </xf>
    <xf numFmtId="49" fontId="115" fillId="3" borderId="145" xfId="5" applyNumberFormat="1" applyFont="1" applyFill="1" applyBorder="1" applyAlignment="1" applyProtection="1">
      <alignment horizontal="right" vertical="center" wrapText="1"/>
      <protection locked="0"/>
    </xf>
    <xf numFmtId="49" fontId="115" fillId="0" borderId="145" xfId="5" applyNumberFormat="1" applyFont="1" applyFill="1" applyBorder="1" applyAlignment="1" applyProtection="1">
      <alignment horizontal="right" vertical="center" wrapText="1"/>
      <protection locked="0"/>
    </xf>
    <xf numFmtId="0" fontId="110" fillId="0" borderId="145" xfId="0" applyFont="1" applyBorder="1" applyAlignment="1">
      <alignment horizontal="center" vertical="center" wrapText="1"/>
    </xf>
    <xf numFmtId="0" fontId="110" fillId="0" borderId="146" xfId="0" applyFont="1" applyFill="1" applyBorder="1" applyAlignment="1">
      <alignment horizontal="center" vertical="center" wrapText="1"/>
    </xf>
    <xf numFmtId="0" fontId="110" fillId="0" borderId="145" xfId="0" applyFont="1" applyBorder="1" applyAlignment="1">
      <alignment horizontal="center" vertical="center"/>
    </xf>
    <xf numFmtId="0" fontId="110" fillId="0" borderId="0" xfId="0" applyFont="1"/>
    <xf numFmtId="0" fontId="110" fillId="0" borderId="0" xfId="0" applyFont="1" applyAlignment="1">
      <alignment wrapText="1"/>
    </xf>
    <xf numFmtId="14" fontId="110" fillId="0" borderId="0" xfId="0" applyNumberFormat="1" applyFont="1"/>
    <xf numFmtId="0" fontId="113" fillId="0" borderId="145" xfId="0" applyFont="1" applyFill="1" applyBorder="1"/>
    <xf numFmtId="0" fontId="110" fillId="0" borderId="145" xfId="0" applyNumberFormat="1" applyFont="1" applyFill="1" applyBorder="1" applyAlignment="1">
      <alignment horizontal="left" vertical="center" wrapText="1"/>
    </xf>
    <xf numFmtId="0" fontId="113" fillId="0" borderId="145" xfId="0" applyFont="1" applyFill="1" applyBorder="1" applyAlignment="1">
      <alignment horizontal="left" wrapText="1" indent="1"/>
    </xf>
    <xf numFmtId="0" fontId="113" fillId="0" borderId="145" xfId="0" applyFont="1" applyFill="1" applyBorder="1" applyAlignment="1">
      <alignment horizontal="left" vertical="center" indent="1"/>
    </xf>
    <xf numFmtId="0" fontId="110" fillId="0" borderId="145" xfId="0" applyFont="1" applyFill="1" applyBorder="1" applyAlignment="1">
      <alignment horizontal="left" wrapText="1" indent="1"/>
    </xf>
    <xf numFmtId="0" fontId="110" fillId="0" borderId="145" xfId="0" applyFont="1" applyFill="1" applyBorder="1" applyAlignment="1">
      <alignment horizontal="left" indent="1"/>
    </xf>
    <xf numFmtId="0" fontId="110" fillId="0" borderId="145" xfId="0" applyFont="1" applyFill="1" applyBorder="1" applyAlignment="1">
      <alignment horizontal="left" wrapText="1" indent="4"/>
    </xf>
    <xf numFmtId="0" fontId="110" fillId="0" borderId="145" xfId="0" applyNumberFormat="1" applyFont="1" applyFill="1" applyBorder="1" applyAlignment="1">
      <alignment horizontal="left" indent="3"/>
    </xf>
    <xf numFmtId="0" fontId="113" fillId="0" borderId="145" xfId="0" applyFont="1" applyFill="1" applyBorder="1" applyAlignment="1">
      <alignment horizontal="left" indent="1"/>
    </xf>
    <xf numFmtId="0" fontId="114" fillId="0" borderId="145" xfId="0" applyFont="1" applyFill="1" applyBorder="1" applyAlignment="1">
      <alignment horizontal="center" vertical="center" wrapText="1"/>
    </xf>
    <xf numFmtId="0" fontId="110" fillId="78" borderId="145" xfId="0" applyFont="1" applyFill="1" applyBorder="1"/>
    <xf numFmtId="0" fontId="113" fillId="0" borderId="7" xfId="0" applyFont="1" applyBorder="1"/>
    <xf numFmtId="0" fontId="110" fillId="0" borderId="145" xfId="0" applyFont="1" applyFill="1" applyBorder="1" applyAlignment="1">
      <alignment horizontal="left" wrapText="1" indent="2"/>
    </xf>
    <xf numFmtId="0" fontId="110" fillId="0" borderId="145" xfId="0" applyFont="1" applyFill="1" applyBorder="1" applyAlignment="1">
      <alignment horizontal="left" wrapText="1"/>
    </xf>
    <xf numFmtId="0" fontId="110" fillId="0" borderId="0" xfId="0" applyFont="1" applyBorder="1"/>
    <xf numFmtId="0" fontId="110" fillId="0" borderId="145" xfId="0" applyFont="1" applyBorder="1" applyAlignment="1">
      <alignment horizontal="left" indent="1"/>
    </xf>
    <xf numFmtId="0" fontId="110" fillId="0" borderId="145" xfId="0" applyFont="1" applyBorder="1" applyAlignment="1">
      <alignment horizontal="center"/>
    </xf>
    <xf numFmtId="0" fontId="110" fillId="0" borderId="0" xfId="0" applyFont="1" applyBorder="1" applyAlignment="1">
      <alignment horizontal="center" vertical="center"/>
    </xf>
    <xf numFmtId="0" fontId="110" fillId="0" borderId="145" xfId="0" applyFont="1" applyFill="1" applyBorder="1" applyAlignment="1">
      <alignment horizontal="center" vertical="center" wrapText="1"/>
    </xf>
    <xf numFmtId="0" fontId="110" fillId="0" borderId="7" xfId="0" applyFont="1" applyBorder="1" applyAlignment="1">
      <alignment horizontal="center" vertical="center" wrapText="1"/>
    </xf>
    <xf numFmtId="0" fontId="110" fillId="0" borderId="11" xfId="0" applyFont="1" applyBorder="1" applyAlignment="1">
      <alignment horizontal="center" vertical="center" wrapText="1"/>
    </xf>
    <xf numFmtId="0" fontId="110" fillId="0" borderId="52" xfId="0" applyFont="1" applyBorder="1" applyAlignment="1">
      <alignment wrapText="1"/>
    </xf>
    <xf numFmtId="0" fontId="110" fillId="0" borderId="7" xfId="0" applyFont="1" applyBorder="1" applyAlignment="1">
      <alignment wrapText="1"/>
    </xf>
    <xf numFmtId="0" fontId="110" fillId="0" borderId="0" xfId="0" applyFont="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0" fillId="0" borderId="147" xfId="0" applyFont="1" applyFill="1" applyBorder="1" applyAlignment="1">
      <alignment horizontal="center" vertical="center" wrapText="1"/>
    </xf>
    <xf numFmtId="0" fontId="110" fillId="0" borderId="143" xfId="0" applyFont="1" applyFill="1" applyBorder="1" applyAlignment="1">
      <alignment horizontal="center" vertical="center" wrapText="1"/>
    </xf>
    <xf numFmtId="0" fontId="110" fillId="0" borderId="0" xfId="0" applyFont="1" applyFill="1"/>
    <xf numFmtId="0" fontId="110" fillId="0" borderId="151" xfId="0" applyFont="1" applyFill="1" applyBorder="1"/>
    <xf numFmtId="0" fontId="110" fillId="0" borderId="152" xfId="0" applyFont="1" applyFill="1" applyBorder="1"/>
    <xf numFmtId="49" fontId="110" fillId="0" borderId="151" xfId="0" applyNumberFormat="1" applyFont="1" applyFill="1" applyBorder="1" applyAlignment="1">
      <alignment horizontal="left" wrapText="1" indent="1"/>
    </xf>
    <xf numFmtId="0" fontId="110" fillId="0" borderId="153" xfId="0" applyNumberFormat="1" applyFont="1" applyFill="1" applyBorder="1" applyAlignment="1">
      <alignment horizontal="left" wrapText="1" indent="1"/>
    </xf>
    <xf numFmtId="49" fontId="110" fillId="0" borderId="154" xfId="0" applyNumberFormat="1" applyFont="1" applyFill="1" applyBorder="1" applyAlignment="1">
      <alignment horizontal="left" wrapText="1" indent="1"/>
    </xf>
    <xf numFmtId="0" fontId="110" fillId="0" borderId="155" xfId="0" applyNumberFormat="1" applyFont="1" applyFill="1" applyBorder="1" applyAlignment="1">
      <alignment horizontal="left" wrapText="1" indent="1"/>
    </xf>
    <xf numFmtId="49" fontId="110" fillId="0" borderId="155" xfId="0" applyNumberFormat="1" applyFont="1" applyFill="1" applyBorder="1" applyAlignment="1">
      <alignment horizontal="left" wrapText="1" indent="3"/>
    </xf>
    <xf numFmtId="49" fontId="110" fillId="0" borderId="154" xfId="0" applyNumberFormat="1" applyFont="1" applyFill="1" applyBorder="1" applyAlignment="1">
      <alignment horizontal="left" wrapText="1" indent="3"/>
    </xf>
    <xf numFmtId="49" fontId="110" fillId="0" borderId="154" xfId="0" applyNumberFormat="1" applyFont="1" applyFill="1" applyBorder="1" applyAlignment="1">
      <alignment horizontal="left" wrapText="1" indent="2"/>
    </xf>
    <xf numFmtId="49" fontId="110" fillId="0" borderId="155" xfId="0" applyNumberFormat="1" applyFont="1" applyBorder="1" applyAlignment="1">
      <alignment horizontal="left" wrapText="1" indent="2"/>
    </xf>
    <xf numFmtId="49" fontId="110" fillId="0" borderId="154" xfId="0" applyNumberFormat="1" applyFont="1" applyFill="1" applyBorder="1" applyAlignment="1">
      <alignment horizontal="left" vertical="top" wrapText="1" indent="2"/>
    </xf>
    <xf numFmtId="49" fontId="110" fillId="0" borderId="154" xfId="0" applyNumberFormat="1" applyFont="1" applyFill="1" applyBorder="1" applyAlignment="1">
      <alignment horizontal="left" indent="1"/>
    </xf>
    <xf numFmtId="0" fontId="110" fillId="0" borderId="155" xfId="0" applyNumberFormat="1" applyFont="1" applyBorder="1" applyAlignment="1">
      <alignment horizontal="left" indent="1"/>
    </xf>
    <xf numFmtId="49" fontId="110" fillId="0" borderId="155" xfId="0" applyNumberFormat="1" applyFont="1" applyBorder="1" applyAlignment="1">
      <alignment horizontal="left" indent="1"/>
    </xf>
    <xf numFmtId="49" fontId="110" fillId="0" borderId="154" xfId="0" applyNumberFormat="1" applyFont="1" applyFill="1" applyBorder="1" applyAlignment="1">
      <alignment horizontal="left" indent="3"/>
    </xf>
    <xf numFmtId="49" fontId="110" fillId="0" borderId="155" xfId="0" applyNumberFormat="1" applyFont="1" applyBorder="1" applyAlignment="1">
      <alignment horizontal="left" indent="3"/>
    </xf>
    <xf numFmtId="0" fontId="110" fillId="0" borderId="155" xfId="0" applyFont="1" applyBorder="1" applyAlignment="1">
      <alignment horizontal="left" indent="2"/>
    </xf>
    <xf numFmtId="0" fontId="110" fillId="0" borderId="154" xfId="0" applyFont="1" applyBorder="1" applyAlignment="1">
      <alignment horizontal="left" indent="2"/>
    </xf>
    <xf numFmtId="0" fontId="110" fillId="0" borderId="155" xfId="0" applyFont="1" applyBorder="1" applyAlignment="1">
      <alignment horizontal="left" indent="1"/>
    </xf>
    <xf numFmtId="0" fontId="110" fillId="0" borderId="154" xfId="0" applyFont="1" applyBorder="1" applyAlignment="1">
      <alignment horizontal="left" indent="1"/>
    </xf>
    <xf numFmtId="0" fontId="113" fillId="0" borderId="62" xfId="0" applyFont="1" applyBorder="1"/>
    <xf numFmtId="0" fontId="110" fillId="0" borderId="67" xfId="0" applyFont="1" applyBorder="1"/>
    <xf numFmtId="0" fontId="110" fillId="0" borderId="0" xfId="0" applyFont="1" applyBorder="1" applyAlignment="1">
      <alignment wrapText="1"/>
    </xf>
    <xf numFmtId="0" fontId="110" fillId="0" borderId="0" xfId="0" applyFont="1" applyBorder="1" applyAlignment="1">
      <alignment horizontal="left"/>
    </xf>
    <xf numFmtId="0" fontId="113" fillId="0" borderId="145" xfId="0" applyNumberFormat="1" applyFont="1" applyFill="1" applyBorder="1" applyAlignment="1">
      <alignment horizontal="left" vertical="center" wrapText="1"/>
    </xf>
    <xf numFmtId="0" fontId="8" fillId="0" borderId="0" xfId="0" applyFont="1" applyFill="1" applyBorder="1" applyAlignment="1">
      <alignment wrapText="1"/>
    </xf>
    <xf numFmtId="0" fontId="115" fillId="0" borderId="145" xfId="0" applyFont="1" applyBorder="1"/>
    <xf numFmtId="0" fontId="113" fillId="0" borderId="145" xfId="0" applyFont="1" applyBorder="1" applyAlignment="1">
      <alignment horizontal="center" vertical="center" wrapText="1"/>
    </xf>
    <xf numFmtId="0" fontId="115" fillId="0" borderId="0" xfId="0" applyFont="1" applyAlignment="1">
      <alignment horizontal="center" vertical="center"/>
    </xf>
    <xf numFmtId="0" fontId="115" fillId="0" borderId="0" xfId="0" applyFont="1"/>
    <xf numFmtId="0" fontId="133" fillId="0" borderId="0" xfId="0" applyFont="1"/>
    <xf numFmtId="0" fontId="110" fillId="0" borderId="133" xfId="0" applyNumberFormat="1" applyFont="1" applyFill="1" applyBorder="1" applyAlignment="1">
      <alignment horizontal="left" vertical="center" wrapText="1" indent="1" readingOrder="1"/>
    </xf>
    <xf numFmtId="0" fontId="115" fillId="0" borderId="145" xfId="0" applyFont="1" applyBorder="1" applyAlignment="1">
      <alignment horizontal="left" indent="3"/>
    </xf>
    <xf numFmtId="0" fontId="113" fillId="0" borderId="145" xfId="0" applyNumberFormat="1" applyFont="1" applyFill="1" applyBorder="1" applyAlignment="1">
      <alignment vertical="center" wrapText="1" readingOrder="1"/>
    </xf>
    <xf numFmtId="0" fontId="115" fillId="0" borderId="145" xfId="0" applyFont="1" applyFill="1" applyBorder="1" applyAlignment="1">
      <alignment horizontal="left" indent="2"/>
    </xf>
    <xf numFmtId="0" fontId="110" fillId="0" borderId="134" xfId="0" applyNumberFormat="1" applyFont="1" applyFill="1" applyBorder="1" applyAlignment="1">
      <alignment vertical="center" wrapText="1" readingOrder="1"/>
    </xf>
    <xf numFmtId="0" fontId="115" fillId="0" borderId="146" xfId="0" applyFont="1" applyBorder="1" applyAlignment="1">
      <alignment horizontal="left" indent="2"/>
    </xf>
    <xf numFmtId="0" fontId="110" fillId="0" borderId="133" xfId="0" applyNumberFormat="1" applyFont="1" applyFill="1" applyBorder="1" applyAlignment="1">
      <alignment vertical="center" wrapText="1" readingOrder="1"/>
    </xf>
    <xf numFmtId="0" fontId="115" fillId="0" borderId="145" xfId="0" applyFont="1" applyBorder="1" applyAlignment="1">
      <alignment horizontal="left" indent="2"/>
    </xf>
    <xf numFmtId="0" fontId="110" fillId="0" borderId="132" xfId="0" applyNumberFormat="1" applyFont="1" applyFill="1" applyBorder="1" applyAlignment="1">
      <alignment vertical="center" wrapText="1" readingOrder="1"/>
    </xf>
    <xf numFmtId="0" fontId="133" fillId="0" borderId="7" xfId="0" applyFont="1" applyBorder="1"/>
    <xf numFmtId="0" fontId="100" fillId="0" borderId="145" xfId="0" applyFont="1" applyFill="1" applyBorder="1" applyAlignment="1">
      <alignment vertical="center" wrapText="1"/>
    </xf>
    <xf numFmtId="0" fontId="100" fillId="0" borderId="145" xfId="0" applyFont="1" applyBorder="1" applyAlignment="1">
      <alignment horizontal="left" vertical="center" wrapText="1"/>
    </xf>
    <xf numFmtId="0" fontId="100" fillId="0" borderId="145" xfId="0" applyFont="1" applyBorder="1" applyAlignment="1">
      <alignment horizontal="left" indent="2"/>
    </xf>
    <xf numFmtId="0" fontId="100" fillId="0" borderId="145" xfId="0" applyNumberFormat="1" applyFont="1" applyFill="1" applyBorder="1" applyAlignment="1">
      <alignment vertical="center" wrapText="1"/>
    </xf>
    <xf numFmtId="0" fontId="100" fillId="0" borderId="145" xfId="0" applyNumberFormat="1" applyFont="1" applyFill="1" applyBorder="1" applyAlignment="1">
      <alignment horizontal="left" vertical="center" indent="1"/>
    </xf>
    <xf numFmtId="0" fontId="100" fillId="0" borderId="145" xfId="0" applyNumberFormat="1" applyFont="1" applyFill="1" applyBorder="1" applyAlignment="1">
      <alignment horizontal="left" vertical="center" wrapText="1" indent="1"/>
    </xf>
    <xf numFmtId="0" fontId="100" fillId="0" borderId="145" xfId="0" applyNumberFormat="1" applyFont="1" applyFill="1" applyBorder="1" applyAlignment="1">
      <alignment horizontal="right" vertical="center"/>
    </xf>
    <xf numFmtId="49" fontId="100" fillId="0" borderId="145" xfId="0" applyNumberFormat="1" applyFont="1" applyFill="1" applyBorder="1" applyAlignment="1">
      <alignment horizontal="right" vertical="center"/>
    </xf>
    <xf numFmtId="49" fontId="100" fillId="0" borderId="145" xfId="0" applyNumberFormat="1" applyFont="1" applyFill="1" applyBorder="1" applyAlignment="1">
      <alignment vertical="top" wrapText="1"/>
    </xf>
    <xf numFmtId="49" fontId="100" fillId="0" borderId="145" xfId="0" applyNumberFormat="1" applyFont="1" applyFill="1" applyBorder="1" applyAlignment="1">
      <alignment horizontal="left" vertical="top" wrapText="1" indent="2"/>
    </xf>
    <xf numFmtId="49" fontId="100" fillId="0" borderId="145" xfId="0" applyNumberFormat="1" applyFont="1" applyFill="1" applyBorder="1" applyAlignment="1">
      <alignment horizontal="left" vertical="center" wrapText="1" indent="3"/>
    </xf>
    <xf numFmtId="49" fontId="100" fillId="0" borderId="145" xfId="0" applyNumberFormat="1" applyFont="1" applyFill="1" applyBorder="1" applyAlignment="1">
      <alignment horizontal="left" wrapText="1" indent="2"/>
    </xf>
    <xf numFmtId="49" fontId="100" fillId="0" borderId="145" xfId="0" applyNumberFormat="1" applyFont="1" applyFill="1" applyBorder="1" applyAlignment="1">
      <alignment horizontal="left" vertical="top" wrapText="1"/>
    </xf>
    <xf numFmtId="49" fontId="100" fillId="0" borderId="145" xfId="0" applyNumberFormat="1" applyFont="1" applyFill="1" applyBorder="1" applyAlignment="1">
      <alignment horizontal="left" wrapText="1" indent="3"/>
    </xf>
    <xf numFmtId="49" fontId="100" fillId="0" borderId="145" xfId="0" applyNumberFormat="1" applyFont="1" applyFill="1" applyBorder="1" applyAlignment="1">
      <alignment vertical="center"/>
    </xf>
    <xf numFmtId="0" fontId="100" fillId="0" borderId="145" xfId="0" applyFont="1" applyFill="1" applyBorder="1" applyAlignment="1">
      <alignment horizontal="left" vertical="center" wrapText="1"/>
    </xf>
    <xf numFmtId="49" fontId="100" fillId="0" borderId="145" xfId="0" applyNumberFormat="1" applyFont="1" applyFill="1" applyBorder="1" applyAlignment="1">
      <alignment horizontal="left" indent="3"/>
    </xf>
    <xf numFmtId="0" fontId="100" fillId="0" borderId="145" xfId="0" applyFont="1" applyBorder="1" applyAlignment="1">
      <alignment horizontal="left" indent="1"/>
    </xf>
    <xf numFmtId="0" fontId="100" fillId="0" borderId="145" xfId="0" applyNumberFormat="1" applyFont="1" applyFill="1" applyBorder="1" applyAlignment="1">
      <alignment horizontal="left" vertical="center" wrapText="1"/>
    </xf>
    <xf numFmtId="0" fontId="100" fillId="0" borderId="145" xfId="0" applyFont="1" applyFill="1" applyBorder="1" applyAlignment="1">
      <alignment horizontal="left" wrapText="1" indent="2"/>
    </xf>
    <xf numFmtId="0" fontId="100" fillId="0" borderId="145" xfId="0" applyFont="1" applyBorder="1" applyAlignment="1">
      <alignment horizontal="left" vertical="top" wrapText="1"/>
    </xf>
    <xf numFmtId="0" fontId="99" fillId="0" borderId="7" xfId="0" applyFont="1" applyBorder="1" applyAlignment="1">
      <alignment wrapText="1"/>
    </xf>
    <xf numFmtId="0" fontId="100" fillId="0" borderId="145" xfId="0" applyFont="1" applyBorder="1" applyAlignment="1">
      <alignment horizontal="left" vertical="top" wrapText="1" indent="2"/>
    </xf>
    <xf numFmtId="0" fontId="100" fillId="0" borderId="145" xfId="0" applyFont="1" applyBorder="1" applyAlignment="1">
      <alignment horizontal="left" wrapText="1"/>
    </xf>
    <xf numFmtId="0" fontId="100" fillId="0" borderId="145" xfId="12672" applyFont="1" applyFill="1" applyBorder="1" applyAlignment="1">
      <alignment horizontal="left" vertical="center" wrapText="1" indent="2"/>
    </xf>
    <xf numFmtId="0" fontId="100" fillId="0" borderId="145" xfId="0" applyFont="1" applyBorder="1" applyAlignment="1">
      <alignment horizontal="left" wrapText="1" indent="2"/>
    </xf>
    <xf numFmtId="0" fontId="100" fillId="0" borderId="145" xfId="0" applyFont="1" applyBorder="1" applyAlignment="1">
      <alignment wrapText="1"/>
    </xf>
    <xf numFmtId="0" fontId="100" fillId="0" borderId="145" xfId="0" applyFont="1" applyBorder="1"/>
    <xf numFmtId="0" fontId="100" fillId="0" borderId="145" xfId="12672" applyFont="1" applyFill="1" applyBorder="1" applyAlignment="1">
      <alignment horizontal="left" vertical="center" wrapText="1"/>
    </xf>
    <xf numFmtId="0" fontId="99" fillId="0" borderId="145" xfId="0" applyFont="1" applyBorder="1" applyAlignment="1">
      <alignment wrapText="1"/>
    </xf>
    <xf numFmtId="0" fontId="100" fillId="0" borderId="147" xfId="0" applyNumberFormat="1" applyFont="1" applyFill="1" applyBorder="1" applyAlignment="1">
      <alignment horizontal="left" vertical="center" wrapText="1"/>
    </xf>
    <xf numFmtId="0" fontId="100" fillId="3" borderId="145" xfId="5" applyNumberFormat="1" applyFont="1" applyFill="1" applyBorder="1" applyAlignment="1" applyProtection="1">
      <alignment horizontal="right" vertical="center"/>
      <protection locked="0"/>
    </xf>
    <xf numFmtId="2" fontId="100" fillId="3" borderId="145" xfId="5" applyNumberFormat="1" applyFont="1" applyFill="1" applyBorder="1" applyAlignment="1" applyProtection="1">
      <alignment horizontal="right" vertical="center"/>
      <protection locked="0"/>
    </xf>
    <xf numFmtId="0" fontId="100" fillId="0" borderId="145" xfId="0" applyNumberFormat="1" applyFont="1" applyFill="1" applyBorder="1" applyAlignment="1">
      <alignment vertical="center"/>
    </xf>
    <xf numFmtId="0" fontId="100" fillId="0" borderId="147" xfId="13" applyFont="1" applyFill="1" applyBorder="1" applyAlignment="1" applyProtection="1">
      <alignment horizontal="left" vertical="top" wrapText="1"/>
      <protection locked="0"/>
    </xf>
    <xf numFmtId="0" fontId="100" fillId="0" borderId="148" xfId="13" applyFont="1" applyFill="1" applyBorder="1" applyAlignment="1" applyProtection="1">
      <alignment horizontal="left" vertical="top" wrapText="1"/>
      <protection locked="0"/>
    </xf>
    <xf numFmtId="0" fontId="100" fillId="0" borderId="146" xfId="0" applyFont="1" applyFill="1" applyBorder="1" applyAlignment="1">
      <alignment vertical="center" wrapText="1"/>
    </xf>
    <xf numFmtId="0" fontId="119" fillId="0" borderId="0" xfId="0" applyFont="1" applyBorder="1" applyAlignment="1">
      <alignment horizontal="left" indent="2"/>
    </xf>
    <xf numFmtId="0" fontId="110" fillId="0" borderId="0" xfId="0" applyNumberFormat="1" applyFont="1" applyFill="1" applyBorder="1" applyAlignment="1">
      <alignment horizontal="left" vertical="center" indent="1"/>
    </xf>
    <xf numFmtId="0" fontId="110" fillId="0" borderId="0" xfId="0" applyNumberFormat="1" applyFont="1" applyFill="1" applyBorder="1" applyAlignment="1">
      <alignment vertical="center" wrapText="1"/>
    </xf>
    <xf numFmtId="0" fontId="110" fillId="0" borderId="0" xfId="0" applyFont="1" applyFill="1" applyBorder="1" applyAlignment="1">
      <alignment vertical="center" wrapText="1"/>
    </xf>
    <xf numFmtId="0" fontId="121" fillId="0" borderId="0" xfId="0" applyNumberFormat="1" applyFont="1" applyFill="1" applyBorder="1" applyAlignment="1">
      <alignment horizontal="left" vertical="center" wrapText="1" readingOrder="1"/>
    </xf>
    <xf numFmtId="0" fontId="119" fillId="0" borderId="0" xfId="0" applyFont="1" applyBorder="1" applyAlignment="1">
      <alignment horizontal="left" vertical="center" wrapText="1"/>
    </xf>
    <xf numFmtId="0" fontId="110" fillId="0" borderId="0" xfId="0" applyFont="1" applyFill="1" applyBorder="1" applyAlignment="1">
      <alignment horizontal="left" vertical="center" wrapText="1"/>
    </xf>
    <xf numFmtId="0" fontId="100" fillId="0" borderId="146" xfId="0" applyFont="1" applyBorder="1" applyAlignment="1">
      <alignment horizontal="left" indent="2"/>
    </xf>
    <xf numFmtId="0" fontId="100" fillId="0" borderId="134" xfId="0" applyNumberFormat="1" applyFont="1" applyFill="1" applyBorder="1" applyAlignment="1">
      <alignment horizontal="left" vertical="center" wrapText="1" readingOrder="1"/>
    </xf>
    <xf numFmtId="0" fontId="100" fillId="0" borderId="145" xfId="0" applyNumberFormat="1" applyFont="1" applyFill="1" applyBorder="1" applyAlignment="1">
      <alignment horizontal="left" vertical="center" wrapText="1" readingOrder="1"/>
    </xf>
    <xf numFmtId="167" fontId="16" fillId="81" borderId="56" xfId="0" applyNumberFormat="1" applyFont="1" applyFill="1" applyBorder="1" applyAlignment="1">
      <alignment horizontal="center"/>
    </xf>
    <xf numFmtId="0" fontId="10" fillId="0" borderId="97" xfId="17" applyFill="1" applyBorder="1" applyAlignment="1" applyProtection="1">
      <alignment horizontal="left" vertical="top" wrapText="1"/>
    </xf>
    <xf numFmtId="0" fontId="100" fillId="0" borderId="0" xfId="0" applyFont="1" applyFill="1" applyBorder="1" applyAlignment="1">
      <alignment wrapText="1"/>
    </xf>
    <xf numFmtId="0" fontId="136" fillId="0" borderId="0" xfId="0" applyFont="1"/>
    <xf numFmtId="0" fontId="137" fillId="0" borderId="0" xfId="0" applyFont="1" applyFill="1" applyAlignment="1">
      <alignment vertical="top"/>
    </xf>
    <xf numFmtId="0" fontId="137" fillId="0" borderId="0" xfId="0" applyFont="1" applyFill="1" applyAlignment="1">
      <alignment vertical="top" wrapText="1"/>
    </xf>
    <xf numFmtId="0" fontId="144"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3" fillId="0" borderId="0" xfId="11" applyFont="1" applyFill="1" applyBorder="1" applyAlignment="1" applyProtection="1"/>
    <xf numFmtId="0" fontId="138" fillId="82" borderId="145" xfId="0" applyFont="1" applyFill="1" applyBorder="1" applyAlignment="1">
      <alignment horizontal="left" vertical="center"/>
    </xf>
    <xf numFmtId="49" fontId="139" fillId="0" borderId="145" xfId="0" applyNumberFormat="1" applyFont="1" applyFill="1" applyBorder="1" applyAlignment="1">
      <alignment horizontal="left" vertical="center"/>
    </xf>
    <xf numFmtId="0" fontId="139" fillId="0" borderId="145" xfId="0" applyFont="1" applyFill="1" applyBorder="1" applyAlignment="1">
      <alignment horizontal="left" vertical="center"/>
    </xf>
    <xf numFmtId="0" fontId="138" fillId="0" borderId="145" xfId="0" applyFont="1" applyFill="1" applyBorder="1" applyAlignment="1">
      <alignment horizontal="left" vertical="center"/>
    </xf>
    <xf numFmtId="0" fontId="138" fillId="83" borderId="17" xfId="0" applyFont="1" applyFill="1" applyBorder="1" applyAlignment="1">
      <alignment horizontal="center" vertical="center"/>
    </xf>
    <xf numFmtId="0" fontId="138" fillId="83" borderId="18" xfId="0" applyFont="1" applyFill="1" applyBorder="1" applyAlignment="1">
      <alignment horizontal="center" vertical="center"/>
    </xf>
    <xf numFmtId="194" fontId="138" fillId="82" borderId="154" xfId="7" applyNumberFormat="1" applyFont="1" applyFill="1" applyBorder="1" applyAlignment="1">
      <alignment horizontal="left" vertical="center"/>
    </xf>
    <xf numFmtId="194" fontId="139" fillId="0" borderId="154" xfId="7" applyNumberFormat="1" applyFont="1" applyFill="1" applyBorder="1" applyAlignment="1">
      <alignment horizontal="left" vertical="center"/>
    </xf>
    <xf numFmtId="10" fontId="6" fillId="0" borderId="154" xfId="0" applyNumberFormat="1" applyFont="1" applyFill="1" applyBorder="1" applyAlignment="1">
      <alignment horizontal="right" vertical="center" wrapText="1"/>
    </xf>
    <xf numFmtId="0" fontId="142" fillId="84" borderId="152" xfId="0" applyFont="1" applyFill="1" applyBorder="1" applyAlignment="1">
      <alignment horizontal="left" vertical="center"/>
    </xf>
    <xf numFmtId="10" fontId="143" fillId="86" borderId="151" xfId="0" applyNumberFormat="1" applyFont="1" applyFill="1" applyBorder="1" applyAlignment="1">
      <alignment horizontal="right" vertical="center" wrapText="1"/>
    </xf>
    <xf numFmtId="0" fontId="0" fillId="0" borderId="1" xfId="0" applyBorder="1"/>
    <xf numFmtId="194" fontId="5" fillId="86" borderId="145" xfId="7" applyNumberFormat="1" applyFont="1" applyFill="1" applyBorder="1" applyAlignment="1">
      <alignment vertical="center"/>
    </xf>
    <xf numFmtId="194" fontId="5" fillId="35" borderId="145" xfId="7" applyNumberFormat="1" applyFont="1" applyFill="1" applyBorder="1" applyAlignment="1">
      <alignment vertical="center"/>
    </xf>
    <xf numFmtId="194" fontId="147" fillId="83" borderId="145" xfId="7" applyNumberFormat="1" applyFont="1" applyFill="1" applyBorder="1" applyAlignment="1">
      <alignment vertical="center"/>
    </xf>
    <xf numFmtId="194" fontId="148" fillId="82" borderId="145" xfId="7" applyNumberFormat="1" applyFont="1" applyFill="1" applyBorder="1" applyAlignment="1">
      <alignment vertical="center"/>
    </xf>
    <xf numFmtId="194" fontId="148" fillId="82" borderId="152" xfId="7" applyNumberFormat="1" applyFont="1" applyFill="1" applyBorder="1" applyAlignment="1">
      <alignment vertical="center"/>
    </xf>
    <xf numFmtId="0" fontId="6" fillId="0" borderId="145" xfId="13" applyFont="1" applyFill="1" applyBorder="1" applyAlignment="1" applyProtection="1">
      <alignment wrapText="1"/>
      <protection locked="0"/>
    </xf>
    <xf numFmtId="0" fontId="6" fillId="0" borderId="3" xfId="13" applyFont="1" applyFill="1" applyBorder="1" applyAlignment="1" applyProtection="1">
      <alignment vertical="center" wrapText="1"/>
      <protection locked="0"/>
    </xf>
    <xf numFmtId="49" fontId="149" fillId="0" borderId="97" xfId="0" applyNumberFormat="1" applyFont="1" applyFill="1" applyBorder="1" applyAlignment="1">
      <alignment horizontal="right" vertical="center"/>
    </xf>
    <xf numFmtId="0" fontId="149" fillId="0" borderId="145" xfId="12672" applyFont="1" applyFill="1" applyBorder="1" applyAlignment="1">
      <alignment horizontal="left" vertical="center" wrapText="1"/>
    </xf>
    <xf numFmtId="0" fontId="149" fillId="0" borderId="146" xfId="0" applyNumberFormat="1" applyFont="1" applyFill="1" applyBorder="1" applyAlignment="1">
      <alignment horizontal="left" vertical="top" wrapText="1"/>
    </xf>
    <xf numFmtId="0" fontId="149" fillId="0" borderId="145" xfId="0" applyFont="1" applyFill="1" applyBorder="1" applyAlignment="1">
      <alignment vertical="center" wrapText="1"/>
    </xf>
    <xf numFmtId="0" fontId="126" fillId="0" borderId="145" xfId="21414" applyFont="1" applyFill="1" applyBorder="1" applyAlignment="1">
      <alignment horizontal="left" vertical="center" wrapText="1"/>
    </xf>
    <xf numFmtId="193" fontId="8" fillId="0" borderId="145" xfId="0" applyNumberFormat="1" applyFont="1" applyFill="1" applyBorder="1" applyAlignment="1" applyProtection="1">
      <alignment horizontal="right"/>
    </xf>
    <xf numFmtId="0" fontId="4" fillId="0" borderId="145" xfId="0" applyFont="1" applyFill="1" applyBorder="1"/>
    <xf numFmtId="0" fontId="10" fillId="0" borderId="145" xfId="17" applyFill="1" applyBorder="1" applyAlignment="1" applyProtection="1"/>
    <xf numFmtId="0" fontId="133" fillId="3" borderId="145" xfId="5" applyFont="1" applyFill="1" applyBorder="1" applyProtection="1">
      <protection locked="0"/>
    </xf>
    <xf numFmtId="0" fontId="133" fillId="0" borderId="145" xfId="21416" applyFont="1" applyFill="1" applyBorder="1" applyAlignment="1" applyProtection="1">
      <alignment horizontal="center" vertical="top" wrapText="1"/>
      <protection locked="0"/>
    </xf>
    <xf numFmtId="0" fontId="150" fillId="3" borderId="145" xfId="21416" applyFont="1" applyFill="1" applyBorder="1" applyAlignment="1" applyProtection="1">
      <alignment wrapText="1"/>
      <protection locked="0"/>
    </xf>
    <xf numFmtId="3" fontId="133" fillId="80" borderId="145" xfId="5" applyNumberFormat="1" applyFont="1" applyFill="1" applyBorder="1" applyAlignment="1" applyProtection="1"/>
    <xf numFmtId="0" fontId="131" fillId="3" borderId="145" xfId="21416" applyFont="1" applyFill="1" applyBorder="1" applyAlignment="1" applyProtection="1">
      <alignment horizontal="right" wrapText="1"/>
      <protection locked="0"/>
    </xf>
    <xf numFmtId="3" fontId="133" fillId="0" borderId="145" xfId="5" applyNumberFormat="1" applyFont="1" applyFill="1" applyBorder="1" applyProtection="1"/>
    <xf numFmtId="0" fontId="151" fillId="0" borderId="0" xfId="21415" applyFont="1" applyFill="1" applyAlignment="1" applyProtection="1">
      <alignment vertical="center"/>
      <protection locked="0"/>
    </xf>
    <xf numFmtId="0" fontId="106" fillId="76" borderId="148" xfId="21412" applyFont="1" applyFill="1" applyBorder="1" applyAlignment="1" applyProtection="1">
      <alignment vertical="center" wrapText="1"/>
      <protection locked="0"/>
    </xf>
    <xf numFmtId="0" fontId="57" fillId="76" borderId="147" xfId="21412" applyFont="1" applyFill="1" applyBorder="1" applyAlignment="1" applyProtection="1">
      <alignment vertical="center"/>
      <protection locked="0"/>
    </xf>
    <xf numFmtId="0" fontId="107" fillId="69" borderId="146" xfId="21412" applyFont="1" applyFill="1" applyBorder="1" applyAlignment="1" applyProtection="1">
      <alignment horizontal="center" vertical="center"/>
      <protection locked="0"/>
    </xf>
    <xf numFmtId="0" fontId="107" fillId="0" borderId="147" xfId="21412" applyFont="1" applyFill="1" applyBorder="1" applyAlignment="1" applyProtection="1">
      <alignment horizontal="left" vertical="center" wrapText="1"/>
      <protection locked="0"/>
    </xf>
    <xf numFmtId="164" fontId="107" fillId="0" borderId="145" xfId="948" applyNumberFormat="1" applyFont="1" applyFill="1" applyBorder="1" applyAlignment="1" applyProtection="1">
      <alignment horizontal="right" vertical="center"/>
      <protection locked="0"/>
    </xf>
    <xf numFmtId="0" fontId="106" fillId="77" borderId="145" xfId="21412" applyFont="1" applyFill="1" applyBorder="1" applyAlignment="1" applyProtection="1">
      <alignment horizontal="center" vertical="center"/>
      <protection locked="0"/>
    </xf>
    <xf numFmtId="0" fontId="106" fillId="77" borderId="147" xfId="21412" applyFont="1" applyFill="1" applyBorder="1" applyAlignment="1" applyProtection="1">
      <alignment vertical="top" wrapText="1"/>
      <protection locked="0"/>
    </xf>
    <xf numFmtId="164" fontId="107" fillId="77" borderId="145" xfId="948" applyNumberFormat="1" applyFont="1" applyFill="1" applyBorder="1" applyAlignment="1" applyProtection="1">
      <alignment horizontal="right" vertical="center"/>
    </xf>
    <xf numFmtId="0" fontId="106" fillId="76" borderId="148" xfId="21412" applyFont="1" applyFill="1" applyBorder="1" applyAlignment="1" applyProtection="1">
      <alignment vertical="center"/>
      <protection locked="0"/>
    </xf>
    <xf numFmtId="164" fontId="57" fillId="76" borderId="147" xfId="948" applyNumberFormat="1" applyFont="1" applyFill="1" applyBorder="1" applyAlignment="1" applyProtection="1">
      <alignment horizontal="right" vertical="center"/>
      <protection locked="0"/>
    </xf>
    <xf numFmtId="0" fontId="108" fillId="69" borderId="146" xfId="21412" applyFont="1" applyFill="1" applyBorder="1" applyAlignment="1" applyProtection="1">
      <alignment horizontal="center" vertical="center"/>
      <protection locked="0"/>
    </xf>
    <xf numFmtId="0" fontId="107" fillId="69" borderId="145" xfId="21412" applyFont="1" applyFill="1" applyBorder="1" applyAlignment="1" applyProtection="1">
      <alignment vertical="center" wrapText="1"/>
      <protection locked="0"/>
    </xf>
    <xf numFmtId="0" fontId="107" fillId="69" borderId="145" xfId="21412" applyFont="1" applyFill="1" applyBorder="1" applyAlignment="1" applyProtection="1">
      <alignment horizontal="left" vertical="center" wrapText="1"/>
      <protection locked="0"/>
    </xf>
    <xf numFmtId="0" fontId="107" fillId="0" borderId="145" xfId="21412" applyFont="1" applyFill="1" applyBorder="1" applyAlignment="1" applyProtection="1">
      <alignment horizontal="left" vertical="center" wrapText="1"/>
      <protection locked="0"/>
    </xf>
    <xf numFmtId="0" fontId="108" fillId="3" borderId="146" xfId="21412" applyFont="1" applyFill="1" applyBorder="1" applyAlignment="1" applyProtection="1">
      <alignment horizontal="center" vertical="center"/>
      <protection locked="0"/>
    </xf>
    <xf numFmtId="0" fontId="107" fillId="0" borderId="145" xfId="21412" applyFont="1" applyFill="1" applyBorder="1" applyAlignment="1" applyProtection="1">
      <alignment vertical="center" wrapText="1"/>
      <protection locked="0"/>
    </xf>
    <xf numFmtId="0" fontId="109" fillId="77" borderId="145" xfId="21412" applyFont="1" applyFill="1" applyBorder="1" applyAlignment="1" applyProtection="1">
      <alignment horizontal="center" vertical="center"/>
      <protection locked="0"/>
    </xf>
    <xf numFmtId="0" fontId="106" fillId="77" borderId="147" xfId="21412" applyFont="1" applyFill="1" applyBorder="1" applyAlignment="1" applyProtection="1">
      <alignment vertical="center" wrapText="1"/>
      <protection locked="0"/>
    </xf>
    <xf numFmtId="164" fontId="106" fillId="76" borderId="147" xfId="948" applyNumberFormat="1" applyFont="1" applyFill="1" applyBorder="1" applyAlignment="1" applyProtection="1">
      <alignment horizontal="right" vertical="center"/>
      <protection locked="0"/>
    </xf>
    <xf numFmtId="0" fontId="107" fillId="69" borderId="147" xfId="21412" applyFont="1" applyFill="1" applyBorder="1" applyAlignment="1" applyProtection="1">
      <alignment vertical="center" wrapText="1"/>
      <protection locked="0"/>
    </xf>
    <xf numFmtId="0" fontId="57" fillId="76" borderId="148" xfId="21412" applyFont="1" applyFill="1" applyBorder="1" applyAlignment="1" applyProtection="1">
      <alignment vertical="center"/>
      <protection locked="0"/>
    </xf>
    <xf numFmtId="164" fontId="107" fillId="3" borderId="145" xfId="948" applyNumberFormat="1" applyFont="1" applyFill="1" applyBorder="1" applyAlignment="1" applyProtection="1">
      <alignment horizontal="right" vertical="center"/>
      <protection locked="0"/>
    </xf>
    <xf numFmtId="0" fontId="108" fillId="3" borderId="145" xfId="21412" applyFont="1" applyFill="1" applyBorder="1" applyAlignment="1" applyProtection="1">
      <alignment horizontal="center" vertical="center"/>
      <protection locked="0"/>
    </xf>
    <xf numFmtId="0" fontId="107" fillId="69" borderId="147" xfId="21412" applyFont="1" applyFill="1" applyBorder="1" applyAlignment="1" applyProtection="1">
      <alignment horizontal="left" vertical="center" wrapText="1"/>
      <protection locked="0"/>
    </xf>
    <xf numFmtId="0" fontId="6" fillId="0" borderId="0" xfId="0" applyFont="1" applyFill="1"/>
    <xf numFmtId="0" fontId="150" fillId="3" borderId="0" xfId="21415" applyFont="1" applyFill="1" applyAlignment="1" applyProtection="1">
      <alignment vertical="center"/>
      <protection locked="0"/>
    </xf>
    <xf numFmtId="0" fontId="133" fillId="3" borderId="145" xfId="5" applyFont="1" applyFill="1" applyBorder="1" applyAlignment="1" applyProtection="1">
      <alignment vertical="center" wrapText="1"/>
      <protection locked="0"/>
    </xf>
    <xf numFmtId="0" fontId="133" fillId="0" borderId="145" xfId="21416" applyFont="1" applyFill="1" applyBorder="1" applyAlignment="1" applyProtection="1">
      <alignment horizontal="center" vertical="center" wrapText="1"/>
      <protection locked="0"/>
    </xf>
    <xf numFmtId="3" fontId="133" fillId="3" borderId="145" xfId="1" applyNumberFormat="1" applyFont="1" applyFill="1" applyBorder="1" applyAlignment="1" applyProtection="1">
      <alignment horizontal="center" vertical="center" wrapText="1"/>
      <protection locked="0"/>
    </xf>
    <xf numFmtId="9" fontId="133" fillId="3" borderId="145" xfId="15" applyNumberFormat="1" applyFont="1" applyFill="1" applyBorder="1" applyAlignment="1" applyProtection="1">
      <alignment horizontal="center" vertical="center" wrapText="1"/>
      <protection locked="0"/>
    </xf>
    <xf numFmtId="0" fontId="133" fillId="3" borderId="145" xfId="21416" applyFont="1" applyFill="1" applyBorder="1" applyAlignment="1" applyProtection="1">
      <alignment horizontal="center" vertical="center" wrapText="1"/>
      <protection locked="0"/>
    </xf>
    <xf numFmtId="0" fontId="150" fillId="3" borderId="145" xfId="21416" applyFont="1" applyFill="1" applyBorder="1" applyAlignment="1" applyProtection="1">
      <protection locked="0"/>
    </xf>
    <xf numFmtId="0" fontId="153" fillId="3" borderId="145" xfId="21416" applyFont="1" applyFill="1" applyBorder="1" applyAlignment="1" applyProtection="1">
      <alignment horizontal="right"/>
      <protection locked="0"/>
    </xf>
    <xf numFmtId="195" fontId="133" fillId="80" borderId="145" xfId="5" applyNumberFormat="1" applyFont="1" applyFill="1" applyBorder="1" applyAlignment="1" applyProtection="1">
      <protection locked="0"/>
    </xf>
    <xf numFmtId="164" fontId="133" fillId="80" borderId="145" xfId="1" applyNumberFormat="1" applyFont="1" applyFill="1" applyBorder="1" applyAlignment="1" applyProtection="1"/>
    <xf numFmtId="0" fontId="133" fillId="3" borderId="145" xfId="21416" applyFont="1" applyFill="1" applyBorder="1" applyAlignment="1" applyProtection="1">
      <alignment horizontal="left" vertical="center"/>
      <protection locked="0"/>
    </xf>
    <xf numFmtId="3" fontId="133" fillId="3" borderId="145" xfId="5" applyNumberFormat="1" applyFont="1" applyFill="1" applyBorder="1" applyAlignment="1" applyProtection="1">
      <protection locked="0"/>
    </xf>
    <xf numFmtId="0" fontId="131" fillId="3" borderId="145" xfId="21416" applyFont="1" applyFill="1" applyBorder="1" applyAlignment="1" applyProtection="1">
      <alignment horizontal="right"/>
      <protection locked="0"/>
    </xf>
    <xf numFmtId="0" fontId="133" fillId="0" borderId="145" xfId="21416" applyFont="1" applyFill="1" applyBorder="1" applyAlignment="1" applyProtection="1">
      <alignment horizontal="left" vertical="center"/>
      <protection locked="0"/>
    </xf>
    <xf numFmtId="0" fontId="150" fillId="3" borderId="145" xfId="16" applyFont="1" applyFill="1" applyBorder="1" applyAlignment="1" applyProtection="1">
      <protection locked="0"/>
    </xf>
    <xf numFmtId="3" fontId="150" fillId="76" borderId="145" xfId="16" applyNumberFormat="1" applyFont="1" applyFill="1" applyBorder="1" applyAlignment="1" applyProtection="1"/>
    <xf numFmtId="0" fontId="157" fillId="0" borderId="0" xfId="0" applyFont="1" applyAlignment="1">
      <alignment horizontal="left" vertical="center" wrapText="1"/>
    </xf>
    <xf numFmtId="14" fontId="4" fillId="0" borderId="0" xfId="0" applyNumberFormat="1" applyFont="1" applyAlignment="1">
      <alignment horizontal="left"/>
    </xf>
    <xf numFmtId="0" fontId="18" fillId="0" borderId="145" xfId="0" applyFont="1" applyBorder="1"/>
    <xf numFmtId="0" fontId="158" fillId="0" borderId="145" xfId="17" applyFont="1" applyBorder="1" applyAlignment="1" applyProtection="1"/>
    <xf numFmtId="193" fontId="6" fillId="0" borderId="145" xfId="0" applyNumberFormat="1" applyFont="1" applyBorder="1" applyAlignment="1" applyProtection="1">
      <alignment vertical="center" wrapText="1"/>
      <protection locked="0"/>
    </xf>
    <xf numFmtId="193" fontId="4" fillId="0" borderId="145" xfId="0" applyNumberFormat="1" applyFont="1" applyBorder="1" applyAlignment="1" applyProtection="1">
      <alignment vertical="center" wrapText="1"/>
      <protection locked="0"/>
    </xf>
    <xf numFmtId="193" fontId="6" fillId="0" borderId="145" xfId="0" applyNumberFormat="1" applyFont="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Border="1" applyAlignment="1" applyProtection="1">
      <alignment vertical="center" wrapText="1"/>
      <protection locked="0"/>
    </xf>
    <xf numFmtId="10" fontId="6" fillId="2" borderId="147" xfId="20961" applyNumberFormat="1" applyFont="1" applyFill="1" applyBorder="1" applyAlignment="1" applyProtection="1">
      <alignment vertical="center"/>
      <protection locked="0"/>
    </xf>
    <xf numFmtId="10" fontId="6" fillId="0" borderId="147" xfId="20961" applyNumberFormat="1" applyFont="1" applyFill="1" applyBorder="1" applyAlignment="1" applyProtection="1">
      <alignment vertical="center"/>
      <protection locked="0"/>
    </xf>
    <xf numFmtId="10" fontId="6" fillId="2" borderId="145" xfId="20961" applyNumberFormat="1" applyFont="1" applyFill="1" applyBorder="1" applyAlignment="1" applyProtection="1">
      <alignment vertical="center"/>
      <protection locked="0"/>
    </xf>
    <xf numFmtId="193" fontId="6" fillId="2" borderId="147" xfId="0" applyNumberFormat="1" applyFont="1" applyFill="1" applyBorder="1" applyAlignment="1" applyProtection="1">
      <alignment vertical="center"/>
      <protection locked="0"/>
    </xf>
    <xf numFmtId="193" fontId="6" fillId="0" borderId="149" xfId="0" applyNumberFormat="1" applyFont="1" applyBorder="1" applyAlignment="1" applyProtection="1">
      <alignment vertical="center"/>
      <protection locked="0"/>
    </xf>
    <xf numFmtId="10" fontId="6" fillId="2" borderId="115" xfId="20961" applyNumberFormat="1" applyFont="1" applyFill="1" applyBorder="1" applyAlignment="1" applyProtection="1">
      <alignment vertical="center"/>
      <protection locked="0"/>
    </xf>
    <xf numFmtId="14" fontId="111" fillId="0" borderId="0" xfId="0" applyNumberFormat="1" applyFont="1" applyAlignment="1">
      <alignment horizontal="left"/>
    </xf>
    <xf numFmtId="0" fontId="8" fillId="0" borderId="155" xfId="0" applyFont="1" applyFill="1" applyBorder="1" applyAlignment="1">
      <alignment horizontal="center" vertical="center" wrapText="1"/>
    </xf>
    <xf numFmtId="0" fontId="13" fillId="0" borderId="145" xfId="0" applyFont="1" applyFill="1" applyBorder="1" applyAlignment="1">
      <alignment horizontal="center" vertical="center" wrapText="1"/>
    </xf>
    <xf numFmtId="169" fontId="6" fillId="36" borderId="0" xfId="20" applyFont="1" applyBorder="1"/>
    <xf numFmtId="169" fontId="6" fillId="36" borderId="90" xfId="20" applyFont="1" applyBorder="1"/>
    <xf numFmtId="0" fontId="14" fillId="0" borderId="145" xfId="0" applyFont="1" applyFill="1" applyBorder="1" applyAlignment="1">
      <alignment horizontal="left" vertical="center" wrapText="1"/>
    </xf>
    <xf numFmtId="0" fontId="8" fillId="0" borderId="155" xfId="0" applyFont="1" applyFill="1" applyBorder="1" applyAlignment="1">
      <alignment horizontal="right" vertical="center" wrapText="1"/>
    </xf>
    <xf numFmtId="0" fontId="6" fillId="0" borderId="145" xfId="0" applyFont="1" applyFill="1" applyBorder="1" applyAlignment="1">
      <alignment vertical="center" wrapText="1"/>
    </xf>
    <xf numFmtId="193" fontId="4" fillId="0" borderId="154" xfId="0" applyNumberFormat="1" applyFont="1" applyBorder="1" applyAlignment="1" applyProtection="1">
      <alignment vertical="center" wrapText="1"/>
      <protection locked="0"/>
    </xf>
    <xf numFmtId="0" fontId="8" fillId="0" borderId="155" xfId="0" applyFont="1" applyBorder="1" applyAlignment="1">
      <alignment horizontal="right" vertical="center" wrapText="1"/>
    </xf>
    <xf numFmtId="0" fontId="6" fillId="0" borderId="145" xfId="0" applyFont="1" applyBorder="1" applyAlignment="1">
      <alignment vertical="center" wrapText="1"/>
    </xf>
    <xf numFmtId="10" fontId="4" fillId="0" borderId="154" xfId="20961" applyNumberFormat="1" applyFont="1" applyBorder="1" applyAlignment="1" applyProtection="1">
      <alignment vertical="center" wrapText="1"/>
      <protection locked="0"/>
    </xf>
    <xf numFmtId="0" fontId="8" fillId="2" borderId="155" xfId="0" applyFont="1" applyFill="1" applyBorder="1" applyAlignment="1">
      <alignment horizontal="right" vertical="center"/>
    </xf>
    <xf numFmtId="0" fontId="8" fillId="2" borderId="145" xfId="0" applyFont="1" applyFill="1" applyBorder="1" applyAlignment="1">
      <alignment vertical="center"/>
    </xf>
    <xf numFmtId="10" fontId="6" fillId="2" borderId="21" xfId="20961" applyNumberFormat="1" applyFont="1" applyFill="1" applyBorder="1" applyAlignment="1" applyProtection="1">
      <alignment vertical="center"/>
      <protection locked="0"/>
    </xf>
    <xf numFmtId="10" fontId="6" fillId="0" borderId="21" xfId="20961" applyNumberFormat="1" applyFont="1" applyFill="1" applyBorder="1" applyAlignment="1" applyProtection="1">
      <alignment vertical="center"/>
      <protection locked="0"/>
    </xf>
    <xf numFmtId="10" fontId="6" fillId="2" borderId="154" xfId="20961" applyNumberFormat="1" applyFont="1" applyFill="1" applyBorder="1" applyAlignment="1" applyProtection="1">
      <alignment vertical="center"/>
      <protection locked="0"/>
    </xf>
    <xf numFmtId="193" fontId="8" fillId="2" borderId="145" xfId="0" applyNumberFormat="1" applyFont="1" applyFill="1" applyBorder="1" applyAlignment="1" applyProtection="1">
      <alignment vertical="center"/>
      <protection locked="0"/>
    </xf>
    <xf numFmtId="0" fontId="13" fillId="0" borderId="155" xfId="0" applyFont="1" applyFill="1" applyBorder="1" applyAlignment="1">
      <alignment horizontal="center" vertical="center" wrapText="1"/>
    </xf>
    <xf numFmtId="0" fontId="8" fillId="0" borderId="145" xfId="0" applyFont="1" applyFill="1" applyBorder="1" applyAlignment="1">
      <alignment horizontal="left" vertical="center" wrapText="1"/>
    </xf>
    <xf numFmtId="193" fontId="6" fillId="2" borderId="21" xfId="0" applyNumberFormat="1" applyFont="1" applyFill="1" applyBorder="1" applyAlignment="1" applyProtection="1">
      <alignment vertical="center"/>
      <protection locked="0"/>
    </xf>
    <xf numFmtId="0" fontId="8" fillId="2" borderId="146" xfId="0" applyFont="1" applyFill="1" applyBorder="1" applyAlignment="1">
      <alignment vertical="center"/>
    </xf>
    <xf numFmtId="193" fontId="6" fillId="0" borderId="160" xfId="0" applyNumberFormat="1" applyFont="1" applyBorder="1" applyAlignment="1" applyProtection="1">
      <alignment vertical="center"/>
      <protection locked="0"/>
    </xf>
    <xf numFmtId="0" fontId="8" fillId="2" borderId="153" xfId="0" applyFont="1" applyFill="1" applyBorder="1" applyAlignment="1">
      <alignment horizontal="right" vertical="center"/>
    </xf>
    <xf numFmtId="193" fontId="8" fillId="2" borderId="152" xfId="0" applyNumberFormat="1" applyFont="1" applyFill="1" applyBorder="1" applyAlignment="1" applyProtection="1">
      <alignment vertical="center"/>
      <protection locked="0"/>
    </xf>
    <xf numFmtId="0" fontId="8" fillId="0" borderId="145" xfId="0" applyFont="1" applyFill="1" applyBorder="1" applyAlignment="1" applyProtection="1">
      <alignment horizontal="center" vertical="center" wrapText="1"/>
    </xf>
    <xf numFmtId="0" fontId="8"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4" fillId="3" borderId="145" xfId="21414" applyFont="1" applyFill="1" applyBorder="1" applyAlignment="1">
      <alignment horizontal="left" vertical="center" wrapText="1"/>
    </xf>
    <xf numFmtId="0" fontId="125" fillId="0" borderId="145" xfId="21414" applyFont="1" applyFill="1" applyBorder="1" applyAlignment="1">
      <alignment horizontal="left" vertical="center" wrapText="1" indent="1"/>
    </xf>
    <xf numFmtId="0" fontId="126" fillId="3" borderId="145" xfId="21414" applyFont="1" applyFill="1" applyBorder="1" applyAlignment="1">
      <alignment horizontal="left" vertical="center" wrapText="1"/>
    </xf>
    <xf numFmtId="0" fontId="125" fillId="3" borderId="145" xfId="21414" applyFont="1" applyFill="1" applyBorder="1" applyAlignment="1">
      <alignment horizontal="left" vertical="center" wrapText="1" indent="1"/>
    </xf>
    <xf numFmtId="0" fontId="127" fillId="0" borderId="145" xfId="21414" applyFont="1" applyFill="1" applyBorder="1" applyAlignment="1">
      <alignment horizontal="left" vertical="center" wrapText="1" indent="1"/>
    </xf>
    <xf numFmtId="0" fontId="128" fillId="0" borderId="145" xfId="21414" applyFont="1" applyFill="1" applyBorder="1" applyAlignment="1">
      <alignment horizontal="center" vertical="center" wrapText="1"/>
    </xf>
    <xf numFmtId="0" fontId="126" fillId="0" borderId="145" xfId="21414" applyFont="1" applyBorder="1" applyAlignment="1">
      <alignment horizontal="left" vertical="center" wrapText="1"/>
    </xf>
    <xf numFmtId="0" fontId="129" fillId="0" borderId="145" xfId="0" applyFont="1" applyBorder="1" applyAlignment="1">
      <alignment horizontal="left"/>
    </xf>
    <xf numFmtId="0" fontId="0" fillId="0" borderId="153" xfId="0" applyBorder="1" applyAlignment="1">
      <alignment horizontal="center"/>
    </xf>
    <xf numFmtId="0" fontId="126" fillId="0" borderId="152" xfId="0" applyFont="1" applyFill="1" applyBorder="1" applyAlignment="1">
      <alignment horizontal="left" vertical="center" wrapText="1"/>
    </xf>
    <xf numFmtId="0" fontId="126" fillId="0" borderId="145" xfId="21414" applyFont="1" applyFill="1" applyBorder="1" applyAlignment="1">
      <alignment horizontal="justify" vertical="center" wrapText="1"/>
    </xf>
    <xf numFmtId="0" fontId="126" fillId="0" borderId="145" xfId="21414" applyFont="1" applyFill="1" applyBorder="1" applyAlignment="1">
      <alignment vertical="center" wrapText="1"/>
    </xf>
    <xf numFmtId="0" fontId="0" fillId="0" borderId="153" xfId="0" applyBorder="1" applyAlignment="1">
      <alignment horizontal="center" vertical="center"/>
    </xf>
    <xf numFmtId="0" fontId="126" fillId="0" borderId="152" xfId="21414" applyFont="1" applyFill="1" applyBorder="1" applyAlignment="1">
      <alignment vertical="center" wrapText="1"/>
    </xf>
    <xf numFmtId="0" fontId="13" fillId="0" borderId="145" xfId="0" applyNumberFormat="1" applyFont="1" applyFill="1" applyBorder="1" applyAlignment="1">
      <alignment vertical="center" wrapText="1"/>
    </xf>
    <xf numFmtId="193" fontId="8" fillId="35" borderId="145" xfId="0" applyNumberFormat="1" applyFont="1" applyFill="1" applyBorder="1" applyAlignment="1" applyProtection="1">
      <alignment horizontal="right"/>
    </xf>
    <xf numFmtId="0" fontId="6"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0" fillId="0" borderId="145" xfId="0" applyFont="1" applyFill="1" applyBorder="1" applyAlignment="1" applyProtection="1">
      <alignment horizontal="left" vertical="center" indent="1"/>
      <protection locked="0"/>
    </xf>
    <xf numFmtId="0" fontId="131" fillId="0" borderId="145" xfId="0" applyFont="1" applyFill="1" applyBorder="1" applyAlignment="1" applyProtection="1">
      <alignment horizontal="left" vertical="center" indent="3"/>
      <protection locked="0"/>
    </xf>
    <xf numFmtId="0" fontId="132"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193" fontId="8" fillId="0" borderId="152" xfId="0" applyNumberFormat="1" applyFont="1" applyFill="1" applyBorder="1" applyAlignment="1" applyProtection="1">
      <alignment horizontal="right"/>
    </xf>
    <xf numFmtId="193" fontId="8" fillId="35" borderId="152" xfId="0" applyNumberFormat="1" applyFont="1" applyFill="1" applyBorder="1" applyAlignment="1" applyProtection="1">
      <alignment horizontal="right"/>
    </xf>
    <xf numFmtId="0" fontId="159" fillId="0" borderId="1" xfId="0" applyFont="1" applyFill="1" applyBorder="1" applyAlignment="1">
      <alignment horizontal="center"/>
    </xf>
    <xf numFmtId="0" fontId="6" fillId="0" borderId="17" xfId="0" applyNumberFormat="1" applyFont="1" applyFill="1" applyBorder="1" applyAlignment="1">
      <alignment horizontal="left" vertical="center" wrapText="1" indent="1"/>
    </xf>
    <xf numFmtId="3" fontId="4" fillId="35" borderId="21" xfId="0" applyNumberFormat="1" applyFont="1" applyFill="1" applyBorder="1" applyAlignment="1">
      <alignment vertical="center" wrapText="1"/>
    </xf>
    <xf numFmtId="3" fontId="4" fillId="0" borderId="21" xfId="0" applyNumberFormat="1" applyFont="1" applyBorder="1" applyAlignment="1">
      <alignment vertical="center" wrapText="1"/>
    </xf>
    <xf numFmtId="3" fontId="4" fillId="0" borderId="21" xfId="0" applyNumberFormat="1" applyFont="1" applyFill="1" applyBorder="1" applyAlignment="1">
      <alignment vertical="center" wrapText="1"/>
    </xf>
    <xf numFmtId="3" fontId="4" fillId="35" borderId="25" xfId="0" applyNumberFormat="1" applyFont="1" applyFill="1" applyBorder="1" applyAlignment="1">
      <alignment vertical="center" wrapText="1"/>
    </xf>
    <xf numFmtId="3" fontId="4" fillId="35" borderId="36" xfId="0" applyNumberFormat="1" applyFont="1" applyFill="1" applyBorder="1" applyAlignment="1">
      <alignment vertical="center" wrapText="1"/>
    </xf>
    <xf numFmtId="3" fontId="4" fillId="35" borderId="147" xfId="0" applyNumberFormat="1" applyFont="1" applyFill="1" applyBorder="1" applyAlignment="1">
      <alignment vertical="center" wrapText="1"/>
    </xf>
    <xf numFmtId="3" fontId="4" fillId="0" borderId="147" xfId="0" applyNumberFormat="1" applyFont="1" applyBorder="1" applyAlignment="1">
      <alignment vertical="center" wrapText="1"/>
    </xf>
    <xf numFmtId="3" fontId="4" fillId="35" borderId="115" xfId="0" applyNumberFormat="1" applyFont="1" applyFill="1" applyBorder="1" applyAlignment="1">
      <alignment vertical="center" wrapText="1"/>
    </xf>
    <xf numFmtId="3" fontId="4" fillId="35" borderId="145" xfId="0" applyNumberFormat="1" applyFont="1" applyFill="1" applyBorder="1" applyAlignment="1">
      <alignment vertical="center" wrapText="1"/>
    </xf>
    <xf numFmtId="3" fontId="4" fillId="0" borderId="145" xfId="0" applyNumberFormat="1" applyFont="1" applyBorder="1" applyAlignment="1">
      <alignment vertical="center" wrapText="1"/>
    </xf>
    <xf numFmtId="3" fontId="4" fillId="0" borderId="145" xfId="0" applyNumberFormat="1" applyFont="1" applyFill="1" applyBorder="1" applyAlignment="1">
      <alignment vertical="center" wrapText="1"/>
    </xf>
    <xf numFmtId="3" fontId="4" fillId="35" borderId="152" xfId="0" applyNumberFormat="1" applyFont="1" applyFill="1" applyBorder="1" applyAlignment="1">
      <alignment vertical="center" wrapText="1"/>
    </xf>
    <xf numFmtId="0" fontId="4" fillId="0" borderId="16" xfId="0" applyFont="1" applyBorder="1" applyAlignment="1">
      <alignment vertical="center" wrapText="1"/>
    </xf>
    <xf numFmtId="0" fontId="5" fillId="0" borderId="17" xfId="0" applyFont="1" applyBorder="1" applyAlignment="1">
      <alignment vertical="center" wrapText="1"/>
    </xf>
    <xf numFmtId="0" fontId="6" fillId="0" borderId="18" xfId="0" applyNumberFormat="1" applyFont="1" applyFill="1" applyBorder="1" applyAlignment="1">
      <alignment horizontal="left" vertical="center" wrapText="1" indent="1"/>
    </xf>
    <xf numFmtId="0" fontId="4" fillId="0" borderId="155" xfId="0" applyFont="1" applyBorder="1" applyAlignment="1">
      <alignment horizontal="center" vertical="center" wrapText="1"/>
    </xf>
    <xf numFmtId="0" fontId="4" fillId="0" borderId="145" xfId="0" applyFont="1" applyBorder="1" applyAlignment="1">
      <alignment vertical="center" wrapText="1"/>
    </xf>
    <xf numFmtId="3" fontId="4" fillId="35" borderId="148" xfId="0" applyNumberFormat="1" applyFont="1" applyFill="1" applyBorder="1" applyAlignment="1">
      <alignment vertical="center" wrapText="1"/>
    </xf>
    <xf numFmtId="14" fontId="6" fillId="3" borderId="145" xfId="8" quotePrefix="1" applyNumberFormat="1" applyFont="1" applyFill="1" applyBorder="1" applyAlignment="1" applyProtection="1">
      <alignment horizontal="left" vertical="center" wrapText="1" indent="2"/>
      <protection locked="0"/>
    </xf>
    <xf numFmtId="3" fontId="4" fillId="0" borderId="148" xfId="0" applyNumberFormat="1" applyFont="1" applyBorder="1" applyAlignment="1">
      <alignment vertical="center" wrapText="1"/>
    </xf>
    <xf numFmtId="14" fontId="6" fillId="3" borderId="145" xfId="8" quotePrefix="1" applyNumberFormat="1" applyFont="1" applyFill="1" applyBorder="1" applyAlignment="1" applyProtection="1">
      <alignment horizontal="left" vertical="center" wrapText="1" indent="3"/>
      <protection locked="0"/>
    </xf>
    <xf numFmtId="0" fontId="4" fillId="0" borderId="145" xfId="0" applyFont="1" applyFill="1" applyBorder="1" applyAlignment="1">
      <alignment horizontal="left" vertical="center" wrapText="1" indent="2"/>
    </xf>
    <xf numFmtId="0" fontId="4" fillId="0" borderId="155" xfId="0" applyFont="1" applyFill="1" applyBorder="1" applyAlignment="1">
      <alignment horizontal="center" vertical="center" wrapText="1"/>
    </xf>
    <xf numFmtId="0" fontId="4" fillId="0" borderId="145" xfId="0" applyFont="1" applyFill="1" applyBorder="1" applyAlignment="1">
      <alignment vertical="center" wrapText="1"/>
    </xf>
    <xf numFmtId="0" fontId="4" fillId="0" borderId="153" xfId="0" applyFont="1" applyBorder="1" applyAlignment="1">
      <alignment horizontal="center" vertical="center" wrapText="1"/>
    </xf>
    <xf numFmtId="0" fontId="5" fillId="0" borderId="152" xfId="0" applyFont="1" applyBorder="1" applyAlignment="1">
      <alignment vertical="center" wrapText="1"/>
    </xf>
    <xf numFmtId="0" fontId="0" fillId="0" borderId="155" xfId="0" applyBorder="1"/>
    <xf numFmtId="0" fontId="0" fillId="0" borderId="153" xfId="0" applyBorder="1"/>
    <xf numFmtId="167" fontId="5" fillId="35" borderId="152" xfId="0" applyNumberFormat="1" applyFont="1" applyFill="1" applyBorder="1" applyAlignment="1">
      <alignment horizontal="center" vertical="center"/>
    </xf>
    <xf numFmtId="167" fontId="5" fillId="35" borderId="151" xfId="0" applyNumberFormat="1" applyFont="1" applyFill="1" applyBorder="1" applyAlignment="1">
      <alignment horizontal="center" vertical="center"/>
    </xf>
    <xf numFmtId="3" fontId="21" fillId="36" borderId="0" xfId="20" applyNumberFormat="1" applyBorder="1"/>
    <xf numFmtId="3" fontId="4" fillId="0" borderId="52" xfId="0" applyNumberFormat="1" applyFont="1" applyFill="1" applyBorder="1" applyAlignment="1">
      <alignment vertical="center"/>
    </xf>
    <xf numFmtId="3" fontId="4" fillId="0" borderId="62" xfId="0" applyNumberFormat="1" applyFont="1" applyFill="1" applyBorder="1" applyAlignment="1">
      <alignment vertical="center"/>
    </xf>
    <xf numFmtId="3" fontId="4" fillId="3" borderId="95"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97" xfId="0" applyNumberFormat="1" applyFont="1" applyFill="1" applyBorder="1" applyAlignment="1">
      <alignment vertical="center"/>
    </xf>
    <xf numFmtId="3" fontId="4" fillId="0" borderId="98" xfId="0" applyNumberFormat="1" applyFont="1" applyFill="1" applyBorder="1" applyAlignment="1">
      <alignment vertical="center"/>
    </xf>
    <xf numFmtId="3" fontId="4" fillId="0" borderId="112" xfId="0" applyNumberFormat="1" applyFont="1" applyFill="1" applyBorder="1" applyAlignment="1">
      <alignment vertical="center"/>
    </xf>
    <xf numFmtId="3" fontId="4" fillId="0" borderId="23" xfId="0" applyNumberFormat="1" applyFont="1" applyFill="1" applyBorder="1" applyAlignment="1">
      <alignment vertical="center"/>
    </xf>
    <xf numFmtId="3" fontId="4" fillId="0" borderId="25" xfId="0" applyNumberFormat="1" applyFont="1" applyFill="1" applyBorder="1" applyAlignment="1">
      <alignment vertical="center"/>
    </xf>
    <xf numFmtId="3" fontId="4" fillId="0" borderId="24" xfId="0" applyNumberFormat="1" applyFont="1" applyFill="1" applyBorder="1" applyAlignment="1">
      <alignment vertical="center"/>
    </xf>
    <xf numFmtId="3" fontId="4" fillId="0" borderId="26" xfId="0" applyNumberFormat="1" applyFont="1" applyFill="1" applyBorder="1" applyAlignment="1">
      <alignment vertical="center"/>
    </xf>
    <xf numFmtId="3" fontId="4" fillId="0" borderId="18" xfId="0" applyNumberFormat="1" applyFont="1" applyFill="1" applyBorder="1" applyAlignment="1">
      <alignment vertical="center"/>
    </xf>
    <xf numFmtId="3" fontId="4" fillId="0" borderId="93" xfId="0" applyNumberFormat="1" applyFont="1" applyFill="1" applyBorder="1" applyAlignment="1">
      <alignment vertical="center"/>
    </xf>
    <xf numFmtId="3" fontId="4" fillId="0" borderId="106" xfId="0" applyNumberFormat="1" applyFont="1" applyFill="1" applyBorder="1" applyAlignment="1">
      <alignment vertical="center"/>
    </xf>
    <xf numFmtId="10" fontId="4" fillId="0" borderId="91" xfId="20961" applyNumberFormat="1" applyFont="1" applyFill="1" applyBorder="1" applyAlignment="1">
      <alignment vertical="center"/>
    </xf>
    <xf numFmtId="10" fontId="4" fillId="0" borderId="108" xfId="20961" applyNumberFormat="1" applyFont="1" applyFill="1" applyBorder="1" applyAlignment="1">
      <alignment vertical="center"/>
    </xf>
    <xf numFmtId="0" fontId="6" fillId="0" borderId="0" xfId="0" applyFont="1" applyBorder="1" applyAlignment="1">
      <alignment horizontal="left" wrapText="1"/>
    </xf>
    <xf numFmtId="0" fontId="13" fillId="0" borderId="0" xfId="0" applyFont="1" applyFill="1" applyBorder="1" applyAlignment="1">
      <alignment horizontal="center" wrapText="1"/>
    </xf>
    <xf numFmtId="0" fontId="6" fillId="0" borderId="0" xfId="0" applyFont="1" applyBorder="1" applyAlignment="1">
      <alignment horizontal="right" wrapText="1"/>
    </xf>
    <xf numFmtId="0" fontId="6" fillId="0" borderId="16" xfId="0" applyFont="1" applyBorder="1"/>
    <xf numFmtId="0" fontId="13" fillId="0" borderId="26" xfId="0" applyFont="1" applyBorder="1" applyAlignment="1">
      <alignment horizontal="center" wrapText="1"/>
    </xf>
    <xf numFmtId="0" fontId="13" fillId="0" borderId="18" xfId="0" applyFont="1" applyBorder="1" applyAlignment="1">
      <alignment horizontal="center"/>
    </xf>
    <xf numFmtId="0" fontId="6" fillId="0" borderId="19" xfId="0" applyFont="1" applyBorder="1" applyAlignment="1">
      <alignment vertical="center"/>
    </xf>
    <xf numFmtId="0" fontId="13" fillId="0" borderId="8" xfId="0" applyFont="1" applyBorder="1" applyAlignment="1">
      <alignment horizontal="center" vertical="center" wrapText="1"/>
    </xf>
    <xf numFmtId="0" fontId="13" fillId="0" borderId="112" xfId="0" applyFont="1" applyBorder="1" applyAlignment="1">
      <alignment horizontal="center" vertical="center" wrapText="1"/>
    </xf>
    <xf numFmtId="0" fontId="6" fillId="0" borderId="8" xfId="0" applyFont="1" applyBorder="1" applyAlignment="1">
      <alignment wrapText="1"/>
    </xf>
    <xf numFmtId="0" fontId="6" fillId="0" borderId="21" xfId="0" applyFont="1" applyBorder="1" applyAlignment="1">
      <alignment wrapText="1"/>
    </xf>
    <xf numFmtId="0" fontId="6" fillId="0" borderId="155" xfId="0" applyFont="1" applyBorder="1" applyAlignment="1">
      <alignment vertical="center"/>
    </xf>
    <xf numFmtId="0" fontId="6" fillId="0" borderId="148" xfId="0" applyFont="1" applyBorder="1" applyAlignment="1">
      <alignment wrapText="1"/>
    </xf>
    <xf numFmtId="0" fontId="6" fillId="0" borderId="22" xfId="0" applyFont="1" applyBorder="1"/>
    <xf numFmtId="0" fontId="6" fillId="0" borderId="25" xfId="0" applyFont="1" applyBorder="1" applyAlignment="1">
      <alignment wrapText="1"/>
    </xf>
    <xf numFmtId="0" fontId="6" fillId="0" borderId="155" xfId="0" applyFont="1" applyBorder="1"/>
    <xf numFmtId="0" fontId="6" fillId="0" borderId="145" xfId="0" applyFont="1" applyBorder="1" applyAlignment="1">
      <alignment wrapText="1"/>
    </xf>
    <xf numFmtId="0" fontId="4" fillId="0" borderId="21" xfId="0" applyFont="1" applyBorder="1" applyAlignment="1">
      <alignment horizontal="left" wrapText="1"/>
    </xf>
    <xf numFmtId="0" fontId="6" fillId="0" borderId="21" xfId="0" applyFont="1" applyBorder="1" applyAlignment="1">
      <alignment horizontal="left" wrapText="1"/>
    </xf>
    <xf numFmtId="196" fontId="4" fillId="0" borderId="21" xfId="20961" applyNumberFormat="1" applyFont="1" applyFill="1" applyBorder="1"/>
    <xf numFmtId="0" fontId="6" fillId="0" borderId="105" xfId="0" applyFont="1" applyBorder="1" applyAlignment="1">
      <alignment vertical="center"/>
    </xf>
    <xf numFmtId="0" fontId="6" fillId="0" borderId="146" xfId="0" applyFont="1" applyBorder="1" applyAlignment="1">
      <alignment wrapText="1"/>
    </xf>
    <xf numFmtId="0" fontId="0" fillId="0" borderId="155" xfId="0" applyBorder="1" applyAlignment="1">
      <alignment horizontal="center" vertical="center"/>
    </xf>
    <xf numFmtId="193" fontId="8" fillId="0" borderId="145" xfId="0" applyNumberFormat="1" applyFont="1" applyBorder="1" applyAlignment="1">
      <alignment horizontal="right"/>
    </xf>
    <xf numFmtId="193" fontId="8" fillId="0" borderId="152" xfId="0" applyNumberFormat="1" applyFont="1" applyBorder="1" applyAlignment="1">
      <alignment horizontal="right"/>
    </xf>
    <xf numFmtId="164" fontId="0" fillId="0" borderId="145" xfId="7" applyNumberFormat="1" applyFont="1" applyBorder="1"/>
    <xf numFmtId="164" fontId="0" fillId="0" borderId="152" xfId="7" applyNumberFormat="1" applyFont="1" applyFill="1" applyBorder="1"/>
    <xf numFmtId="164" fontId="0" fillId="35" borderId="154" xfId="7" applyNumberFormat="1" applyFont="1" applyFill="1" applyBorder="1"/>
    <xf numFmtId="164" fontId="0" fillId="35" borderId="151" xfId="7" applyNumberFormat="1" applyFont="1" applyFill="1" applyBorder="1"/>
    <xf numFmtId="164" fontId="0" fillId="0" borderId="145" xfId="7" applyNumberFormat="1" applyFont="1" applyBorder="1" applyAlignment="1">
      <alignment vertical="center"/>
    </xf>
    <xf numFmtId="164" fontId="0" fillId="0" borderId="152" xfId="7" applyNumberFormat="1" applyFont="1" applyBorder="1"/>
    <xf numFmtId="164" fontId="0" fillId="35" borderId="154" xfId="7" applyNumberFormat="1" applyFont="1" applyFill="1" applyBorder="1" applyAlignment="1">
      <alignment vertical="center"/>
    </xf>
    <xf numFmtId="164" fontId="6" fillId="0" borderId="0" xfId="7" applyNumberFormat="1" applyFont="1"/>
    <xf numFmtId="164" fontId="4" fillId="0" borderId="0" xfId="7" applyNumberFormat="1" applyFont="1"/>
    <xf numFmtId="164" fontId="6" fillId="0" borderId="0" xfId="7" applyNumberFormat="1" applyFont="1" applyBorder="1"/>
    <xf numFmtId="164" fontId="4" fillId="0" borderId="0" xfId="7" applyNumberFormat="1" applyFont="1" applyBorder="1"/>
    <xf numFmtId="164" fontId="8" fillId="0" borderId="145" xfId="7" applyNumberFormat="1" applyFont="1" applyFill="1" applyBorder="1" applyAlignment="1" applyProtection="1">
      <alignment horizontal="center" vertical="center" wrapText="1"/>
    </xf>
    <xf numFmtId="164" fontId="0" fillId="35" borderId="145" xfId="7" applyNumberFormat="1" applyFont="1" applyFill="1" applyBorder="1"/>
    <xf numFmtId="164" fontId="0" fillId="35" borderId="145" xfId="7" applyNumberFormat="1" applyFont="1" applyFill="1" applyBorder="1" applyAlignment="1">
      <alignment vertical="center"/>
    </xf>
    <xf numFmtId="164" fontId="0" fillId="35" borderId="152" xfId="7" applyNumberFormat="1" applyFont="1" applyFill="1" applyBorder="1"/>
    <xf numFmtId="164" fontId="0" fillId="0" borderId="0" xfId="7" applyNumberFormat="1" applyFont="1"/>
    <xf numFmtId="0" fontId="0" fillId="0" borderId="155" xfId="0" applyBorder="1" applyAlignment="1">
      <alignment horizontal="center" vertical="center"/>
    </xf>
    <xf numFmtId="0" fontId="4" fillId="85" borderId="145"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164" fontId="4" fillId="0" borderId="145" xfId="7" applyNumberFormat="1" applyFont="1" applyFill="1" applyBorder="1" applyAlignment="1">
      <alignment vertical="center" wrapText="1"/>
    </xf>
    <xf numFmtId="164" fontId="8" fillId="0" borderId="0" xfId="7" applyNumberFormat="1" applyFont="1" applyFill="1" applyBorder="1" applyAlignment="1" applyProtection="1"/>
    <xf numFmtId="164" fontId="5" fillId="35" borderId="18" xfId="7" applyNumberFormat="1" applyFont="1" applyFill="1" applyBorder="1" applyAlignment="1">
      <alignment horizontal="center" vertical="center" wrapText="1"/>
    </xf>
    <xf numFmtId="164" fontId="5" fillId="35" borderId="112" xfId="7" applyNumberFormat="1" applyFont="1" applyFill="1" applyBorder="1" applyAlignment="1">
      <alignment horizontal="left" vertical="center" wrapText="1"/>
    </xf>
    <xf numFmtId="164" fontId="4" fillId="0" borderId="112" xfId="7" applyNumberFormat="1" applyFont="1" applyFill="1" applyBorder="1" applyAlignment="1">
      <alignment horizontal="right" vertical="center" wrapText="1"/>
    </xf>
    <xf numFmtId="164" fontId="5" fillId="35" borderId="112" xfId="7" applyNumberFormat="1" applyFont="1" applyFill="1" applyBorder="1" applyAlignment="1">
      <alignment horizontal="right" vertical="center" wrapText="1"/>
    </xf>
    <xf numFmtId="164" fontId="103" fillId="0" borderId="112" xfId="7" applyNumberFormat="1" applyFont="1" applyFill="1" applyBorder="1" applyAlignment="1">
      <alignment horizontal="right" vertical="center" wrapText="1"/>
    </xf>
    <xf numFmtId="164" fontId="5" fillId="35" borderId="112" xfId="7" applyNumberFormat="1" applyFont="1" applyFill="1" applyBorder="1" applyAlignment="1">
      <alignment horizontal="center" vertical="center" wrapText="1"/>
    </xf>
    <xf numFmtId="164" fontId="6" fillId="0" borderId="24" xfId="7" applyNumberFormat="1" applyFont="1" applyFill="1" applyBorder="1" applyAlignment="1" applyProtection="1">
      <alignment horizontal="right" vertical="center"/>
    </xf>
    <xf numFmtId="43" fontId="4" fillId="0" borderId="20" xfId="7" applyFont="1" applyBorder="1" applyAlignment="1"/>
    <xf numFmtId="43" fontId="4" fillId="35" borderId="24" xfId="7" applyFont="1" applyFill="1" applyBorder="1"/>
    <xf numFmtId="9" fontId="4" fillId="0" borderId="154" xfId="20961" applyFont="1" applyBorder="1"/>
    <xf numFmtId="193" fontId="4" fillId="35" borderId="152" xfId="0" applyNumberFormat="1" applyFont="1" applyFill="1" applyBorder="1"/>
    <xf numFmtId="164" fontId="133" fillId="3" borderId="145" xfId="7" applyNumberFormat="1" applyFont="1" applyFill="1" applyBorder="1" applyAlignment="1" applyProtection="1">
      <protection locked="0"/>
    </xf>
    <xf numFmtId="10" fontId="107" fillId="0" borderId="145" xfId="948" applyNumberFormat="1" applyFont="1" applyFill="1" applyBorder="1" applyAlignment="1" applyProtection="1">
      <alignment horizontal="right" vertical="center"/>
      <protection locked="0"/>
    </xf>
    <xf numFmtId="164" fontId="111" fillId="0" borderId="0" xfId="7" applyNumberFormat="1" applyFont="1"/>
    <xf numFmtId="164" fontId="114" fillId="0" borderId="138" xfId="7" applyNumberFormat="1" applyFont="1" applyBorder="1" applyAlignment="1">
      <alignment horizontal="center" vertical="center" wrapText="1"/>
    </xf>
    <xf numFmtId="164" fontId="114" fillId="0" borderId="138" xfId="7" applyNumberFormat="1" applyFont="1" applyBorder="1"/>
    <xf numFmtId="10" fontId="115" fillId="0" borderId="145" xfId="20961" applyNumberFormat="1" applyFont="1" applyBorder="1"/>
    <xf numFmtId="10" fontId="115" fillId="0" borderId="146" xfId="20961" applyNumberFormat="1" applyFont="1" applyBorder="1"/>
    <xf numFmtId="2" fontId="115" fillId="0" borderId="145" xfId="0" applyNumberFormat="1" applyFont="1" applyBorder="1"/>
    <xf numFmtId="2" fontId="115" fillId="0" borderId="146" xfId="0" applyNumberFormat="1" applyFont="1" applyBorder="1"/>
    <xf numFmtId="164" fontId="110" fillId="0" borderId="0" xfId="7" applyNumberFormat="1" applyFont="1"/>
    <xf numFmtId="164" fontId="113" fillId="0" borderId="128" xfId="7" applyNumberFormat="1" applyFont="1" applyFill="1" applyBorder="1" applyAlignment="1">
      <alignment horizontal="left" vertical="center" wrapText="1"/>
    </xf>
    <xf numFmtId="164" fontId="110" fillId="0" borderId="146" xfId="7" applyNumberFormat="1" applyFont="1" applyFill="1" applyBorder="1" applyAlignment="1">
      <alignment horizontal="center" vertical="center" wrapText="1"/>
    </xf>
    <xf numFmtId="164" fontId="110" fillId="0" borderId="7" xfId="7" applyNumberFormat="1" applyFont="1" applyFill="1" applyBorder="1" applyAlignment="1">
      <alignment horizontal="center" vertical="center" wrapText="1"/>
    </xf>
    <xf numFmtId="164" fontId="110" fillId="0" borderId="145" xfId="7" applyNumberFormat="1" applyFont="1" applyFill="1" applyBorder="1" applyAlignment="1">
      <alignment horizontal="left" vertical="center" wrapText="1"/>
    </xf>
    <xf numFmtId="164" fontId="110" fillId="0" borderId="145" xfId="7" applyNumberFormat="1" applyFont="1" applyBorder="1"/>
    <xf numFmtId="164" fontId="110" fillId="0" borderId="145" xfId="7" applyNumberFormat="1" applyFont="1" applyBorder="1" applyAlignment="1">
      <alignment horizontal="center" vertical="center" wrapText="1"/>
    </xf>
    <xf numFmtId="164" fontId="110" fillId="0" borderId="145" xfId="7" applyNumberFormat="1" applyFont="1" applyBorder="1" applyAlignment="1">
      <alignment horizontal="center" vertical="center"/>
    </xf>
    <xf numFmtId="164" fontId="9" fillId="0" borderId="145" xfId="7" applyNumberFormat="1" applyFont="1" applyFill="1" applyBorder="1" applyAlignment="1">
      <alignment horizontal="left" vertical="center" wrapText="1"/>
    </xf>
    <xf numFmtId="164" fontId="110" fillId="0" borderId="0" xfId="7" applyNumberFormat="1" applyFont="1" applyBorder="1"/>
    <xf numFmtId="164" fontId="110" fillId="0" borderId="0" xfId="7" applyNumberFormat="1" applyFont="1" applyAlignment="1">
      <alignment horizontal="center" vertical="center"/>
    </xf>
    <xf numFmtId="164" fontId="110" fillId="0" borderId="0" xfId="7" applyNumberFormat="1" applyFont="1" applyBorder="1" applyAlignment="1">
      <alignment horizontal="left"/>
    </xf>
    <xf numFmtId="10" fontId="6" fillId="2" borderId="36" xfId="20961" applyNumberFormat="1" applyFont="1" applyFill="1" applyBorder="1" applyAlignment="1" applyProtection="1">
      <alignment vertical="center"/>
      <protection locked="0"/>
    </xf>
    <xf numFmtId="0" fontId="8" fillId="0" borderId="158" xfId="11" applyFont="1" applyFill="1" applyBorder="1" applyAlignment="1" applyProtection="1"/>
    <xf numFmtId="0" fontId="13" fillId="0" borderId="29" xfId="11" applyFont="1" applyFill="1" applyBorder="1" applyAlignment="1" applyProtection="1">
      <alignment horizontal="left" vertical="center"/>
    </xf>
    <xf numFmtId="0" fontId="8" fillId="0" borderId="54" xfId="11" applyFont="1" applyFill="1" applyBorder="1" applyAlignment="1" applyProtection="1">
      <alignment horizontal="left"/>
    </xf>
    <xf numFmtId="0" fontId="15" fillId="0" borderId="104" xfId="11" applyFont="1" applyFill="1" applyBorder="1" applyAlignment="1" applyProtection="1">
      <alignment horizontal="right"/>
    </xf>
    <xf numFmtId="164" fontId="4" fillId="0" borderId="154" xfId="7" applyNumberFormat="1" applyFont="1" applyFill="1" applyBorder="1" applyAlignment="1">
      <alignment vertical="center" wrapText="1"/>
    </xf>
    <xf numFmtId="0" fontId="5" fillId="86" borderId="155" xfId="0" applyFont="1" applyFill="1" applyBorder="1" applyAlignment="1" applyProtection="1">
      <alignment vertical="center" wrapText="1"/>
    </xf>
    <xf numFmtId="194" fontId="5" fillId="86" borderId="154" xfId="7" applyNumberFormat="1" applyFont="1" applyFill="1" applyBorder="1" applyAlignment="1">
      <alignment vertical="center"/>
    </xf>
    <xf numFmtId="0" fontId="139" fillId="82" borderId="155" xfId="0" applyFont="1" applyFill="1" applyBorder="1" applyAlignment="1">
      <alignment horizontal="left" vertical="center" wrapText="1" indent="3"/>
    </xf>
    <xf numFmtId="0" fontId="146" fillId="82" borderId="155" xfId="0" applyFont="1" applyFill="1" applyBorder="1" applyAlignment="1">
      <alignment horizontal="left" vertical="center" wrapText="1" indent="5"/>
    </xf>
    <xf numFmtId="0" fontId="147" fillId="83" borderId="155" xfId="0" applyFont="1" applyFill="1" applyBorder="1" applyAlignment="1" applyProtection="1">
      <alignment horizontal="left" vertical="center" wrapText="1" indent="1"/>
    </xf>
    <xf numFmtId="194" fontId="147" fillId="84" borderId="154" xfId="7" applyNumberFormat="1" applyFont="1" applyFill="1" applyBorder="1" applyAlignment="1">
      <alignment vertical="center"/>
    </xf>
    <xf numFmtId="0" fontId="146" fillId="82" borderId="153" xfId="0" applyFont="1" applyFill="1" applyBorder="1" applyAlignment="1">
      <alignment horizontal="left" vertical="center" wrapText="1" indent="5"/>
    </xf>
    <xf numFmtId="194" fontId="147" fillId="84" borderId="151" xfId="7" applyNumberFormat="1" applyFont="1" applyFill="1" applyBorder="1" applyAlignment="1">
      <alignment vertical="center"/>
    </xf>
    <xf numFmtId="167" fontId="18" fillId="0" borderId="162" xfId="0" applyNumberFormat="1" applyFont="1" applyBorder="1" applyAlignment="1">
      <alignment horizontal="center"/>
    </xf>
    <xf numFmtId="0" fontId="0" fillId="0" borderId="105" xfId="0" applyBorder="1" applyAlignment="1">
      <alignment horizontal="center"/>
    </xf>
    <xf numFmtId="0" fontId="125" fillId="0" borderId="146" xfId="21414" applyFont="1" applyFill="1" applyBorder="1" applyAlignment="1">
      <alignment horizontal="left" vertical="center" wrapText="1" indent="1"/>
    </xf>
    <xf numFmtId="0" fontId="125" fillId="3" borderId="145" xfId="0" applyFont="1" applyFill="1" applyBorder="1" applyAlignment="1">
      <alignment horizontal="left" vertical="center" wrapText="1" indent="1"/>
    </xf>
    <xf numFmtId="167" fontId="18" fillId="0" borderId="154" xfId="0" applyNumberFormat="1" applyFont="1" applyBorder="1" applyAlignment="1">
      <alignment horizontal="center"/>
    </xf>
    <xf numFmtId="0" fontId="126" fillId="0" borderId="145" xfId="0" applyFont="1" applyBorder="1" applyAlignment="1">
      <alignment horizontal="left" vertical="center" wrapText="1"/>
    </xf>
    <xf numFmtId="0" fontId="18" fillId="0" borderId="154" xfId="0" applyFont="1" applyBorder="1"/>
    <xf numFmtId="0" fontId="125" fillId="0" borderId="145" xfId="0" applyFont="1" applyBorder="1" applyAlignment="1">
      <alignment horizontal="left" vertical="center" wrapText="1" indent="1"/>
    </xf>
    <xf numFmtId="0" fontId="125" fillId="0" borderId="145" xfId="0" applyFont="1" applyFill="1" applyBorder="1" applyAlignment="1">
      <alignment horizontal="left" vertical="center" wrapText="1" indent="1"/>
    </xf>
    <xf numFmtId="0" fontId="127" fillId="3" borderId="145" xfId="0" applyFont="1" applyFill="1" applyBorder="1" applyAlignment="1">
      <alignment horizontal="left" vertical="center" wrapText="1" indent="1"/>
    </xf>
    <xf numFmtId="0" fontId="127" fillId="0" borderId="145" xfId="0" applyFont="1" applyFill="1" applyBorder="1" applyAlignment="1">
      <alignment horizontal="left" vertical="center" wrapText="1" indent="1"/>
    </xf>
    <xf numFmtId="0" fontId="126" fillId="0" borderId="145" xfId="0" applyFont="1" applyFill="1" applyBorder="1" applyAlignment="1">
      <alignment horizontal="left" vertical="center" wrapText="1"/>
    </xf>
    <xf numFmtId="0" fontId="18" fillId="0" borderId="151" xfId="0" applyFont="1" applyBorder="1"/>
    <xf numFmtId="9" fontId="101" fillId="0" borderId="3" xfId="0" applyNumberFormat="1" applyFont="1" applyFill="1" applyBorder="1" applyAlignment="1">
      <alignment horizontal="left" vertical="center"/>
    </xf>
    <xf numFmtId="3" fontId="111" fillId="0" borderId="145" xfId="0" applyNumberFormat="1" applyFont="1" applyBorder="1"/>
    <xf numFmtId="3" fontId="114" fillId="0" borderId="145" xfId="0" applyNumberFormat="1" applyFont="1" applyBorder="1"/>
    <xf numFmtId="0" fontId="8" fillId="0" borderId="0" xfId="11" applyFont="1"/>
    <xf numFmtId="0" fontId="15" fillId="0" borderId="0" xfId="0" applyFont="1" applyAlignment="1" applyProtection="1">
      <alignment horizontal="right"/>
      <protection locked="0"/>
    </xf>
    <xf numFmtId="0" fontId="4" fillId="0" borderId="6" xfId="0" applyFont="1" applyBorder="1" applyAlignment="1">
      <alignment horizontal="center" vertical="center" wrapText="1"/>
    </xf>
    <xf numFmtId="167" fontId="15" fillId="0" borderId="57" xfId="0" applyNumberFormat="1" applyFont="1" applyBorder="1" applyAlignment="1">
      <alignment horizontal="center"/>
    </xf>
    <xf numFmtId="167" fontId="17" fillId="0" borderId="55" xfId="0" applyNumberFormat="1" applyFont="1" applyBorder="1" applyAlignment="1">
      <alignment horizontal="center"/>
    </xf>
    <xf numFmtId="43" fontId="16" fillId="81" borderId="56" xfId="7" applyFont="1" applyFill="1" applyBorder="1" applyAlignment="1">
      <alignment horizontal="center"/>
    </xf>
    <xf numFmtId="193" fontId="8" fillId="35" borderId="154" xfId="0" applyNumberFormat="1" applyFont="1" applyFill="1" applyBorder="1" applyAlignment="1">
      <alignment horizontal="right"/>
    </xf>
    <xf numFmtId="193" fontId="8" fillId="35" borderId="151" xfId="0" applyNumberFormat="1" applyFont="1" applyFill="1" applyBorder="1" applyAlignment="1">
      <alignment horizontal="right"/>
    </xf>
    <xf numFmtId="164" fontId="113" fillId="0" borderId="145" xfId="7" applyNumberFormat="1" applyFont="1" applyBorder="1"/>
    <xf numFmtId="164" fontId="110" fillId="0" borderId="145" xfId="7" applyNumberFormat="1" applyFont="1" applyBorder="1" applyAlignment="1">
      <alignment horizontal="left" indent="1"/>
    </xf>
    <xf numFmtId="164" fontId="113" fillId="80" borderId="145" xfId="7" applyNumberFormat="1" applyFont="1" applyFill="1" applyBorder="1"/>
    <xf numFmtId="164" fontId="18" fillId="0" borderId="0" xfId="7" applyNumberFormat="1" applyFont="1"/>
    <xf numFmtId="164" fontId="4" fillId="0" borderId="58" xfId="7" applyNumberFormat="1" applyFont="1" applyFill="1" applyBorder="1" applyAlignment="1">
      <alignment horizontal="center" vertical="center" wrapText="1"/>
    </xf>
    <xf numFmtId="164" fontId="17" fillId="0" borderId="161"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7" fillId="0" borderId="12" xfId="7" applyNumberFormat="1" applyFont="1" applyBorder="1" applyAlignment="1">
      <alignment horizontal="center" vertical="center"/>
    </xf>
    <xf numFmtId="164" fontId="16" fillId="0" borderId="12" xfId="7" applyNumberFormat="1" applyFont="1" applyBorder="1" applyAlignment="1">
      <alignment horizontal="center" vertical="center"/>
    </xf>
    <xf numFmtId="164" fontId="98" fillId="0" borderId="12" xfId="7" applyNumberFormat="1" applyFont="1" applyBorder="1" applyAlignment="1">
      <alignment horizontal="center" vertical="center"/>
    </xf>
    <xf numFmtId="164" fontId="18" fillId="0" borderId="12" xfId="7" applyNumberFormat="1" applyFont="1" applyFill="1" applyBorder="1" applyAlignment="1">
      <alignment horizontal="center" vertical="center"/>
    </xf>
    <xf numFmtId="164" fontId="18" fillId="0" borderId="13" xfId="7" applyNumberFormat="1" applyFont="1" applyBorder="1" applyAlignment="1">
      <alignment horizontal="center" vertical="center"/>
    </xf>
    <xf numFmtId="164" fontId="17" fillId="0" borderId="14" xfId="7" applyNumberFormat="1" applyFont="1" applyFill="1" applyBorder="1" applyAlignment="1">
      <alignment horizontal="center" vertical="center"/>
    </xf>
    <xf numFmtId="164" fontId="17" fillId="0" borderId="15" xfId="7" applyNumberFormat="1" applyFont="1" applyBorder="1" applyAlignment="1">
      <alignment horizontal="center" vertical="center"/>
    </xf>
    <xf numFmtId="164" fontId="17" fillId="0" borderId="13" xfId="7" applyNumberFormat="1" applyFont="1" applyBorder="1" applyAlignment="1">
      <alignment horizontal="center" vertical="center"/>
    </xf>
    <xf numFmtId="164" fontId="16" fillId="0" borderId="13" xfId="7" applyNumberFormat="1" applyFont="1" applyBorder="1" applyAlignment="1">
      <alignment vertical="center"/>
    </xf>
    <xf numFmtId="164" fontId="18" fillId="0" borderId="145" xfId="7" applyNumberFormat="1" applyFont="1" applyBorder="1" applyAlignment="1">
      <alignment horizontal="center" vertical="center"/>
    </xf>
    <xf numFmtId="164" fontId="17" fillId="0" borderId="145" xfId="7" applyNumberFormat="1" applyFont="1" applyFill="1" applyBorder="1" applyAlignment="1">
      <alignment horizontal="center" vertical="center"/>
    </xf>
    <xf numFmtId="164" fontId="17" fillId="0" borderId="145" xfId="7" applyNumberFormat="1" applyFont="1" applyBorder="1" applyAlignment="1">
      <alignment horizontal="center"/>
    </xf>
    <xf numFmtId="164" fontId="18" fillId="0" borderId="145" xfId="7" applyNumberFormat="1" applyFont="1" applyBorder="1" applyAlignment="1">
      <alignment horizontal="center"/>
    </xf>
    <xf numFmtId="164" fontId="18" fillId="0" borderId="145" xfId="7" applyNumberFormat="1" applyFont="1" applyBorder="1"/>
    <xf numFmtId="164" fontId="17" fillId="0" borderId="145" xfId="7" applyNumberFormat="1" applyFont="1" applyBorder="1" applyAlignment="1">
      <alignment horizontal="center" vertical="center"/>
    </xf>
    <xf numFmtId="164" fontId="17" fillId="0" borderId="152" xfId="7" applyNumberFormat="1" applyFont="1" applyBorder="1" applyAlignment="1">
      <alignment horizontal="center" vertical="center"/>
    </xf>
    <xf numFmtId="164" fontId="110" fillId="0" borderId="145" xfId="7" applyNumberFormat="1" applyFont="1" applyFill="1" applyBorder="1"/>
    <xf numFmtId="164" fontId="110" fillId="35" borderId="145" xfId="7" applyNumberFormat="1" applyFont="1" applyFill="1" applyBorder="1"/>
    <xf numFmtId="164" fontId="110" fillId="0" borderId="154" xfId="7" applyNumberFormat="1" applyFont="1" applyBorder="1"/>
    <xf numFmtId="164" fontId="110" fillId="79" borderId="145" xfId="7" applyNumberFormat="1" applyFont="1" applyFill="1" applyBorder="1"/>
    <xf numFmtId="164" fontId="110" fillId="79" borderId="154" xfId="7" applyNumberFormat="1" applyFont="1" applyFill="1" applyBorder="1"/>
    <xf numFmtId="164" fontId="110" fillId="0" borderId="154" xfId="7" applyNumberFormat="1" applyFont="1" applyFill="1" applyBorder="1"/>
    <xf numFmtId="164" fontId="115" fillId="0" borderId="145" xfId="7" applyNumberFormat="1" applyFont="1" applyBorder="1"/>
    <xf numFmtId="164" fontId="115" fillId="0" borderId="146" xfId="7" applyNumberFormat="1" applyFont="1" applyBorder="1"/>
    <xf numFmtId="164" fontId="113" fillId="0" borderId="67" xfId="7" applyNumberFormat="1" applyFont="1" applyBorder="1"/>
    <xf numFmtId="0" fontId="110" fillId="0" borderId="7" xfId="0" applyFont="1" applyBorder="1" applyAlignment="1">
      <alignment horizontal="center" vertical="center" wrapText="1"/>
    </xf>
    <xf numFmtId="0" fontId="110" fillId="0" borderId="145" xfId="0" applyFont="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154" xfId="0" applyFont="1" applyBorder="1" applyAlignment="1">
      <alignment horizontal="center" vertical="center" wrapText="1"/>
    </xf>
    <xf numFmtId="164" fontId="113" fillId="35" borderId="145" xfId="7" applyNumberFormat="1" applyFont="1" applyFill="1" applyBorder="1"/>
    <xf numFmtId="0" fontId="110" fillId="0" borderId="152" xfId="0" applyFont="1" applyBorder="1"/>
    <xf numFmtId="164" fontId="160" fillId="0" borderId="145" xfId="7" applyNumberFormat="1" applyFont="1" applyBorder="1"/>
    <xf numFmtId="164" fontId="160" fillId="87" borderId="145" xfId="7" applyNumberFormat="1" applyFont="1" applyFill="1" applyBorder="1"/>
    <xf numFmtId="0" fontId="98" fillId="0" borderId="64" xfId="0" applyFont="1" applyBorder="1" applyAlignment="1">
      <alignment horizontal="left" vertical="center" wrapText="1"/>
    </xf>
    <xf numFmtId="0" fontId="98" fillId="0" borderId="63" xfId="0" applyFont="1" applyBorder="1" applyAlignment="1">
      <alignment horizontal="left" vertical="center" wrapText="1"/>
    </xf>
    <xf numFmtId="0" fontId="135" fillId="0" borderId="158" xfId="0" applyFont="1" applyBorder="1" applyAlignment="1">
      <alignment horizontal="center" vertical="center"/>
    </xf>
    <xf numFmtId="0" fontId="135" fillId="0" borderId="29" xfId="0" applyFont="1" applyBorder="1" applyAlignment="1">
      <alignment horizontal="center" vertical="center"/>
    </xf>
    <xf numFmtId="0" fontId="135" fillId="0" borderId="159" xfId="0" applyFont="1" applyBorder="1" applyAlignment="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2" fillId="0" borderId="5" xfId="0" applyFont="1" applyBorder="1" applyAlignment="1">
      <alignment horizontal="center" vertical="center"/>
    </xf>
    <xf numFmtId="0" fontId="122" fillId="0" borderId="7" xfId="0" applyFont="1" applyBorder="1" applyAlignment="1">
      <alignment horizontal="center" vertical="center"/>
    </xf>
    <xf numFmtId="164" fontId="9" fillId="0" borderId="17" xfId="7" applyNumberFormat="1"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122" fillId="0" borderId="5"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7" xfId="0" applyBorder="1" applyAlignment="1">
      <alignment horizontal="center" vertical="center" wrapText="1"/>
    </xf>
    <xf numFmtId="0" fontId="0" fillId="0" borderId="145" xfId="0" applyBorder="1" applyAlignment="1">
      <alignment horizontal="center" vertical="center" wrapText="1"/>
    </xf>
    <xf numFmtId="0" fontId="9" fillId="0" borderId="17" xfId="0" applyFont="1" applyFill="1" applyBorder="1" applyAlignment="1" applyProtection="1">
      <alignment horizontal="center"/>
    </xf>
    <xf numFmtId="0" fontId="9" fillId="0" borderId="18" xfId="0" applyFont="1" applyFill="1" applyBorder="1" applyAlignment="1" applyProtection="1">
      <alignment horizontal="center"/>
    </xf>
    <xf numFmtId="0" fontId="6" fillId="0" borderId="3" xfId="0" applyFont="1" applyBorder="1" applyAlignment="1">
      <alignment wrapText="1"/>
    </xf>
    <xf numFmtId="0" fontId="4" fillId="0" borderId="20" xfId="0" applyFont="1" applyBorder="1" applyAlignment="1"/>
    <xf numFmtId="0" fontId="13" fillId="0" borderId="8"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145" xfId="0" applyFont="1" applyFill="1" applyBorder="1" applyAlignment="1">
      <alignment horizontal="center" vertical="center" wrapText="1"/>
    </xf>
    <xf numFmtId="0" fontId="4" fillId="0" borderId="148" xfId="0" applyFont="1" applyFill="1" applyBorder="1" applyAlignment="1">
      <alignment horizontal="center"/>
    </xf>
    <xf numFmtId="0" fontId="4" fillId="0" borderId="21" xfId="0" applyFont="1" applyFill="1" applyBorder="1" applyAlignment="1">
      <alignment horizontal="center"/>
    </xf>
    <xf numFmtId="0" fontId="5" fillId="35" borderId="116"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113" xfId="0" applyFont="1" applyFill="1" applyBorder="1" applyAlignment="1">
      <alignment horizontal="center" vertical="center" wrapText="1"/>
    </xf>
    <xf numFmtId="0" fontId="5" fillId="35" borderId="96" xfId="0" applyFont="1" applyFill="1" applyBorder="1" applyAlignment="1">
      <alignment horizontal="center" vertical="center" wrapText="1"/>
    </xf>
    <xf numFmtId="0" fontId="4" fillId="85" borderId="16" xfId="0" applyFont="1" applyFill="1" applyBorder="1" applyAlignment="1" applyProtection="1">
      <alignment horizontal="center" vertical="center" wrapText="1"/>
    </xf>
    <xf numFmtId="0" fontId="4" fillId="85" borderId="155" xfId="0" applyFont="1" applyFill="1" applyBorder="1" applyAlignment="1" applyProtection="1">
      <alignment horizontal="center" vertical="center" wrapText="1"/>
    </xf>
    <xf numFmtId="0" fontId="4" fillId="85" borderId="17" xfId="11" applyFont="1" applyFill="1" applyBorder="1" applyAlignment="1">
      <alignment horizontal="center" vertical="top"/>
    </xf>
    <xf numFmtId="0" fontId="5" fillId="86" borderId="18" xfId="0" applyFont="1" applyFill="1" applyBorder="1" applyAlignment="1" applyProtection="1">
      <alignment horizontal="center" vertical="center" wrapText="1"/>
    </xf>
    <xf numFmtId="0" fontId="5" fillId="86" borderId="154" xfId="0" applyFont="1" applyFill="1" applyBorder="1" applyAlignment="1" applyProtection="1">
      <alignment horizontal="center" vertical="center" wrapText="1"/>
    </xf>
    <xf numFmtId="0" fontId="96" fillId="3" borderId="65" xfId="13" applyFont="1" applyFill="1" applyBorder="1" applyAlignment="1" applyProtection="1">
      <alignment horizontal="center" vertical="center" wrapText="1"/>
      <protection locked="0"/>
    </xf>
    <xf numFmtId="0" fontId="96"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3" fillId="3" borderId="16" xfId="1" applyNumberFormat="1" applyFont="1" applyFill="1" applyBorder="1" applyAlignment="1" applyProtection="1">
      <alignment horizontal="center"/>
      <protection locked="0"/>
    </xf>
    <xf numFmtId="164" fontId="13" fillId="3" borderId="17" xfId="1" applyNumberFormat="1" applyFont="1" applyFill="1" applyBorder="1" applyAlignment="1" applyProtection="1">
      <alignment horizontal="center"/>
      <protection locked="0"/>
    </xf>
    <xf numFmtId="164" fontId="13"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3" fillId="0" borderId="88" xfId="1" applyNumberFormat="1" applyFont="1" applyFill="1" applyBorder="1" applyAlignment="1" applyProtection="1">
      <alignment horizontal="center" vertical="center" wrapText="1"/>
      <protection locked="0"/>
    </xf>
    <xf numFmtId="164" fontId="13"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2" fillId="0" borderId="53" xfId="0" applyFont="1" applyFill="1" applyBorder="1" applyAlignment="1">
      <alignment horizontal="left" vertical="center"/>
    </xf>
    <xf numFmtId="0" fontId="12"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3" fillId="0" borderId="119" xfId="0" applyNumberFormat="1" applyFont="1" applyFill="1" applyBorder="1" applyAlignment="1">
      <alignment horizontal="left" vertical="center" wrapText="1"/>
    </xf>
    <xf numFmtId="0" fontId="113" fillId="0" borderId="120" xfId="0" applyNumberFormat="1" applyFont="1" applyFill="1" applyBorder="1" applyAlignment="1">
      <alignment horizontal="left" vertical="center" wrapText="1"/>
    </xf>
    <xf numFmtId="0" fontId="113" fillId="0" borderId="122" xfId="0" applyNumberFormat="1" applyFont="1" applyFill="1" applyBorder="1" applyAlignment="1">
      <alignment horizontal="left" vertical="center" wrapText="1"/>
    </xf>
    <xf numFmtId="0" fontId="113" fillId="0" borderId="123" xfId="0" applyNumberFormat="1" applyFont="1" applyFill="1" applyBorder="1" applyAlignment="1">
      <alignment horizontal="left" vertical="center" wrapText="1"/>
    </xf>
    <xf numFmtId="0" fontId="113" fillId="0" borderId="125" xfId="0" applyNumberFormat="1" applyFont="1" applyFill="1" applyBorder="1" applyAlignment="1">
      <alignment horizontal="left" vertical="center" wrapText="1"/>
    </xf>
    <xf numFmtId="0" fontId="113" fillId="0" borderId="126" xfId="0" applyNumberFormat="1" applyFont="1" applyFill="1" applyBorder="1" applyAlignment="1">
      <alignment horizontal="left"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21" xfId="0" applyFont="1" applyFill="1" applyBorder="1" applyAlignment="1">
      <alignment horizontal="center" vertical="center" wrapText="1"/>
    </xf>
    <xf numFmtId="0" fontId="114" fillId="0" borderId="52" xfId="0" applyFont="1" applyFill="1" applyBorder="1" applyAlignment="1">
      <alignment horizontal="center" vertical="center" wrapText="1"/>
    </xf>
    <xf numFmtId="0" fontId="114" fillId="0" borderId="124"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0" fillId="0" borderId="146" xfId="0" applyFont="1" applyBorder="1" applyAlignment="1">
      <alignment horizontal="center" vertical="center" wrapText="1"/>
    </xf>
    <xf numFmtId="0" fontId="110" fillId="0" borderId="7" xfId="0" applyFont="1" applyBorder="1" applyAlignment="1">
      <alignment horizontal="center" vertical="center" wrapText="1"/>
    </xf>
    <xf numFmtId="0" fontId="110" fillId="0" borderId="145" xfId="0" applyFont="1" applyBorder="1" applyAlignment="1">
      <alignment horizontal="center" vertical="center" wrapText="1"/>
    </xf>
    <xf numFmtId="0" fontId="110" fillId="0" borderId="148" xfId="0" applyFont="1" applyBorder="1" applyAlignment="1">
      <alignment horizontal="center" vertical="center" wrapText="1"/>
    </xf>
    <xf numFmtId="0" fontId="110" fillId="0" borderId="147" xfId="0" applyFont="1" applyBorder="1" applyAlignment="1">
      <alignment horizontal="center" vertical="center" wrapText="1"/>
    </xf>
    <xf numFmtId="0" fontId="118" fillId="0" borderId="145" xfId="0" applyFont="1" applyFill="1" applyBorder="1" applyAlignment="1">
      <alignment horizontal="center" vertical="center"/>
    </xf>
    <xf numFmtId="0" fontId="112" fillId="0" borderId="144" xfId="0" applyFont="1" applyFill="1" applyBorder="1" applyAlignment="1">
      <alignment horizontal="center" vertical="center"/>
    </xf>
    <xf numFmtId="0" fontId="112" fillId="0" borderId="149" xfId="0" applyFont="1" applyFill="1" applyBorder="1" applyAlignment="1">
      <alignment horizontal="center" vertical="center"/>
    </xf>
    <xf numFmtId="0" fontId="112" fillId="0" borderId="52" xfId="0" applyFont="1" applyFill="1" applyBorder="1" applyAlignment="1">
      <alignment horizontal="center" vertical="center"/>
    </xf>
    <xf numFmtId="0" fontId="112" fillId="0" borderId="11" xfId="0" applyFont="1" applyFill="1" applyBorder="1" applyAlignment="1">
      <alignment horizontal="center" vertical="center"/>
    </xf>
    <xf numFmtId="0" fontId="113" fillId="0" borderId="145"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2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52" xfId="0" applyFont="1" applyFill="1" applyBorder="1" applyAlignment="1">
      <alignment horizontal="center" vertical="center" wrapText="1"/>
    </xf>
    <xf numFmtId="0" fontId="113" fillId="0" borderId="11" xfId="0" applyFont="1" applyFill="1" applyBorder="1" applyAlignment="1">
      <alignment horizontal="center" vertical="center" wrapText="1"/>
    </xf>
    <xf numFmtId="0" fontId="110" fillId="0" borderId="148" xfId="0" applyFont="1" applyFill="1" applyBorder="1" applyAlignment="1">
      <alignment horizontal="center" vertical="center" wrapText="1"/>
    </xf>
    <xf numFmtId="0" fontId="110" fillId="0" borderId="150" xfId="0" applyFont="1" applyFill="1" applyBorder="1" applyAlignment="1">
      <alignment horizontal="center" vertical="center" wrapText="1"/>
    </xf>
    <xf numFmtId="0" fontId="113" fillId="0" borderId="129"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0" fillId="0" borderId="129" xfId="0" applyFont="1" applyFill="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143" xfId="0" applyFont="1" applyFill="1" applyBorder="1" applyAlignment="1">
      <alignment horizontal="center" vertical="center" wrapText="1"/>
    </xf>
    <xf numFmtId="0" fontId="110" fillId="0" borderId="149" xfId="0" applyFont="1" applyFill="1" applyBorder="1" applyAlignment="1">
      <alignment horizontal="center" vertical="center" wrapText="1"/>
    </xf>
    <xf numFmtId="0" fontId="110" fillId="0" borderId="11" xfId="0" applyFont="1" applyBorder="1" applyAlignment="1">
      <alignment horizontal="center" vertical="center" wrapText="1"/>
    </xf>
    <xf numFmtId="0" fontId="110" fillId="0" borderId="154" xfId="0" applyFont="1" applyBorder="1" applyAlignment="1">
      <alignment horizontal="center" vertical="center" wrapText="1"/>
    </xf>
    <xf numFmtId="0" fontId="110" fillId="0" borderId="53" xfId="0" applyFont="1" applyFill="1" applyBorder="1" applyAlignment="1">
      <alignment horizontal="center" vertical="center" wrapText="1"/>
    </xf>
    <xf numFmtId="0" fontId="110" fillId="0" borderId="54" xfId="0" applyFont="1" applyFill="1" applyBorder="1" applyAlignment="1">
      <alignment horizontal="center" vertical="center" wrapText="1"/>
    </xf>
    <xf numFmtId="0" fontId="110" fillId="0" borderId="104" xfId="0" applyFont="1" applyFill="1" applyBorder="1" applyAlignment="1">
      <alignment horizontal="center" vertical="center" wrapText="1"/>
    </xf>
    <xf numFmtId="0" fontId="113" fillId="0" borderId="53" xfId="0" applyNumberFormat="1" applyFont="1" applyFill="1" applyBorder="1" applyAlignment="1">
      <alignment horizontal="left" vertical="top" wrapText="1"/>
    </xf>
    <xf numFmtId="0" fontId="113" fillId="0" borderId="104" xfId="0" applyNumberFormat="1" applyFont="1" applyFill="1" applyBorder="1" applyAlignment="1">
      <alignment horizontal="left" vertical="top" wrapText="1"/>
    </xf>
    <xf numFmtId="0" fontId="113" fillId="0" borderId="61" xfId="0" applyNumberFormat="1" applyFont="1" applyFill="1" applyBorder="1" applyAlignment="1">
      <alignment horizontal="left" vertical="top" wrapText="1"/>
    </xf>
    <xf numFmtId="0" fontId="113" fillId="0" borderId="90" xfId="0" applyNumberFormat="1" applyFont="1" applyFill="1" applyBorder="1" applyAlignment="1">
      <alignment horizontal="left" vertical="top" wrapText="1"/>
    </xf>
    <xf numFmtId="0" fontId="113" fillId="0" borderId="118" xfId="0" applyNumberFormat="1" applyFont="1" applyFill="1" applyBorder="1" applyAlignment="1">
      <alignment horizontal="left" vertical="top" wrapText="1"/>
    </xf>
    <xf numFmtId="0" fontId="113" fillId="0" borderId="156" xfId="0" applyNumberFormat="1" applyFont="1" applyFill="1" applyBorder="1" applyAlignment="1">
      <alignment horizontal="left" vertical="top" wrapText="1"/>
    </xf>
    <xf numFmtId="0" fontId="110" fillId="0" borderId="146" xfId="0" applyFont="1" applyFill="1" applyBorder="1" applyAlignment="1">
      <alignment horizontal="center" vertical="center" wrapText="1"/>
    </xf>
    <xf numFmtId="0" fontId="113" fillId="0" borderId="157" xfId="0" applyFont="1" applyFill="1" applyBorder="1" applyAlignment="1">
      <alignment horizontal="center" vertical="center" wrapText="1"/>
    </xf>
    <xf numFmtId="0" fontId="113" fillId="0" borderId="67" xfId="0" applyFont="1" applyFill="1" applyBorder="1" applyAlignment="1">
      <alignment horizontal="center" vertical="center" wrapText="1"/>
    </xf>
    <xf numFmtId="164" fontId="110" fillId="0" borderId="144" xfId="7" applyNumberFormat="1" applyFont="1" applyBorder="1" applyAlignment="1">
      <alignment horizontal="center" vertical="top" wrapText="1"/>
    </xf>
    <xf numFmtId="164" fontId="110" fillId="0" borderId="143" xfId="7" applyNumberFormat="1" applyFont="1" applyBorder="1" applyAlignment="1">
      <alignment horizontal="center" vertical="top" wrapText="1"/>
    </xf>
    <xf numFmtId="164" fontId="110" fillId="0" borderId="144" xfId="7" applyNumberFormat="1" applyFont="1" applyFill="1" applyBorder="1" applyAlignment="1">
      <alignment horizontal="center" vertical="top" wrapText="1"/>
    </xf>
    <xf numFmtId="164" fontId="110" fillId="0" borderId="150" xfId="7" applyNumberFormat="1" applyFont="1" applyFill="1" applyBorder="1" applyAlignment="1">
      <alignment horizontal="center" vertical="top" wrapText="1"/>
    </xf>
    <xf numFmtId="164" fontId="110" fillId="0" borderId="147" xfId="7" applyNumberFormat="1" applyFont="1" applyFill="1" applyBorder="1" applyAlignment="1">
      <alignment horizontal="center" vertical="top" wrapText="1"/>
    </xf>
    <xf numFmtId="0" fontId="99" fillId="0" borderId="130" xfId="0" applyNumberFormat="1" applyFont="1" applyFill="1" applyBorder="1" applyAlignment="1">
      <alignment horizontal="left" vertical="top" wrapText="1"/>
    </xf>
    <xf numFmtId="0" fontId="99" fillId="0" borderId="131" xfId="0" applyNumberFormat="1" applyFont="1" applyFill="1" applyBorder="1" applyAlignment="1">
      <alignment horizontal="left" vertical="top" wrapText="1"/>
    </xf>
    <xf numFmtId="0" fontId="116" fillId="0" borderId="145" xfId="0" applyFont="1" applyBorder="1" applyAlignment="1">
      <alignment horizontal="center" vertical="center"/>
    </xf>
    <xf numFmtId="0" fontId="115" fillId="0" borderId="145" xfId="0" applyFont="1" applyBorder="1" applyAlignment="1">
      <alignment horizontal="center" vertical="center" wrapText="1"/>
    </xf>
    <xf numFmtId="0" fontId="115" fillId="0" borderId="146" xfId="0" applyFont="1" applyBorder="1" applyAlignment="1">
      <alignment horizontal="center" vertical="center" wrapText="1"/>
    </xf>
    <xf numFmtId="0" fontId="99" fillId="75" borderId="148" xfId="0" applyFont="1" applyFill="1" applyBorder="1" applyAlignment="1">
      <alignment horizontal="center" vertical="center" wrapText="1"/>
    </xf>
    <xf numFmtId="0" fontId="99" fillId="75" borderId="147" xfId="0" applyFont="1" applyFill="1" applyBorder="1" applyAlignment="1">
      <alignment horizontal="center" vertical="center" wrapText="1"/>
    </xf>
    <xf numFmtId="0" fontId="100" fillId="0" borderId="148" xfId="0" applyFont="1" applyFill="1" applyBorder="1" applyAlignment="1">
      <alignment horizontal="left" vertical="center" wrapText="1"/>
    </xf>
    <xf numFmtId="0" fontId="100" fillId="0" borderId="147" xfId="0" applyFont="1" applyFill="1" applyBorder="1" applyAlignment="1">
      <alignment horizontal="left" vertical="center" wrapText="1"/>
    </xf>
    <xf numFmtId="0" fontId="100" fillId="0" borderId="148" xfId="13" applyFont="1" applyFill="1" applyBorder="1" applyAlignment="1" applyProtection="1">
      <alignment horizontal="left" vertical="top" wrapText="1"/>
      <protection locked="0"/>
    </xf>
    <xf numFmtId="0" fontId="100" fillId="0" borderId="147" xfId="13" applyFont="1" applyFill="1" applyBorder="1" applyAlignment="1" applyProtection="1">
      <alignment horizontal="left" vertical="top" wrapText="1"/>
      <protection locked="0"/>
    </xf>
    <xf numFmtId="0" fontId="149" fillId="0" borderId="148" xfId="13" applyFont="1" applyFill="1" applyBorder="1" applyAlignment="1" applyProtection="1">
      <alignment horizontal="left" vertical="top" wrapText="1"/>
      <protection locked="0"/>
    </xf>
    <xf numFmtId="0" fontId="149" fillId="0" borderId="147" xfId="13" applyFont="1" applyFill="1" applyBorder="1" applyAlignment="1" applyProtection="1">
      <alignment horizontal="left" vertical="top" wrapText="1"/>
      <protection locked="0"/>
    </xf>
    <xf numFmtId="0" fontId="100" fillId="0" borderId="148" xfId="0" applyNumberFormat="1" applyFont="1" applyFill="1" applyBorder="1" applyAlignment="1">
      <alignment horizontal="left" vertical="center" wrapText="1"/>
    </xf>
    <xf numFmtId="0" fontId="100" fillId="0" borderId="147" xfId="0" applyNumberFormat="1" applyFont="1" applyFill="1" applyBorder="1" applyAlignment="1">
      <alignment horizontal="left" vertical="center" wrapText="1"/>
    </xf>
    <xf numFmtId="0" fontId="100" fillId="0" borderId="148" xfId="0" applyNumberFormat="1" applyFont="1" applyFill="1" applyBorder="1" applyAlignment="1">
      <alignment horizontal="left" vertical="top" wrapText="1"/>
    </xf>
    <xf numFmtId="0" fontId="100" fillId="0" borderId="147" xfId="0" applyNumberFormat="1" applyFont="1" applyFill="1" applyBorder="1" applyAlignment="1">
      <alignment horizontal="left" vertical="top" wrapText="1"/>
    </xf>
    <xf numFmtId="49" fontId="100" fillId="0" borderId="0" xfId="0" applyNumberFormat="1" applyFont="1" applyFill="1" applyBorder="1" applyAlignment="1">
      <alignment horizontal="center" vertical="center"/>
    </xf>
    <xf numFmtId="0" fontId="100" fillId="0" borderId="145" xfId="0" applyFont="1" applyFill="1" applyBorder="1" applyAlignment="1">
      <alignment horizontal="left" vertical="top" wrapText="1"/>
    </xf>
    <xf numFmtId="0" fontId="100" fillId="0" borderId="148" xfId="0" applyFont="1" applyFill="1" applyBorder="1" applyAlignment="1">
      <alignment horizontal="left" vertical="top" wrapText="1"/>
    </xf>
    <xf numFmtId="0" fontId="100" fillId="0" borderId="145" xfId="0" applyFont="1" applyFill="1" applyBorder="1" applyAlignment="1">
      <alignment horizontal="left" vertical="center" wrapText="1"/>
    </xf>
    <xf numFmtId="0" fontId="99" fillId="75" borderId="145" xfId="0" applyFont="1" applyFill="1" applyBorder="1" applyAlignment="1">
      <alignment horizontal="center" vertical="center" wrapText="1"/>
    </xf>
    <xf numFmtId="0" fontId="100" fillId="0" borderId="145" xfId="0" applyNumberFormat="1" applyFont="1" applyFill="1" applyBorder="1" applyAlignment="1">
      <alignment horizontal="left" vertical="top" wrapText="1"/>
    </xf>
    <xf numFmtId="0" fontId="100" fillId="0" borderId="145" xfId="0" applyFont="1" applyBorder="1" applyAlignment="1">
      <alignment horizontal="center"/>
    </xf>
    <xf numFmtId="0" fontId="100" fillId="0" borderId="98" xfId="0" applyFont="1" applyFill="1" applyBorder="1" applyAlignment="1">
      <alignment horizontal="left" vertical="center" wrapText="1"/>
    </xf>
    <xf numFmtId="0" fontId="100" fillId="0" borderId="96" xfId="0" applyFont="1" applyFill="1" applyBorder="1" applyAlignment="1">
      <alignment horizontal="left" vertical="center" wrapText="1"/>
    </xf>
    <xf numFmtId="0" fontId="99" fillId="0" borderId="145" xfId="0" applyFont="1" applyFill="1" applyBorder="1" applyAlignment="1">
      <alignment horizontal="center" vertical="center"/>
    </xf>
    <xf numFmtId="0" fontId="100" fillId="3" borderId="148" xfId="13" applyFont="1" applyFill="1" applyBorder="1" applyAlignment="1" applyProtection="1">
      <alignment horizontal="left" vertical="top" wrapText="1"/>
      <protection locked="0"/>
    </xf>
    <xf numFmtId="0" fontId="100" fillId="3" borderId="147" xfId="13" applyFont="1" applyFill="1" applyBorder="1" applyAlignment="1" applyProtection="1">
      <alignment horizontal="left" vertical="top" wrapText="1"/>
      <protection locked="0"/>
    </xf>
    <xf numFmtId="0" fontId="99" fillId="0" borderId="83" xfId="0" applyFont="1" applyFill="1" applyBorder="1" applyAlignment="1">
      <alignment horizontal="center" vertical="center"/>
    </xf>
    <xf numFmtId="0" fontId="99" fillId="75" borderId="80" xfId="0" applyFont="1" applyFill="1" applyBorder="1" applyAlignment="1">
      <alignment horizontal="center" vertical="center" wrapText="1"/>
    </xf>
    <xf numFmtId="0" fontId="99" fillId="75" borderId="0" xfId="0" applyFont="1" applyFill="1" applyBorder="1" applyAlignment="1">
      <alignment horizontal="center" vertical="center" wrapText="1"/>
    </xf>
    <xf numFmtId="0" fontId="99" fillId="75" borderId="81" xfId="0" applyFont="1" applyFill="1" applyBorder="1" applyAlignment="1">
      <alignment horizontal="center" vertical="center" wrapText="1"/>
    </xf>
    <xf numFmtId="0" fontId="100" fillId="0" borderId="98" xfId="0" applyFont="1" applyFill="1" applyBorder="1" applyAlignment="1">
      <alignment vertical="center" wrapText="1"/>
    </xf>
    <xf numFmtId="0" fontId="100" fillId="0" borderId="96" xfId="0" applyFont="1" applyFill="1" applyBorder="1" applyAlignment="1">
      <alignment vertical="center" wrapText="1"/>
    </xf>
    <xf numFmtId="0" fontId="99" fillId="75" borderId="85" xfId="0" applyFont="1" applyFill="1" applyBorder="1" applyAlignment="1">
      <alignment horizontal="center" vertical="center"/>
    </xf>
    <xf numFmtId="0" fontId="99" fillId="75" borderId="86" xfId="0" applyFont="1" applyFill="1" applyBorder="1" applyAlignment="1">
      <alignment horizontal="center" vertical="center"/>
    </xf>
    <xf numFmtId="0" fontId="99" fillId="75" borderId="87" xfId="0" applyFont="1" applyFill="1" applyBorder="1" applyAlignment="1">
      <alignment horizontal="center" vertical="center"/>
    </xf>
    <xf numFmtId="0" fontId="100" fillId="3" borderId="98" xfId="0" applyFont="1" applyFill="1" applyBorder="1" applyAlignment="1">
      <alignment horizontal="left" vertical="center" wrapText="1"/>
    </xf>
    <xf numFmtId="0" fontId="100" fillId="3" borderId="96" xfId="0" applyFont="1" applyFill="1" applyBorder="1" applyAlignment="1">
      <alignment horizontal="left" vertical="center" wrapText="1"/>
    </xf>
    <xf numFmtId="0" fontId="100" fillId="0" borderId="75" xfId="0" applyFont="1" applyFill="1" applyBorder="1" applyAlignment="1">
      <alignment horizontal="left" vertical="center" wrapText="1"/>
    </xf>
    <xf numFmtId="0" fontId="100" fillId="0" borderId="76" xfId="0" applyFont="1" applyFill="1" applyBorder="1" applyAlignment="1">
      <alignment horizontal="left" vertical="center" wrapText="1"/>
    </xf>
    <xf numFmtId="0" fontId="99" fillId="75" borderId="71" xfId="0" applyFont="1" applyFill="1" applyBorder="1" applyAlignment="1">
      <alignment horizontal="center" vertical="center" wrapText="1"/>
    </xf>
    <xf numFmtId="0" fontId="99" fillId="75" borderId="72" xfId="0" applyFont="1" applyFill="1" applyBorder="1" applyAlignment="1">
      <alignment horizontal="center" vertical="center" wrapText="1"/>
    </xf>
    <xf numFmtId="0" fontId="99" fillId="75" borderId="73" xfId="0" applyFont="1" applyFill="1" applyBorder="1" applyAlignment="1">
      <alignment horizontal="center" vertical="center" wrapText="1"/>
    </xf>
    <xf numFmtId="0" fontId="100" fillId="0" borderId="52" xfId="0" applyFont="1" applyFill="1" applyBorder="1" applyAlignment="1">
      <alignment horizontal="left" vertical="center" wrapText="1"/>
    </xf>
    <xf numFmtId="0" fontId="100" fillId="0" borderId="11" xfId="0" applyFont="1" applyFill="1" applyBorder="1" applyAlignment="1">
      <alignment horizontal="left" vertical="center" wrapText="1"/>
    </xf>
    <xf numFmtId="0" fontId="149" fillId="3" borderId="98" xfId="0" applyFont="1" applyFill="1" applyBorder="1" applyAlignment="1">
      <alignment horizontal="left" vertical="center" wrapText="1"/>
    </xf>
    <xf numFmtId="0" fontId="149" fillId="3" borderId="96" xfId="0" applyFont="1" applyFill="1" applyBorder="1" applyAlignment="1">
      <alignment horizontal="left" vertical="center" wrapText="1"/>
    </xf>
    <xf numFmtId="0" fontId="100" fillId="0" borderId="139" xfId="0" applyFont="1" applyFill="1" applyBorder="1" applyAlignment="1">
      <alignment horizontal="left" vertical="center" wrapText="1"/>
    </xf>
    <xf numFmtId="0" fontId="100" fillId="0" borderId="140" xfId="0" applyFont="1" applyFill="1" applyBorder="1" applyAlignment="1">
      <alignment horizontal="left" vertical="center" wrapText="1"/>
    </xf>
    <xf numFmtId="0" fontId="100" fillId="0" borderId="141" xfId="0" applyFont="1" applyFill="1" applyBorder="1" applyAlignment="1">
      <alignment horizontal="left" vertical="center" wrapText="1"/>
    </xf>
    <xf numFmtId="0" fontId="100" fillId="3" borderId="75" xfId="0" applyFont="1" applyFill="1" applyBorder="1" applyAlignment="1">
      <alignment horizontal="left" vertical="center" wrapText="1"/>
    </xf>
    <xf numFmtId="0" fontId="100" fillId="3" borderId="76" xfId="0" applyFont="1" applyFill="1" applyBorder="1" applyAlignment="1">
      <alignment horizontal="left" vertical="center" wrapText="1"/>
    </xf>
    <xf numFmtId="0" fontId="100" fillId="0" borderId="78" xfId="0" applyFont="1" applyFill="1" applyBorder="1" applyAlignment="1">
      <alignment horizontal="left" vertical="center" wrapText="1"/>
    </xf>
    <xf numFmtId="0" fontId="100" fillId="0" borderId="79" xfId="0" applyFont="1" applyFill="1" applyBorder="1" applyAlignment="1">
      <alignment horizontal="left" vertical="center" wrapText="1"/>
    </xf>
    <xf numFmtId="0" fontId="100" fillId="0" borderId="52" xfId="0" applyFont="1" applyFill="1" applyBorder="1" applyAlignment="1">
      <alignment vertical="center" wrapText="1"/>
    </xf>
    <xf numFmtId="0" fontId="100" fillId="0" borderId="11" xfId="0" applyFont="1" applyFill="1" applyBorder="1" applyAlignment="1">
      <alignment vertical="center" wrapText="1"/>
    </xf>
    <xf numFmtId="0" fontId="100" fillId="3" borderId="98" xfId="0" applyFont="1" applyFill="1" applyBorder="1" applyAlignment="1">
      <alignment vertical="center" wrapText="1"/>
    </xf>
    <xf numFmtId="0" fontId="100" fillId="3" borderId="96" xfId="0" applyFont="1" applyFill="1" applyBorder="1" applyAlignment="1">
      <alignment vertical="center" wrapText="1"/>
    </xf>
    <xf numFmtId="0" fontId="99" fillId="0" borderId="68" xfId="0" applyFont="1" applyFill="1" applyBorder="1" applyAlignment="1">
      <alignment horizontal="center" vertical="center"/>
    </xf>
    <xf numFmtId="0" fontId="99" fillId="0" borderId="69" xfId="0" applyFont="1" applyFill="1" applyBorder="1" applyAlignment="1">
      <alignment horizontal="center" vertical="center"/>
    </xf>
    <xf numFmtId="0" fontId="99" fillId="0" borderId="70" xfId="0" applyFont="1" applyFill="1" applyBorder="1" applyAlignment="1">
      <alignment horizontal="center" vertical="center"/>
    </xf>
    <xf numFmtId="0" fontId="100" fillId="0" borderId="97" xfId="0" applyFont="1" applyFill="1" applyBorder="1" applyAlignment="1">
      <alignment horizontal="left" vertical="center" wrapText="1"/>
    </xf>
    <xf numFmtId="0" fontId="149" fillId="3" borderId="98" xfId="0" applyFont="1" applyFill="1" applyBorder="1" applyAlignment="1">
      <alignment vertical="center" wrapText="1"/>
    </xf>
    <xf numFmtId="0" fontId="149" fillId="3" borderId="96" xfId="0" applyFont="1" applyFill="1" applyBorder="1" applyAlignment="1">
      <alignment vertical="center" wrapText="1"/>
    </xf>
    <xf numFmtId="0" fontId="100" fillId="0" borderId="98" xfId="0" applyFont="1" applyFill="1" applyBorder="1" applyAlignment="1">
      <alignment horizontal="left"/>
    </xf>
    <xf numFmtId="0" fontId="100" fillId="0" borderId="96"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90" zoomScaleNormal="90" workbookViewId="0">
      <pane xSplit="1" ySplit="7" topLeftCell="B8" activePane="bottomRight" state="frozen"/>
      <selection activeCell="F17" sqref="F17"/>
      <selection pane="topRight" activeCell="F17" sqref="F17"/>
      <selection pane="bottomLeft" activeCell="F17" sqref="F17"/>
      <selection pane="bottomRight" activeCell="D12" sqref="D12"/>
    </sheetView>
  </sheetViews>
  <sheetFormatPr defaultRowHeight="14.4"/>
  <cols>
    <col min="1" max="1" width="10.33203125" style="2" customWidth="1"/>
    <col min="2" max="2" width="152.33203125" customWidth="1"/>
    <col min="3" max="3" width="23.33203125" customWidth="1"/>
    <col min="7" max="7" width="25" customWidth="1"/>
  </cols>
  <sheetData>
    <row r="1" spans="1:3">
      <c r="A1" s="6"/>
      <c r="B1" s="90" t="s">
        <v>148</v>
      </c>
      <c r="C1" s="547"/>
    </row>
    <row r="2" spans="1:3" s="87" customFormat="1">
      <c r="A2" s="123">
        <v>1</v>
      </c>
      <c r="B2" s="88" t="s">
        <v>149</v>
      </c>
      <c r="C2" s="547" t="s">
        <v>1001</v>
      </c>
    </row>
    <row r="3" spans="1:3" s="87" customFormat="1">
      <c r="A3" s="123">
        <v>2</v>
      </c>
      <c r="B3" s="89" t="s">
        <v>150</v>
      </c>
      <c r="C3" s="547" t="s">
        <v>1002</v>
      </c>
    </row>
    <row r="4" spans="1:3" s="87" customFormat="1">
      <c r="A4" s="123">
        <v>3</v>
      </c>
      <c r="B4" s="89" t="s">
        <v>151</v>
      </c>
      <c r="C4" s="547" t="s">
        <v>1003</v>
      </c>
    </row>
    <row r="5" spans="1:3" s="87" customFormat="1">
      <c r="A5" s="124">
        <v>4</v>
      </c>
      <c r="B5" s="92" t="s">
        <v>152</v>
      </c>
      <c r="C5" s="548" t="s">
        <v>1004</v>
      </c>
    </row>
    <row r="6" spans="1:3" s="91" customFormat="1" ht="65.25" customHeight="1">
      <c r="A6" s="820" t="s">
        <v>309</v>
      </c>
      <c r="B6" s="821"/>
      <c r="C6" s="821"/>
    </row>
    <row r="7" spans="1:3">
      <c r="A7" s="212" t="s">
        <v>240</v>
      </c>
      <c r="B7" s="213" t="s">
        <v>153</v>
      </c>
    </row>
    <row r="8" spans="1:3">
      <c r="A8" s="214">
        <v>1</v>
      </c>
      <c r="B8" s="210" t="s">
        <v>128</v>
      </c>
    </row>
    <row r="9" spans="1:3">
      <c r="A9" s="214">
        <v>2</v>
      </c>
      <c r="B9" s="210" t="s">
        <v>154</v>
      </c>
    </row>
    <row r="10" spans="1:3">
      <c r="A10" s="214">
        <v>3</v>
      </c>
      <c r="B10" s="210" t="s">
        <v>155</v>
      </c>
    </row>
    <row r="11" spans="1:3">
      <c r="A11" s="214">
        <v>4</v>
      </c>
      <c r="B11" s="210" t="s">
        <v>156</v>
      </c>
      <c r="C11" s="86"/>
    </row>
    <row r="12" spans="1:3">
      <c r="A12" s="214">
        <v>5</v>
      </c>
      <c r="B12" s="210" t="s">
        <v>96</v>
      </c>
    </row>
    <row r="13" spans="1:3">
      <c r="A13" s="214">
        <v>6</v>
      </c>
      <c r="B13" s="215" t="s">
        <v>80</v>
      </c>
    </row>
    <row r="14" spans="1:3">
      <c r="A14" s="214">
        <v>7</v>
      </c>
      <c r="B14" s="210" t="s">
        <v>157</v>
      </c>
    </row>
    <row r="15" spans="1:3">
      <c r="A15" s="214">
        <v>8</v>
      </c>
      <c r="B15" s="210" t="s">
        <v>160</v>
      </c>
    </row>
    <row r="16" spans="1:3">
      <c r="A16" s="214">
        <v>9</v>
      </c>
      <c r="B16" s="210" t="s">
        <v>74</v>
      </c>
    </row>
    <row r="17" spans="1:2">
      <c r="A17" s="216" t="s">
        <v>366</v>
      </c>
      <c r="B17" s="210" t="s">
        <v>346</v>
      </c>
    </row>
    <row r="18" spans="1:2" s="3" customFormat="1">
      <c r="A18" s="218">
        <v>9.1999999999999993</v>
      </c>
      <c r="B18" s="496" t="s">
        <v>945</v>
      </c>
    </row>
    <row r="19" spans="1:2" s="3" customFormat="1">
      <c r="A19" s="218">
        <v>9.3000000000000007</v>
      </c>
      <c r="B19" s="496" t="s">
        <v>946</v>
      </c>
    </row>
    <row r="20" spans="1:2">
      <c r="A20" s="214">
        <v>10</v>
      </c>
      <c r="B20" s="210" t="s">
        <v>161</v>
      </c>
    </row>
    <row r="21" spans="1:2">
      <c r="A21" s="214">
        <v>11</v>
      </c>
      <c r="B21" s="215" t="s">
        <v>144</v>
      </c>
    </row>
    <row r="22" spans="1:2">
      <c r="A22" s="214">
        <v>12</v>
      </c>
      <c r="B22" s="215" t="s">
        <v>141</v>
      </c>
    </row>
    <row r="23" spans="1:2">
      <c r="A23" s="214">
        <v>13</v>
      </c>
      <c r="B23" s="217" t="s">
        <v>285</v>
      </c>
    </row>
    <row r="24" spans="1:2">
      <c r="A24" s="214">
        <v>14</v>
      </c>
      <c r="B24" s="210" t="s">
        <v>339</v>
      </c>
    </row>
    <row r="25" spans="1:2">
      <c r="A25" s="218">
        <v>15</v>
      </c>
      <c r="B25" s="210" t="s">
        <v>73</v>
      </c>
    </row>
    <row r="26" spans="1:2">
      <c r="A26" s="218">
        <v>15.1</v>
      </c>
      <c r="B26" s="210" t="s">
        <v>375</v>
      </c>
    </row>
    <row r="27" spans="1:2">
      <c r="A27" s="495">
        <v>15.2</v>
      </c>
      <c r="B27" s="496" t="s">
        <v>969</v>
      </c>
    </row>
    <row r="28" spans="1:2">
      <c r="A28" s="218">
        <v>16</v>
      </c>
      <c r="B28" s="210" t="s">
        <v>422</v>
      </c>
    </row>
    <row r="29" spans="1:2">
      <c r="A29" s="218">
        <v>17</v>
      </c>
      <c r="B29" s="210" t="s">
        <v>646</v>
      </c>
    </row>
    <row r="30" spans="1:2">
      <c r="A30" s="218">
        <v>18</v>
      </c>
      <c r="B30" s="210" t="s">
        <v>905</v>
      </c>
    </row>
    <row r="31" spans="1:2">
      <c r="A31" s="218">
        <v>19</v>
      </c>
      <c r="B31" s="210" t="s">
        <v>906</v>
      </c>
    </row>
    <row r="32" spans="1:2">
      <c r="A32" s="218">
        <v>20</v>
      </c>
      <c r="B32" s="210" t="s">
        <v>907</v>
      </c>
    </row>
    <row r="33" spans="1:2">
      <c r="A33" s="218">
        <v>21</v>
      </c>
      <c r="B33" s="210" t="s">
        <v>515</v>
      </c>
    </row>
    <row r="34" spans="1:2">
      <c r="A34" s="218">
        <v>22</v>
      </c>
      <c r="B34" s="210" t="s">
        <v>908</v>
      </c>
    </row>
    <row r="35" spans="1:2" ht="26.4">
      <c r="A35" s="218">
        <v>23</v>
      </c>
      <c r="B35" s="461" t="s">
        <v>904</v>
      </c>
    </row>
    <row r="36" spans="1:2">
      <c r="A36" s="218">
        <v>24</v>
      </c>
      <c r="B36" s="210" t="s">
        <v>909</v>
      </c>
    </row>
    <row r="37" spans="1:2">
      <c r="A37" s="218">
        <v>25</v>
      </c>
      <c r="B37" s="210" t="s">
        <v>910</v>
      </c>
    </row>
    <row r="38" spans="1:2">
      <c r="A38" s="214">
        <v>26</v>
      </c>
      <c r="B38" s="210"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scale="4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F17" sqref="F17"/>
      <selection pane="topRight" activeCell="F17" sqref="F17"/>
      <selection pane="bottomLeft" activeCell="F17" sqref="F17"/>
      <selection pane="bottomRight" activeCell="J46" sqref="J46"/>
    </sheetView>
  </sheetViews>
  <sheetFormatPr defaultRowHeight="14.4"/>
  <cols>
    <col min="1" max="1" width="9.5546875" style="5" bestFit="1" customWidth="1"/>
    <col min="2" max="2" width="132.44140625" style="2" customWidth="1"/>
    <col min="3" max="3" width="18.44140625" style="2" customWidth="1"/>
  </cols>
  <sheetData>
    <row r="1" spans="1:6">
      <c r="A1" s="10" t="s">
        <v>97</v>
      </c>
      <c r="B1" s="9" t="str">
        <f>Info!C2</f>
        <v>სს ”ლიბერთი ბანკი”</v>
      </c>
      <c r="D1" s="2"/>
      <c r="E1" s="2"/>
      <c r="F1" s="2"/>
    </row>
    <row r="2" spans="1:6" s="14" customFormat="1" ht="15.75" customHeight="1">
      <c r="A2" s="14" t="s">
        <v>98</v>
      </c>
      <c r="B2" s="546">
        <f>'1. key ratios'!B2</f>
        <v>46112</v>
      </c>
    </row>
    <row r="3" spans="1:6" s="14" customFormat="1" ht="15.75" customHeight="1"/>
    <row r="4" spans="1:6" ht="15" thickBot="1">
      <c r="A4" s="5" t="s">
        <v>246</v>
      </c>
      <c r="B4" s="20" t="s">
        <v>74</v>
      </c>
    </row>
    <row r="5" spans="1:6">
      <c r="A5" s="60" t="s">
        <v>25</v>
      </c>
      <c r="B5" s="61"/>
      <c r="C5" s="62" t="s">
        <v>26</v>
      </c>
    </row>
    <row r="6" spans="1:6">
      <c r="A6" s="63">
        <v>1</v>
      </c>
      <c r="B6" s="38" t="s">
        <v>27</v>
      </c>
      <c r="C6" s="130">
        <f>SUM(C7:C11)</f>
        <v>761269619</v>
      </c>
    </row>
    <row r="7" spans="1:6">
      <c r="A7" s="63">
        <v>2</v>
      </c>
      <c r="B7" s="35" t="s">
        <v>28</v>
      </c>
      <c r="C7" s="131">
        <v>44490459</v>
      </c>
    </row>
    <row r="8" spans="1:6">
      <c r="A8" s="63">
        <v>3</v>
      </c>
      <c r="B8" s="29" t="s">
        <v>29</v>
      </c>
      <c r="C8" s="131">
        <v>36850537</v>
      </c>
    </row>
    <row r="9" spans="1:6">
      <c r="A9" s="63">
        <v>4</v>
      </c>
      <c r="B9" s="29" t="s">
        <v>30</v>
      </c>
      <c r="C9" s="131">
        <v>33015263</v>
      </c>
    </row>
    <row r="10" spans="1:6">
      <c r="A10" s="63">
        <v>5</v>
      </c>
      <c r="B10" s="29" t="s">
        <v>31</v>
      </c>
      <c r="C10" s="131">
        <v>0</v>
      </c>
    </row>
    <row r="11" spans="1:6">
      <c r="A11" s="63">
        <v>6</v>
      </c>
      <c r="B11" s="36" t="s">
        <v>32</v>
      </c>
      <c r="C11" s="131">
        <v>646913360</v>
      </c>
    </row>
    <row r="12" spans="1:6" s="4" customFormat="1">
      <c r="A12" s="63">
        <v>7</v>
      </c>
      <c r="B12" s="38" t="s">
        <v>33</v>
      </c>
      <c r="C12" s="132">
        <f>SUM(C13:C28)</f>
        <v>123175388</v>
      </c>
    </row>
    <row r="13" spans="1:6" s="4" customFormat="1">
      <c r="A13" s="63">
        <v>8</v>
      </c>
      <c r="B13" s="37" t="s">
        <v>34</v>
      </c>
      <c r="C13" s="133">
        <v>33015263</v>
      </c>
    </row>
    <row r="14" spans="1:6" s="4" customFormat="1" ht="27.6">
      <c r="A14" s="63">
        <v>9</v>
      </c>
      <c r="B14" s="30" t="s">
        <v>35</v>
      </c>
      <c r="C14" s="133">
        <v>0</v>
      </c>
    </row>
    <row r="15" spans="1:6" s="4" customFormat="1">
      <c r="A15" s="63">
        <v>10</v>
      </c>
      <c r="B15" s="31" t="s">
        <v>36</v>
      </c>
      <c r="C15" s="133">
        <v>90160125</v>
      </c>
    </row>
    <row r="16" spans="1:6" s="4" customFormat="1">
      <c r="A16" s="63">
        <v>11</v>
      </c>
      <c r="B16" s="32" t="s">
        <v>37</v>
      </c>
      <c r="C16" s="133">
        <v>0</v>
      </c>
    </row>
    <row r="17" spans="1:3" s="4" customFormat="1">
      <c r="A17" s="63">
        <v>12</v>
      </c>
      <c r="B17" s="31" t="s">
        <v>38</v>
      </c>
      <c r="C17" s="133">
        <v>0</v>
      </c>
    </row>
    <row r="18" spans="1:3" s="4" customFormat="1">
      <c r="A18" s="63">
        <v>13</v>
      </c>
      <c r="B18" s="31" t="s">
        <v>39</v>
      </c>
      <c r="C18" s="133">
        <v>0</v>
      </c>
    </row>
    <row r="19" spans="1:3" s="4" customFormat="1">
      <c r="A19" s="63">
        <v>14</v>
      </c>
      <c r="B19" s="31" t="s">
        <v>40</v>
      </c>
      <c r="C19" s="133">
        <v>0</v>
      </c>
    </row>
    <row r="20" spans="1:3" s="4" customFormat="1" ht="27.6">
      <c r="A20" s="63">
        <v>15</v>
      </c>
      <c r="B20" s="31" t="s">
        <v>41</v>
      </c>
      <c r="C20" s="133">
        <v>0</v>
      </c>
    </row>
    <row r="21" spans="1:3" s="4" customFormat="1" ht="27.6">
      <c r="A21" s="63">
        <v>16</v>
      </c>
      <c r="B21" s="30" t="s">
        <v>42</v>
      </c>
      <c r="C21" s="133">
        <v>0</v>
      </c>
    </row>
    <row r="22" spans="1:3" s="4" customFormat="1">
      <c r="A22" s="63">
        <v>17</v>
      </c>
      <c r="B22" s="64" t="s">
        <v>43</v>
      </c>
      <c r="C22" s="133">
        <v>0</v>
      </c>
    </row>
    <row r="23" spans="1:3" s="4" customFormat="1">
      <c r="A23" s="63">
        <v>18</v>
      </c>
      <c r="B23" s="487" t="s">
        <v>694</v>
      </c>
      <c r="C23" s="292">
        <v>0</v>
      </c>
    </row>
    <row r="24" spans="1:3" s="4" customFormat="1" ht="27.6">
      <c r="A24" s="63">
        <v>19</v>
      </c>
      <c r="B24" s="30" t="s">
        <v>44</v>
      </c>
      <c r="C24" s="133">
        <v>0</v>
      </c>
    </row>
    <row r="25" spans="1:3" s="4" customFormat="1" ht="27.6">
      <c r="A25" s="63">
        <v>20</v>
      </c>
      <c r="B25" s="30" t="s">
        <v>45</v>
      </c>
      <c r="C25" s="133">
        <v>0</v>
      </c>
    </row>
    <row r="26" spans="1:3" s="4" customFormat="1" ht="27.6">
      <c r="A26" s="63">
        <v>21</v>
      </c>
      <c r="B26" s="33" t="s">
        <v>46</v>
      </c>
      <c r="C26" s="133">
        <v>0</v>
      </c>
    </row>
    <row r="27" spans="1:3" s="4" customFormat="1">
      <c r="A27" s="63">
        <v>22</v>
      </c>
      <c r="B27" s="33" t="s">
        <v>47</v>
      </c>
      <c r="C27" s="133">
        <v>0</v>
      </c>
    </row>
    <row r="28" spans="1:3" s="4" customFormat="1" ht="27.6">
      <c r="A28" s="63">
        <v>23</v>
      </c>
      <c r="B28" s="33" t="s">
        <v>48</v>
      </c>
      <c r="C28" s="133">
        <v>0</v>
      </c>
    </row>
    <row r="29" spans="1:3" s="4" customFormat="1">
      <c r="A29" s="63">
        <v>24</v>
      </c>
      <c r="B29" s="39" t="s">
        <v>22</v>
      </c>
      <c r="C29" s="132">
        <f>C6-C12</f>
        <v>638094231</v>
      </c>
    </row>
    <row r="30" spans="1:3" s="4" customFormat="1">
      <c r="A30" s="65"/>
      <c r="B30" s="34"/>
      <c r="C30" s="133">
        <v>0</v>
      </c>
    </row>
    <row r="31" spans="1:3" s="4" customFormat="1">
      <c r="A31" s="65">
        <v>25</v>
      </c>
      <c r="B31" s="39" t="s">
        <v>49</v>
      </c>
      <c r="C31" s="132">
        <v>15403934.922699999</v>
      </c>
    </row>
    <row r="32" spans="1:3" s="4" customFormat="1">
      <c r="A32" s="65">
        <v>26</v>
      </c>
      <c r="B32" s="29" t="s">
        <v>50</v>
      </c>
      <c r="C32" s="134">
        <v>10884204.922699999</v>
      </c>
    </row>
    <row r="33" spans="1:3" s="4" customFormat="1">
      <c r="A33" s="65">
        <v>27</v>
      </c>
      <c r="B33" s="84" t="s">
        <v>51</v>
      </c>
      <c r="C33" s="133">
        <v>45654</v>
      </c>
    </row>
    <row r="34" spans="1:3" s="4" customFormat="1">
      <c r="A34" s="65">
        <v>28</v>
      </c>
      <c r="B34" s="84" t="s">
        <v>52</v>
      </c>
      <c r="C34" s="133">
        <v>10838550.922699999</v>
      </c>
    </row>
    <row r="35" spans="1:3" s="4" customFormat="1">
      <c r="A35" s="65">
        <v>29</v>
      </c>
      <c r="B35" s="29" t="s">
        <v>53</v>
      </c>
      <c r="C35" s="133">
        <v>4519730</v>
      </c>
    </row>
    <row r="36" spans="1:3" s="4" customFormat="1">
      <c r="A36" s="65">
        <v>30</v>
      </c>
      <c r="B36" s="39" t="s">
        <v>54</v>
      </c>
      <c r="C36" s="132">
        <v>0</v>
      </c>
    </row>
    <row r="37" spans="1:3" s="4" customFormat="1">
      <c r="A37" s="65">
        <v>31</v>
      </c>
      <c r="B37" s="30" t="s">
        <v>55</v>
      </c>
      <c r="C37" s="133">
        <v>0</v>
      </c>
    </row>
    <row r="38" spans="1:3" s="4" customFormat="1">
      <c r="A38" s="65">
        <v>32</v>
      </c>
      <c r="B38" s="31" t="s">
        <v>56</v>
      </c>
      <c r="C38" s="133">
        <v>0</v>
      </c>
    </row>
    <row r="39" spans="1:3" s="4" customFormat="1" ht="27.6">
      <c r="A39" s="65">
        <v>33</v>
      </c>
      <c r="B39" s="30" t="s">
        <v>57</v>
      </c>
      <c r="C39" s="133">
        <v>0</v>
      </c>
    </row>
    <row r="40" spans="1:3" s="4" customFormat="1" ht="27.6">
      <c r="A40" s="65">
        <v>34</v>
      </c>
      <c r="B40" s="30" t="s">
        <v>45</v>
      </c>
      <c r="C40" s="133">
        <v>0</v>
      </c>
    </row>
    <row r="41" spans="1:3" s="4" customFormat="1" ht="27.6">
      <c r="A41" s="65">
        <v>35</v>
      </c>
      <c r="B41" s="33" t="s">
        <v>58</v>
      </c>
      <c r="C41" s="133">
        <v>0</v>
      </c>
    </row>
    <row r="42" spans="1:3" s="4" customFormat="1">
      <c r="A42" s="65">
        <v>36</v>
      </c>
      <c r="B42" s="39" t="s">
        <v>23</v>
      </c>
      <c r="C42" s="132">
        <v>15403934.922699999</v>
      </c>
    </row>
    <row r="43" spans="1:3" s="4" customFormat="1">
      <c r="A43" s="65"/>
      <c r="B43" s="34"/>
      <c r="C43" s="133">
        <v>0</v>
      </c>
    </row>
    <row r="44" spans="1:3" s="4" customFormat="1">
      <c r="A44" s="65">
        <v>37</v>
      </c>
      <c r="B44" s="40" t="s">
        <v>59</v>
      </c>
      <c r="C44" s="132">
        <v>117047700.68344001</v>
      </c>
    </row>
    <row r="45" spans="1:3" s="4" customFormat="1">
      <c r="A45" s="65">
        <v>38</v>
      </c>
      <c r="B45" s="29" t="s">
        <v>60</v>
      </c>
      <c r="C45" s="133">
        <v>117047700.68344001</v>
      </c>
    </row>
    <row r="46" spans="1:3" s="4" customFormat="1">
      <c r="A46" s="65">
        <v>39</v>
      </c>
      <c r="B46" s="29" t="s">
        <v>61</v>
      </c>
      <c r="C46" s="133">
        <v>0</v>
      </c>
    </row>
    <row r="47" spans="1:3" s="4" customFormat="1">
      <c r="A47" s="65">
        <v>40</v>
      </c>
      <c r="B47" s="488" t="s">
        <v>693</v>
      </c>
      <c r="C47" s="133">
        <v>0</v>
      </c>
    </row>
    <row r="48" spans="1:3" s="4" customFormat="1">
      <c r="A48" s="65">
        <v>41</v>
      </c>
      <c r="B48" s="40" t="s">
        <v>62</v>
      </c>
      <c r="C48" s="132">
        <v>0</v>
      </c>
    </row>
    <row r="49" spans="1:3" s="4" customFormat="1">
      <c r="A49" s="65">
        <v>42</v>
      </c>
      <c r="B49" s="30" t="s">
        <v>63</v>
      </c>
      <c r="C49" s="133">
        <v>0</v>
      </c>
    </row>
    <row r="50" spans="1:3" s="4" customFormat="1">
      <c r="A50" s="65">
        <v>43</v>
      </c>
      <c r="B50" s="31" t="s">
        <v>64</v>
      </c>
      <c r="C50" s="133">
        <v>0</v>
      </c>
    </row>
    <row r="51" spans="1:3" s="4" customFormat="1" ht="27.6">
      <c r="A51" s="65">
        <v>44</v>
      </c>
      <c r="B51" s="30" t="s">
        <v>65</v>
      </c>
      <c r="C51" s="133">
        <v>0</v>
      </c>
    </row>
    <row r="52" spans="1:3" s="4" customFormat="1" ht="27.6">
      <c r="A52" s="65">
        <v>45</v>
      </c>
      <c r="B52" s="30" t="s">
        <v>45</v>
      </c>
      <c r="C52" s="133">
        <v>0</v>
      </c>
    </row>
    <row r="53" spans="1:3" s="4" customFormat="1" ht="15" thickBot="1">
      <c r="A53" s="65">
        <v>46</v>
      </c>
      <c r="B53" s="66" t="s">
        <v>24</v>
      </c>
      <c r="C53" s="135">
        <f>C44-C48</f>
        <v>117047700.68344001</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M11" sqref="M11"/>
    </sheetView>
  </sheetViews>
  <sheetFormatPr defaultColWidth="9.33203125" defaultRowHeight="13.8"/>
  <cols>
    <col min="1" max="1" width="10.6640625" style="179" bestFit="1" customWidth="1"/>
    <col min="2" max="2" width="59" style="179" customWidth="1"/>
    <col min="3" max="3" width="16.6640625" style="179" bestFit="1" customWidth="1"/>
    <col min="4" max="4" width="16.33203125" style="696" customWidth="1"/>
    <col min="5" max="16384" width="9.33203125" style="179"/>
  </cols>
  <sheetData>
    <row r="1" spans="1:4">
      <c r="A1" s="10" t="s">
        <v>97</v>
      </c>
      <c r="B1" s="9" t="str">
        <f>Info!C2</f>
        <v>სს ”ლიბერთი ბანკი”</v>
      </c>
    </row>
    <row r="2" spans="1:4" s="14" customFormat="1" ht="15.75" customHeight="1">
      <c r="A2" s="14" t="s">
        <v>98</v>
      </c>
      <c r="B2" s="546">
        <f>'1. key ratios'!B2</f>
        <v>46112</v>
      </c>
      <c r="D2" s="709"/>
    </row>
    <row r="3" spans="1:4" s="14" customFormat="1" ht="15.75" customHeight="1">
      <c r="D3" s="709"/>
    </row>
    <row r="4" spans="1:4" ht="14.4" thickBot="1">
      <c r="A4" s="180" t="s">
        <v>345</v>
      </c>
      <c r="B4" s="204" t="s">
        <v>346</v>
      </c>
    </row>
    <row r="5" spans="1:4" s="205" customFormat="1">
      <c r="A5" s="850" t="s">
        <v>347</v>
      </c>
      <c r="B5" s="851"/>
      <c r="C5" s="196" t="s">
        <v>348</v>
      </c>
      <c r="D5" s="710" t="s">
        <v>349</v>
      </c>
    </row>
    <row r="6" spans="1:4" s="206" customFormat="1">
      <c r="A6" s="197">
        <v>1</v>
      </c>
      <c r="B6" s="198" t="s">
        <v>350</v>
      </c>
      <c r="C6" s="198"/>
      <c r="D6" s="711"/>
    </row>
    <row r="7" spans="1:4" s="206" customFormat="1">
      <c r="A7" s="199" t="s">
        <v>351</v>
      </c>
      <c r="B7" s="200" t="s">
        <v>352</v>
      </c>
      <c r="C7" s="219">
        <v>4.4999999999999998E-2</v>
      </c>
      <c r="D7" s="712">
        <v>199601748.49893782</v>
      </c>
    </row>
    <row r="8" spans="1:4" s="206" customFormat="1">
      <c r="A8" s="199" t="s">
        <v>353</v>
      </c>
      <c r="B8" s="200" t="s">
        <v>354</v>
      </c>
      <c r="C8" s="220">
        <v>0.06</v>
      </c>
      <c r="D8" s="712">
        <v>266135664.66525042</v>
      </c>
    </row>
    <row r="9" spans="1:4" s="206" customFormat="1">
      <c r="A9" s="199" t="s">
        <v>355</v>
      </c>
      <c r="B9" s="200" t="s">
        <v>356</v>
      </c>
      <c r="C9" s="220">
        <v>0.08</v>
      </c>
      <c r="D9" s="712">
        <v>354847552.88700056</v>
      </c>
    </row>
    <row r="10" spans="1:4" s="206" customFormat="1">
      <c r="A10" s="197" t="s">
        <v>357</v>
      </c>
      <c r="B10" s="198" t="s">
        <v>358</v>
      </c>
      <c r="C10" s="221"/>
      <c r="D10" s="713"/>
    </row>
    <row r="11" spans="1:4" s="207" customFormat="1">
      <c r="A11" s="201" t="s">
        <v>359</v>
      </c>
      <c r="B11" s="202" t="s">
        <v>996</v>
      </c>
      <c r="C11" s="222">
        <v>2.5000000000000001E-2</v>
      </c>
      <c r="D11" s="714">
        <v>110889860.27718769</v>
      </c>
    </row>
    <row r="12" spans="1:4" s="207" customFormat="1">
      <c r="A12" s="201" t="s">
        <v>360</v>
      </c>
      <c r="B12" s="202" t="s">
        <v>361</v>
      </c>
      <c r="C12" s="222">
        <v>7.4999999999999997E-3</v>
      </c>
      <c r="D12" s="714">
        <v>33266958.083156303</v>
      </c>
    </row>
    <row r="13" spans="1:4" s="207" customFormat="1">
      <c r="A13" s="201" t="s">
        <v>362</v>
      </c>
      <c r="B13" s="202" t="s">
        <v>363</v>
      </c>
      <c r="C13" s="222">
        <v>5.0000000000000001E-3</v>
      </c>
      <c r="D13" s="714">
        <v>22177972.055437535</v>
      </c>
    </row>
    <row r="14" spans="1:4" s="206" customFormat="1">
      <c r="A14" s="197" t="s">
        <v>364</v>
      </c>
      <c r="B14" s="198" t="s">
        <v>409</v>
      </c>
      <c r="C14" s="223"/>
      <c r="D14" s="713"/>
    </row>
    <row r="15" spans="1:4" s="206" customFormat="1">
      <c r="A15" s="211" t="s">
        <v>367</v>
      </c>
      <c r="B15" s="202" t="s">
        <v>410</v>
      </c>
      <c r="C15" s="222">
        <v>3.6562207572243516E-2</v>
      </c>
      <c r="D15" s="714">
        <v>162175123.56446469</v>
      </c>
    </row>
    <row r="16" spans="1:4" s="206" customFormat="1">
      <c r="A16" s="211" t="s">
        <v>368</v>
      </c>
      <c r="B16" s="202" t="s">
        <v>370</v>
      </c>
      <c r="C16" s="222">
        <v>4.417697029975276E-2</v>
      </c>
      <c r="D16" s="714">
        <v>195951122.56036213</v>
      </c>
    </row>
    <row r="17" spans="1:6" s="206" customFormat="1">
      <c r="A17" s="211" t="s">
        <v>369</v>
      </c>
      <c r="B17" s="202" t="s">
        <v>407</v>
      </c>
      <c r="C17" s="222">
        <v>5.4196394941212284E-2</v>
      </c>
      <c r="D17" s="714">
        <v>240393226.50233245</v>
      </c>
    </row>
    <row r="18" spans="1:6" s="205" customFormat="1">
      <c r="A18" s="852" t="s">
        <v>408</v>
      </c>
      <c r="B18" s="853"/>
      <c r="C18" s="224" t="s">
        <v>348</v>
      </c>
      <c r="D18" s="715" t="s">
        <v>349</v>
      </c>
    </row>
    <row r="19" spans="1:6" s="206" customFormat="1">
      <c r="A19" s="203">
        <v>4</v>
      </c>
      <c r="B19" s="202" t="s">
        <v>22</v>
      </c>
      <c r="C19" s="222">
        <f>C7+C11+C12+C13+C15</f>
        <v>0.11906220757224353</v>
      </c>
      <c r="D19" s="712">
        <f>C19*'5. RWA'!$C$13</f>
        <v>528111662.47918409</v>
      </c>
    </row>
    <row r="20" spans="1:6" s="206" customFormat="1">
      <c r="A20" s="203">
        <v>5</v>
      </c>
      <c r="B20" s="202" t="s">
        <v>75</v>
      </c>
      <c r="C20" s="222">
        <f>C8+C11+C12+C13+C16</f>
        <v>0.14167697029975276</v>
      </c>
      <c r="D20" s="712">
        <f>C20*'5. RWA'!$C$13</f>
        <v>628421577.64139414</v>
      </c>
    </row>
    <row r="21" spans="1:6" s="206" customFormat="1" ht="14.4" thickBot="1">
      <c r="A21" s="208" t="s">
        <v>365</v>
      </c>
      <c r="B21" s="209" t="s">
        <v>74</v>
      </c>
      <c r="C21" s="225">
        <f>C9+C11+C12+C13+C17</f>
        <v>0.1716963949412123</v>
      </c>
      <c r="D21" s="716">
        <f>C21*'5. RWA'!$C$13</f>
        <v>761575569.80511463</v>
      </c>
    </row>
    <row r="22" spans="1:6">
      <c r="F22" s="180"/>
    </row>
    <row r="23" spans="1:6">
      <c r="B23" s="16"/>
    </row>
  </sheetData>
  <mergeCells count="2">
    <mergeCell ref="A5:B5"/>
    <mergeCell ref="A18:B18"/>
  </mergeCells>
  <conditionalFormatting sqref="C21">
    <cfRule type="cellIs" dxfId="28" priority="1" operator="lessThan">
      <formula>#REF!</formula>
    </cfRule>
  </conditionalFormatting>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5" zoomScaleNormal="85" workbookViewId="0">
      <selection activeCell="C23" sqref="C23"/>
    </sheetView>
  </sheetViews>
  <sheetFormatPr defaultRowHeight="14.4"/>
  <cols>
    <col min="1" max="1" width="107.109375" bestFit="1" customWidth="1"/>
    <col min="2" max="2" width="47.6640625" customWidth="1"/>
    <col min="3" max="3" width="28.109375" bestFit="1" customWidth="1"/>
    <col min="4" max="4" width="28.33203125" customWidth="1"/>
    <col min="5" max="7" width="28.109375" customWidth="1"/>
  </cols>
  <sheetData>
    <row r="1" spans="1:2">
      <c r="A1" s="467" t="s">
        <v>97</v>
      </c>
      <c r="B1" s="9" t="str">
        <f>Info!C2</f>
        <v>სს ”ლიბერთი ბანკი”</v>
      </c>
    </row>
    <row r="2" spans="1:2">
      <c r="A2" s="468" t="s">
        <v>98</v>
      </c>
      <c r="B2" s="546">
        <f>'1. key ratios'!B2</f>
        <v>46112</v>
      </c>
    </row>
    <row r="3" spans="1:2">
      <c r="A3" s="469" t="s">
        <v>947</v>
      </c>
      <c r="B3" s="463" t="s">
        <v>918</v>
      </c>
    </row>
    <row r="4" spans="1:2" ht="15" thickBot="1"/>
    <row r="5" spans="1:2">
      <c r="A5" s="474"/>
      <c r="B5" s="475" t="s">
        <v>919</v>
      </c>
    </row>
    <row r="6" spans="1:2">
      <c r="A6" s="470" t="s">
        <v>920</v>
      </c>
      <c r="B6" s="476">
        <f>SUM(B7,B11)</f>
        <v>803297966.24000001</v>
      </c>
    </row>
    <row r="7" spans="1:2" ht="15.6">
      <c r="A7" s="470" t="s">
        <v>953</v>
      </c>
      <c r="B7" s="476">
        <f>SUM(B8:B10)</f>
        <v>770545866.70614004</v>
      </c>
    </row>
    <row r="8" spans="1:2">
      <c r="A8" s="471" t="s">
        <v>921</v>
      </c>
      <c r="B8" s="477">
        <v>638094231</v>
      </c>
    </row>
    <row r="9" spans="1:2">
      <c r="A9" s="471" t="s">
        <v>922</v>
      </c>
      <c r="B9" s="477">
        <v>15403935.022699999</v>
      </c>
    </row>
    <row r="10" spans="1:2">
      <c r="A10" s="471" t="s">
        <v>923</v>
      </c>
      <c r="B10" s="477">
        <v>117047700.68344003</v>
      </c>
    </row>
    <row r="11" spans="1:2">
      <c r="A11" s="470" t="s">
        <v>924</v>
      </c>
      <c r="B11" s="476">
        <v>32752099.533859998</v>
      </c>
    </row>
    <row r="12" spans="1:2" ht="15.6">
      <c r="A12" s="471" t="s">
        <v>954</v>
      </c>
      <c r="B12" s="477">
        <v>32752099.533859998</v>
      </c>
    </row>
    <row r="13" spans="1:2" ht="15.6">
      <c r="A13" s="471" t="s">
        <v>955</v>
      </c>
      <c r="B13" s="477">
        <v>0</v>
      </c>
    </row>
    <row r="14" spans="1:2">
      <c r="A14" s="470" t="s">
        <v>925</v>
      </c>
      <c r="B14" s="476">
        <v>6098098854.0551109</v>
      </c>
    </row>
    <row r="15" spans="1:2">
      <c r="A15" s="472" t="s">
        <v>926</v>
      </c>
      <c r="B15" s="477">
        <v>5327552987.3489704</v>
      </c>
    </row>
    <row r="16" spans="1:2">
      <c r="A16" s="472" t="s">
        <v>74</v>
      </c>
      <c r="B16" s="477">
        <v>770545866.70614004</v>
      </c>
    </row>
    <row r="17" spans="1:5">
      <c r="A17" s="470" t="s">
        <v>927</v>
      </c>
      <c r="B17" s="476"/>
    </row>
    <row r="18" spans="1:5">
      <c r="A18" s="472" t="s">
        <v>928</v>
      </c>
      <c r="B18" s="477">
        <v>4435594411.0875072</v>
      </c>
    </row>
    <row r="19" spans="1:5">
      <c r="A19" s="472" t="s">
        <v>929</v>
      </c>
      <c r="B19" s="477">
        <v>6224867609.0213051</v>
      </c>
    </row>
    <row r="20" spans="1:5">
      <c r="A20" s="470" t="s">
        <v>930</v>
      </c>
      <c r="B20" s="476"/>
    </row>
    <row r="21" spans="1:5">
      <c r="A21" s="473" t="s">
        <v>931</v>
      </c>
      <c r="B21" s="478">
        <f>IFERROR(B6/B18,0)</f>
        <v>0.18110266444380552</v>
      </c>
    </row>
    <row r="22" spans="1:5">
      <c r="A22" s="473" t="s">
        <v>932</v>
      </c>
      <c r="B22" s="478">
        <f>IFERROR(B6/B19,0)</f>
        <v>0.12904659451324416</v>
      </c>
    </row>
    <row r="23" spans="1:5" ht="15" thickBot="1">
      <c r="A23" s="479" t="s">
        <v>933</v>
      </c>
      <c r="B23" s="480">
        <f>IFERROR(B6/B14,0)</f>
        <v>0.13172924635451314</v>
      </c>
    </row>
    <row r="24" spans="1:5" ht="16.5" customHeight="1">
      <c r="A24" s="466" t="s">
        <v>956</v>
      </c>
      <c r="B24" s="464"/>
      <c r="C24" s="464"/>
      <c r="D24" s="464"/>
      <c r="E24" s="464"/>
    </row>
    <row r="25" spans="1:5" ht="25.5" customHeight="1">
      <c r="A25" s="466" t="s">
        <v>957</v>
      </c>
    </row>
    <row r="26" spans="1:5" ht="57" customHeight="1">
      <c r="A26" s="466" t="s">
        <v>958</v>
      </c>
    </row>
    <row r="27" spans="1:5">
      <c r="A27" s="465"/>
    </row>
  </sheetData>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75" zoomScaleNormal="75" workbookViewId="0">
      <selection activeCell="H28" sqref="H28"/>
    </sheetView>
  </sheetViews>
  <sheetFormatPr defaultRowHeight="14.4"/>
  <cols>
    <col min="1" max="1" width="77.88671875" bestFit="1" customWidth="1"/>
    <col min="2" max="2" width="19.6640625" customWidth="1"/>
    <col min="3" max="3" width="22.33203125" bestFit="1" customWidth="1"/>
    <col min="4" max="4" width="17.33203125" bestFit="1" customWidth="1"/>
    <col min="5" max="5" width="25.6640625" bestFit="1" customWidth="1"/>
    <col min="6" max="6" width="18.5546875" customWidth="1"/>
  </cols>
  <sheetData>
    <row r="1" spans="1:6">
      <c r="A1" s="467" t="s">
        <v>97</v>
      </c>
      <c r="B1" s="9" t="str">
        <f>Info!C2</f>
        <v>სს ”ლიბერთი ბანკი”</v>
      </c>
      <c r="C1" s="179"/>
    </row>
    <row r="2" spans="1:6">
      <c r="A2" s="468" t="s">
        <v>98</v>
      </c>
      <c r="B2" s="546">
        <f>'1. key ratios'!B2</f>
        <v>46112</v>
      </c>
      <c r="C2" s="179"/>
    </row>
    <row r="3" spans="1:6">
      <c r="A3" s="469" t="s">
        <v>948</v>
      </c>
      <c r="B3" s="463" t="s">
        <v>918</v>
      </c>
      <c r="C3" s="179"/>
    </row>
    <row r="5" spans="1:6">
      <c r="A5" s="465"/>
    </row>
    <row r="6" spans="1:6" ht="15" thickBot="1">
      <c r="A6" s="481"/>
      <c r="B6" s="481"/>
      <c r="C6" s="481"/>
      <c r="D6" s="481"/>
      <c r="E6" s="481"/>
      <c r="F6" s="481"/>
    </row>
    <row r="7" spans="1:6">
      <c r="A7" s="854"/>
      <c r="B7" s="856" t="s">
        <v>934</v>
      </c>
      <c r="C7" s="856"/>
      <c r="D7" s="856"/>
      <c r="E7" s="856"/>
      <c r="F7" s="857" t="s">
        <v>935</v>
      </c>
    </row>
    <row r="8" spans="1:6" ht="27.6">
      <c r="A8" s="855"/>
      <c r="B8" s="705" t="s">
        <v>936</v>
      </c>
      <c r="C8" s="705" t="s">
        <v>937</v>
      </c>
      <c r="D8" s="705" t="s">
        <v>938</v>
      </c>
      <c r="E8" s="705" t="s">
        <v>939</v>
      </c>
      <c r="F8" s="858"/>
    </row>
    <row r="9" spans="1:6" ht="27.6">
      <c r="A9" s="748" t="s">
        <v>940</v>
      </c>
      <c r="B9" s="482">
        <f>B13+B17</f>
        <v>654693674.49464214</v>
      </c>
      <c r="C9" s="482">
        <f t="shared" ref="C9:E9" si="0">C13+C17</f>
        <v>20297545.981183998</v>
      </c>
      <c r="D9" s="482">
        <f t="shared" si="0"/>
        <v>151119193.81500003</v>
      </c>
      <c r="E9" s="482">
        <f t="shared" si="0"/>
        <v>15467176.500000002</v>
      </c>
      <c r="F9" s="749">
        <f>F13+F17</f>
        <v>841577590.7908262</v>
      </c>
    </row>
    <row r="10" spans="1:6">
      <c r="A10" s="750" t="s">
        <v>941</v>
      </c>
      <c r="B10" s="483">
        <v>652500745.50014603</v>
      </c>
      <c r="C10" s="483">
        <v>7602636.7999999998</v>
      </c>
      <c r="D10" s="483">
        <v>142133921.94000003</v>
      </c>
      <c r="E10" s="483">
        <v>15467176.500000002</v>
      </c>
      <c r="F10" s="749">
        <f t="shared" ref="F10:F20" si="1">SUM(B10:E10)</f>
        <v>817704480.74014604</v>
      </c>
    </row>
    <row r="11" spans="1:6">
      <c r="A11" s="750" t="s">
        <v>942</v>
      </c>
      <c r="B11" s="483">
        <v>2192928.9944960736</v>
      </c>
      <c r="C11" s="483">
        <v>12694909.181183999</v>
      </c>
      <c r="D11" s="483">
        <v>8985271.875</v>
      </c>
      <c r="E11" s="483">
        <v>0</v>
      </c>
      <c r="F11" s="749">
        <f t="shared" si="1"/>
        <v>23873110.050680071</v>
      </c>
    </row>
    <row r="12" spans="1:6">
      <c r="A12" s="751" t="s">
        <v>943</v>
      </c>
      <c r="B12" s="483">
        <v>858923.58014596789</v>
      </c>
      <c r="C12" s="483">
        <v>6082109.4399999995</v>
      </c>
      <c r="D12" s="483">
        <v>26606748.616559997</v>
      </c>
      <c r="E12" s="483">
        <v>63241.477300003171</v>
      </c>
      <c r="F12" s="749">
        <f t="shared" si="1"/>
        <v>33611023.114005968</v>
      </c>
    </row>
    <row r="13" spans="1:6">
      <c r="A13" s="752" t="s">
        <v>944</v>
      </c>
      <c r="B13" s="484">
        <v>0</v>
      </c>
      <c r="C13" s="484">
        <v>1520527.3600000001</v>
      </c>
      <c r="D13" s="484">
        <v>115527173.32344003</v>
      </c>
      <c r="E13" s="484">
        <v>15403935.022699999</v>
      </c>
      <c r="F13" s="753">
        <f t="shared" si="1"/>
        <v>132451635.70614003</v>
      </c>
    </row>
    <row r="14" spans="1:6">
      <c r="A14" s="750" t="s">
        <v>941</v>
      </c>
      <c r="B14" s="485">
        <v>0</v>
      </c>
      <c r="C14" s="485">
        <v>1520527.3600000001</v>
      </c>
      <c r="D14" s="485">
        <v>115527173.32344003</v>
      </c>
      <c r="E14" s="485">
        <v>15403935.022699999</v>
      </c>
      <c r="F14" s="753">
        <f t="shared" si="1"/>
        <v>132451635.70614003</v>
      </c>
    </row>
    <row r="15" spans="1:6">
      <c r="A15" s="750" t="s">
        <v>942</v>
      </c>
      <c r="B15" s="485">
        <v>0</v>
      </c>
      <c r="C15" s="485">
        <v>0</v>
      </c>
      <c r="D15" s="485">
        <v>0</v>
      </c>
      <c r="E15" s="485">
        <v>0</v>
      </c>
      <c r="F15" s="753">
        <f t="shared" si="1"/>
        <v>0</v>
      </c>
    </row>
    <row r="16" spans="1:6">
      <c r="A16" s="751" t="s">
        <v>943</v>
      </c>
      <c r="B16" s="485">
        <v>0</v>
      </c>
      <c r="C16" s="485">
        <v>0</v>
      </c>
      <c r="D16" s="485">
        <v>0</v>
      </c>
      <c r="E16" s="485">
        <v>0</v>
      </c>
      <c r="F16" s="753">
        <f t="shared" si="1"/>
        <v>0</v>
      </c>
    </row>
    <row r="17" spans="1:6">
      <c r="A17" s="752" t="s">
        <v>924</v>
      </c>
      <c r="B17" s="484">
        <v>654693674.49464214</v>
      </c>
      <c r="C17" s="484">
        <v>18777018.621183999</v>
      </c>
      <c r="D17" s="484">
        <v>35592020.491559997</v>
      </c>
      <c r="E17" s="484">
        <v>63241.477300003171</v>
      </c>
      <c r="F17" s="753">
        <f t="shared" si="1"/>
        <v>709125955.08468616</v>
      </c>
    </row>
    <row r="18" spans="1:6">
      <c r="A18" s="750" t="s">
        <v>941</v>
      </c>
      <c r="B18" s="485">
        <v>652500745.50014603</v>
      </c>
      <c r="C18" s="485">
        <v>6082109.4399999995</v>
      </c>
      <c r="D18" s="485">
        <v>26606748.616559997</v>
      </c>
      <c r="E18" s="485">
        <v>63241.477300003171</v>
      </c>
      <c r="F18" s="753">
        <f t="shared" si="1"/>
        <v>685252845.03400612</v>
      </c>
    </row>
    <row r="19" spans="1:6">
      <c r="A19" s="750" t="s">
        <v>942</v>
      </c>
      <c r="B19" s="485">
        <v>2192928.9944960736</v>
      </c>
      <c r="C19" s="485">
        <v>12694909.181183999</v>
      </c>
      <c r="D19" s="485">
        <v>8985271.875</v>
      </c>
      <c r="E19" s="485">
        <v>0</v>
      </c>
      <c r="F19" s="753">
        <f t="shared" si="1"/>
        <v>23873110.050680071</v>
      </c>
    </row>
    <row r="20" spans="1:6" ht="15" thickBot="1">
      <c r="A20" s="754" t="s">
        <v>943</v>
      </c>
      <c r="B20" s="486">
        <v>858923.58014596789</v>
      </c>
      <c r="C20" s="486">
        <v>6082109.4399999995</v>
      </c>
      <c r="D20" s="486">
        <v>26606748.616559997</v>
      </c>
      <c r="E20" s="486">
        <v>63241.477300003171</v>
      </c>
      <c r="F20" s="755">
        <f t="shared" si="1"/>
        <v>33611023.114005968</v>
      </c>
    </row>
  </sheetData>
  <mergeCells count="3">
    <mergeCell ref="A7:A8"/>
    <mergeCell ref="B7:E7"/>
    <mergeCell ref="F7:F8"/>
  </mergeCells>
  <pageMargins left="0.7" right="0.7" top="0.75" bottom="0.75" header="0.3" footer="0.3"/>
  <pageSetup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D68"/>
  <sheetViews>
    <sheetView zoomScale="80" zoomScaleNormal="80" workbookViewId="0">
      <pane xSplit="1" ySplit="5" topLeftCell="B6" activePane="bottomRight" state="frozen"/>
      <selection activeCell="F17" sqref="F17"/>
      <selection pane="topRight" activeCell="F17" sqref="F17"/>
      <selection pane="bottomLeft" activeCell="F17" sqref="F17"/>
      <selection pane="bottomRight" activeCell="K19" sqref="K19"/>
    </sheetView>
  </sheetViews>
  <sheetFormatPr defaultRowHeight="14.4"/>
  <cols>
    <col min="1" max="1" width="10.6640625" style="26" customWidth="1"/>
    <col min="2" max="2" width="89" style="26" customWidth="1"/>
    <col min="3" max="3" width="46.33203125" style="783" bestFit="1" customWidth="1"/>
    <col min="4" max="4" width="40.33203125" style="26" customWidth="1"/>
  </cols>
  <sheetData>
    <row r="1" spans="1:4">
      <c r="A1" s="10" t="s">
        <v>97</v>
      </c>
      <c r="B1" s="12" t="str">
        <f>Info!C2</f>
        <v>სს ”ლიბერთი ბანკი”</v>
      </c>
    </row>
    <row r="2" spans="1:4" s="14" customFormat="1" ht="15.75" customHeight="1">
      <c r="A2" s="14" t="s">
        <v>98</v>
      </c>
      <c r="B2" s="546">
        <f>'1. key ratios'!B2</f>
        <v>46112</v>
      </c>
      <c r="C2" s="709"/>
      <c r="D2" s="772"/>
    </row>
    <row r="3" spans="1:4" s="14" customFormat="1" ht="15.75" customHeight="1">
      <c r="A3" s="18"/>
      <c r="C3" s="709"/>
      <c r="D3" s="772"/>
    </row>
    <row r="4" spans="1:4" s="14" customFormat="1" ht="15.75" customHeight="1" thickBot="1">
      <c r="A4" s="14" t="s">
        <v>247</v>
      </c>
      <c r="B4" s="106" t="s">
        <v>161</v>
      </c>
      <c r="C4" s="709"/>
      <c r="D4" s="773" t="s">
        <v>76</v>
      </c>
    </row>
    <row r="5" spans="1:4" ht="41.4">
      <c r="A5" s="71" t="s">
        <v>25</v>
      </c>
      <c r="B5" s="72" t="s">
        <v>133</v>
      </c>
      <c r="C5" s="784" t="s">
        <v>826</v>
      </c>
      <c r="D5" s="774" t="s">
        <v>162</v>
      </c>
    </row>
    <row r="6" spans="1:4">
      <c r="A6" s="588">
        <v>1</v>
      </c>
      <c r="B6" s="589" t="s">
        <v>811</v>
      </c>
      <c r="C6" s="785">
        <v>572069977.05448151</v>
      </c>
      <c r="D6" s="756"/>
    </row>
    <row r="7" spans="1:4">
      <c r="A7" s="588">
        <v>1.1000000000000001</v>
      </c>
      <c r="B7" s="590" t="s">
        <v>85</v>
      </c>
      <c r="C7" s="786">
        <v>356422250.10000008</v>
      </c>
      <c r="D7" s="67"/>
    </row>
    <row r="8" spans="1:4">
      <c r="A8" s="588">
        <v>1.2</v>
      </c>
      <c r="B8" s="590" t="s">
        <v>86</v>
      </c>
      <c r="C8" s="786">
        <v>121510116.16467421</v>
      </c>
      <c r="D8" s="67"/>
    </row>
    <row r="9" spans="1:4">
      <c r="A9" s="588">
        <v>1.3</v>
      </c>
      <c r="B9" s="590" t="s">
        <v>87</v>
      </c>
      <c r="C9" s="786">
        <v>94137610.789807245</v>
      </c>
      <c r="D9" s="67"/>
    </row>
    <row r="10" spans="1:4">
      <c r="A10" s="588">
        <v>2</v>
      </c>
      <c r="B10" s="591" t="s">
        <v>698</v>
      </c>
      <c r="C10" s="787">
        <v>3478470.89</v>
      </c>
      <c r="D10" s="67"/>
    </row>
    <row r="11" spans="1:4">
      <c r="A11" s="588">
        <v>2.1</v>
      </c>
      <c r="B11" s="592" t="s">
        <v>699</v>
      </c>
      <c r="C11" s="788">
        <v>3097132</v>
      </c>
      <c r="D11" s="68"/>
    </row>
    <row r="12" spans="1:4" ht="23.7" customHeight="1">
      <c r="A12" s="588">
        <v>3</v>
      </c>
      <c r="B12" s="293" t="s">
        <v>700</v>
      </c>
      <c r="C12" s="789"/>
      <c r="D12" s="68"/>
    </row>
    <row r="13" spans="1:4" ht="22.95" customHeight="1">
      <c r="A13" s="588">
        <v>4</v>
      </c>
      <c r="B13" s="294" t="s">
        <v>701</v>
      </c>
      <c r="C13" s="789"/>
      <c r="D13" s="68"/>
    </row>
    <row r="14" spans="1:4">
      <c r="A14" s="588">
        <v>5</v>
      </c>
      <c r="B14" s="294" t="s">
        <v>702</v>
      </c>
      <c r="C14" s="789">
        <v>234620271.88967365</v>
      </c>
      <c r="D14" s="68"/>
    </row>
    <row r="15" spans="1:4">
      <c r="A15" s="588">
        <v>5.0999999999999996</v>
      </c>
      <c r="B15" s="295" t="s">
        <v>703</v>
      </c>
      <c r="C15" s="790">
        <v>0</v>
      </c>
      <c r="D15" s="68"/>
    </row>
    <row r="16" spans="1:4">
      <c r="A16" s="588">
        <v>5.2</v>
      </c>
      <c r="B16" s="295" t="s">
        <v>538</v>
      </c>
      <c r="C16" s="786">
        <v>234620271.88967365</v>
      </c>
      <c r="D16" s="67"/>
    </row>
    <row r="17" spans="1:4">
      <c r="A17" s="588">
        <v>5.3</v>
      </c>
      <c r="B17" s="295" t="s">
        <v>704</v>
      </c>
      <c r="C17" s="786"/>
      <c r="D17" s="67"/>
    </row>
    <row r="18" spans="1:4">
      <c r="A18" s="588">
        <v>6</v>
      </c>
      <c r="B18" s="293" t="s">
        <v>705</v>
      </c>
      <c r="C18" s="787">
        <v>5052317902.8387098</v>
      </c>
      <c r="D18" s="67"/>
    </row>
    <row r="19" spans="1:4">
      <c r="A19" s="588">
        <v>6.1</v>
      </c>
      <c r="B19" s="295" t="s">
        <v>538</v>
      </c>
      <c r="C19" s="788">
        <v>645596901.05768049</v>
      </c>
      <c r="D19" s="67"/>
    </row>
    <row r="20" spans="1:4">
      <c r="A20" s="588">
        <v>6.2</v>
      </c>
      <c r="B20" s="295" t="s">
        <v>704</v>
      </c>
      <c r="C20" s="788">
        <v>4406721001.7810297</v>
      </c>
      <c r="D20" s="67"/>
    </row>
    <row r="21" spans="1:4">
      <c r="A21" s="588">
        <v>7</v>
      </c>
      <c r="B21" s="296" t="s">
        <v>706</v>
      </c>
      <c r="C21" s="789">
        <v>0</v>
      </c>
      <c r="D21" s="67"/>
    </row>
    <row r="22" spans="1:4">
      <c r="A22" s="588">
        <v>8</v>
      </c>
      <c r="B22" s="297" t="s">
        <v>707</v>
      </c>
      <c r="C22" s="787"/>
      <c r="D22" s="67"/>
    </row>
    <row r="23" spans="1:4">
      <c r="A23" s="588">
        <v>9</v>
      </c>
      <c r="B23" s="294" t="s">
        <v>708</v>
      </c>
      <c r="C23" s="787">
        <v>213588611.41000003</v>
      </c>
      <c r="D23" s="775"/>
    </row>
    <row r="24" spans="1:4">
      <c r="A24" s="588">
        <v>9.1</v>
      </c>
      <c r="B24" s="298" t="s">
        <v>709</v>
      </c>
      <c r="C24" s="791">
        <v>211142888.58000001</v>
      </c>
      <c r="D24" s="69"/>
    </row>
    <row r="25" spans="1:4">
      <c r="A25" s="588">
        <v>9.1999999999999993</v>
      </c>
      <c r="B25" s="298" t="s">
        <v>710</v>
      </c>
      <c r="C25" s="792">
        <v>2445722.83</v>
      </c>
      <c r="D25" s="776"/>
    </row>
    <row r="26" spans="1:4">
      <c r="A26" s="588">
        <v>10</v>
      </c>
      <c r="B26" s="294" t="s">
        <v>36</v>
      </c>
      <c r="C26" s="793">
        <v>90160124.030000001</v>
      </c>
      <c r="D26" s="460" t="s">
        <v>1021</v>
      </c>
    </row>
    <row r="27" spans="1:4">
      <c r="A27" s="588">
        <v>10.1</v>
      </c>
      <c r="B27" s="298" t="s">
        <v>711</v>
      </c>
      <c r="C27" s="786"/>
      <c r="D27" s="67"/>
    </row>
    <row r="28" spans="1:4">
      <c r="A28" s="588">
        <v>10.199999999999999</v>
      </c>
      <c r="B28" s="298" t="s">
        <v>712</v>
      </c>
      <c r="C28" s="786">
        <v>90160124.030000001</v>
      </c>
      <c r="D28" s="460" t="s">
        <v>1021</v>
      </c>
    </row>
    <row r="29" spans="1:4">
      <c r="A29" s="588">
        <v>11</v>
      </c>
      <c r="B29" s="294" t="s">
        <v>713</v>
      </c>
      <c r="C29" s="787">
        <v>0</v>
      </c>
      <c r="D29" s="67"/>
    </row>
    <row r="30" spans="1:4">
      <c r="A30" s="588">
        <v>11.1</v>
      </c>
      <c r="B30" s="298" t="s">
        <v>714</v>
      </c>
      <c r="C30" s="786">
        <v>0</v>
      </c>
      <c r="D30" s="67"/>
    </row>
    <row r="31" spans="1:4">
      <c r="A31" s="588">
        <v>11.2</v>
      </c>
      <c r="B31" s="298" t="s">
        <v>715</v>
      </c>
      <c r="C31" s="786"/>
      <c r="D31" s="67"/>
    </row>
    <row r="32" spans="1:4">
      <c r="A32" s="588">
        <v>13</v>
      </c>
      <c r="B32" s="294" t="s">
        <v>88</v>
      </c>
      <c r="C32" s="787">
        <v>55038884.168000005</v>
      </c>
      <c r="D32" s="67"/>
    </row>
    <row r="33" spans="1:4">
      <c r="A33" s="588">
        <v>13.1</v>
      </c>
      <c r="B33" s="593" t="s">
        <v>716</v>
      </c>
      <c r="C33" s="786">
        <v>14082037.98</v>
      </c>
      <c r="D33" s="67"/>
    </row>
    <row r="34" spans="1:4">
      <c r="A34" s="588">
        <v>13.2</v>
      </c>
      <c r="B34" s="593" t="s">
        <v>717</v>
      </c>
      <c r="C34" s="791">
        <v>0</v>
      </c>
      <c r="D34" s="69"/>
    </row>
    <row r="35" spans="1:4">
      <c r="A35" s="588">
        <v>14</v>
      </c>
      <c r="B35" s="493" t="s">
        <v>718</v>
      </c>
      <c r="C35" s="794">
        <v>6221274242.2808647</v>
      </c>
      <c r="D35" s="69"/>
    </row>
    <row r="36" spans="1:4">
      <c r="A36" s="588"/>
      <c r="B36" s="594" t="s">
        <v>93</v>
      </c>
      <c r="C36" s="795"/>
      <c r="D36" s="70"/>
    </row>
    <row r="37" spans="1:4">
      <c r="A37" s="588">
        <v>15</v>
      </c>
      <c r="B37" s="299" t="s">
        <v>719</v>
      </c>
      <c r="C37" s="792">
        <v>14373</v>
      </c>
      <c r="D37" s="776"/>
    </row>
    <row r="38" spans="1:4">
      <c r="A38" s="588">
        <v>15.1</v>
      </c>
      <c r="B38" s="592" t="s">
        <v>699</v>
      </c>
      <c r="C38" s="786">
        <v>14373</v>
      </c>
      <c r="D38" s="67"/>
    </row>
    <row r="39" spans="1:4" ht="20.399999999999999">
      <c r="A39" s="588">
        <v>16</v>
      </c>
      <c r="B39" s="296" t="s">
        <v>720</v>
      </c>
      <c r="C39" s="787"/>
      <c r="D39" s="67"/>
    </row>
    <row r="40" spans="1:4">
      <c r="A40" s="588">
        <v>17</v>
      </c>
      <c r="B40" s="296" t="s">
        <v>721</v>
      </c>
      <c r="C40" s="787">
        <v>5234754003.7141447</v>
      </c>
      <c r="D40" s="67"/>
    </row>
    <row r="41" spans="1:4">
      <c r="A41" s="588">
        <v>17.100000000000001</v>
      </c>
      <c r="B41" s="300" t="s">
        <v>722</v>
      </c>
      <c r="C41" s="786">
        <v>4516723056.6034641</v>
      </c>
      <c r="D41" s="67"/>
    </row>
    <row r="42" spans="1:4">
      <c r="A42" s="757">
        <v>17.2</v>
      </c>
      <c r="B42" s="758" t="s">
        <v>89</v>
      </c>
      <c r="C42" s="791">
        <v>675514931.97068</v>
      </c>
      <c r="D42" s="69"/>
    </row>
    <row r="43" spans="1:4">
      <c r="A43" s="588">
        <v>17.3</v>
      </c>
      <c r="B43" s="759" t="s">
        <v>723</v>
      </c>
      <c r="C43" s="796"/>
      <c r="D43" s="760"/>
    </row>
    <row r="44" spans="1:4">
      <c r="A44" s="588">
        <v>17.399999999999999</v>
      </c>
      <c r="B44" s="759" t="s">
        <v>724</v>
      </c>
      <c r="C44" s="796">
        <v>42516015.140000001</v>
      </c>
      <c r="D44" s="760"/>
    </row>
    <row r="45" spans="1:4">
      <c r="A45" s="588">
        <v>18</v>
      </c>
      <c r="B45" s="761" t="s">
        <v>725</v>
      </c>
      <c r="C45" s="797">
        <v>3513989.995009894</v>
      </c>
      <c r="D45" s="760"/>
    </row>
    <row r="46" spans="1:4">
      <c r="A46" s="588">
        <v>19</v>
      </c>
      <c r="B46" s="761" t="s">
        <v>726</v>
      </c>
      <c r="C46" s="798">
        <v>21866219.530000001</v>
      </c>
      <c r="D46" s="762"/>
    </row>
    <row r="47" spans="1:4">
      <c r="A47" s="588">
        <v>19.100000000000001</v>
      </c>
      <c r="B47" s="763" t="s">
        <v>727</v>
      </c>
      <c r="C47" s="799">
        <v>4944182.16</v>
      </c>
      <c r="D47" s="762"/>
    </row>
    <row r="48" spans="1:4">
      <c r="A48" s="588">
        <v>19.2</v>
      </c>
      <c r="B48" s="763" t="s">
        <v>728</v>
      </c>
      <c r="C48" s="799">
        <v>16922037.370000001</v>
      </c>
      <c r="D48" s="762"/>
    </row>
    <row r="49" spans="1:4">
      <c r="A49" s="588">
        <v>20</v>
      </c>
      <c r="B49" s="493" t="s">
        <v>90</v>
      </c>
      <c r="C49" s="798">
        <v>161497274.92325801</v>
      </c>
      <c r="D49" s="762"/>
    </row>
    <row r="50" spans="1:4">
      <c r="A50" s="588">
        <v>21</v>
      </c>
      <c r="B50" s="591" t="s">
        <v>78</v>
      </c>
      <c r="C50" s="798">
        <v>33793377.869999997</v>
      </c>
      <c r="D50" s="762"/>
    </row>
    <row r="51" spans="1:4">
      <c r="A51" s="588">
        <v>21.1</v>
      </c>
      <c r="B51" s="590" t="s">
        <v>729</v>
      </c>
      <c r="C51" s="799">
        <v>90006.23</v>
      </c>
      <c r="D51" s="762"/>
    </row>
    <row r="52" spans="1:4">
      <c r="A52" s="588">
        <v>22</v>
      </c>
      <c r="B52" s="493" t="s">
        <v>730</v>
      </c>
      <c r="C52" s="798">
        <v>5455439239.0324116</v>
      </c>
      <c r="D52" s="762"/>
    </row>
    <row r="53" spans="1:4">
      <c r="A53" s="588"/>
      <c r="B53" s="594" t="s">
        <v>731</v>
      </c>
      <c r="C53" s="800"/>
      <c r="D53" s="762"/>
    </row>
    <row r="54" spans="1:4">
      <c r="A54" s="588">
        <v>23</v>
      </c>
      <c r="B54" s="493" t="s">
        <v>94</v>
      </c>
      <c r="C54" s="801">
        <v>44490459.259999998</v>
      </c>
      <c r="D54" s="777" t="s">
        <v>1022</v>
      </c>
    </row>
    <row r="55" spans="1:4">
      <c r="A55" s="588">
        <v>24</v>
      </c>
      <c r="B55" s="493" t="s">
        <v>732</v>
      </c>
      <c r="C55" s="801">
        <v>45653.84</v>
      </c>
      <c r="D55" s="762"/>
    </row>
    <row r="56" spans="1:4">
      <c r="A56" s="588">
        <v>25</v>
      </c>
      <c r="B56" s="595" t="s">
        <v>91</v>
      </c>
      <c r="C56" s="801">
        <v>41370267.159999996</v>
      </c>
      <c r="D56" s="777" t="s">
        <v>1023</v>
      </c>
    </row>
    <row r="57" spans="1:4">
      <c r="A57" s="588">
        <v>26</v>
      </c>
      <c r="B57" s="761" t="s">
        <v>733</v>
      </c>
      <c r="C57" s="801">
        <v>0</v>
      </c>
      <c r="D57" s="762"/>
    </row>
    <row r="58" spans="1:4">
      <c r="A58" s="588">
        <v>27</v>
      </c>
      <c r="B58" s="761" t="s">
        <v>734</v>
      </c>
      <c r="C58" s="801">
        <v>0</v>
      </c>
      <c r="D58" s="762"/>
    </row>
    <row r="59" spans="1:4">
      <c r="A59" s="588">
        <v>27.1</v>
      </c>
      <c r="B59" s="764" t="s">
        <v>735</v>
      </c>
      <c r="C59" s="796"/>
      <c r="D59" s="762"/>
    </row>
    <row r="60" spans="1:4">
      <c r="A60" s="588">
        <v>27.2</v>
      </c>
      <c r="B60" s="759" t="s">
        <v>736</v>
      </c>
      <c r="C60" s="796"/>
      <c r="D60" s="762"/>
    </row>
    <row r="61" spans="1:4">
      <c r="A61" s="588">
        <v>28</v>
      </c>
      <c r="B61" s="591" t="s">
        <v>737</v>
      </c>
      <c r="C61" s="801"/>
      <c r="D61" s="762"/>
    </row>
    <row r="62" spans="1:4">
      <c r="A62" s="588">
        <v>29</v>
      </c>
      <c r="B62" s="761" t="s">
        <v>738</v>
      </c>
      <c r="C62" s="801">
        <v>33015263</v>
      </c>
      <c r="D62" s="777" t="s">
        <v>1024</v>
      </c>
    </row>
    <row r="63" spans="1:4">
      <c r="A63" s="588">
        <v>29.1</v>
      </c>
      <c r="B63" s="765" t="s">
        <v>739</v>
      </c>
      <c r="C63" s="796">
        <v>30502623</v>
      </c>
      <c r="D63" s="762"/>
    </row>
    <row r="64" spans="1:4" ht="24" customHeight="1">
      <c r="A64" s="588">
        <v>29.2</v>
      </c>
      <c r="B64" s="764" t="s">
        <v>740</v>
      </c>
      <c r="C64" s="796"/>
      <c r="D64" s="762"/>
    </row>
    <row r="65" spans="1:4" ht="22.2" customHeight="1">
      <c r="A65" s="588">
        <v>29.3</v>
      </c>
      <c r="B65" s="766" t="s">
        <v>741</v>
      </c>
      <c r="C65" s="796">
        <v>2512640</v>
      </c>
      <c r="D65" s="762"/>
    </row>
    <row r="66" spans="1:4">
      <c r="A66" s="588">
        <v>30</v>
      </c>
      <c r="B66" s="767" t="s">
        <v>92</v>
      </c>
      <c r="C66" s="801">
        <v>646913360</v>
      </c>
      <c r="D66" s="777" t="s">
        <v>1025</v>
      </c>
    </row>
    <row r="67" spans="1:4">
      <c r="A67" s="588">
        <v>31</v>
      </c>
      <c r="B67" s="596" t="s">
        <v>742</v>
      </c>
      <c r="C67" s="801">
        <v>765835003.25999999</v>
      </c>
      <c r="D67" s="762"/>
    </row>
    <row r="68" spans="1:4" ht="15" thickBot="1">
      <c r="A68" s="597">
        <v>32</v>
      </c>
      <c r="B68" s="598" t="s">
        <v>743</v>
      </c>
      <c r="C68" s="802">
        <f>SUM(C52,C67)</f>
        <v>6221274242.2924118</v>
      </c>
      <c r="D68" s="768"/>
    </row>
  </sheetData>
  <pageMargins left="0.7" right="0.7" top="0.75" bottom="0.75" header="0.3" footer="0.3"/>
  <pageSetup paperSize="9"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activeCell="F17" sqref="F17"/>
      <selection pane="topRight" activeCell="F17" sqref="F17"/>
      <selection pane="bottomLeft" activeCell="F17" sqref="F17"/>
      <selection pane="bottomRight" activeCell="S29" sqref="S29"/>
    </sheetView>
  </sheetViews>
  <sheetFormatPr defaultColWidth="9.33203125" defaultRowHeight="13.8"/>
  <cols>
    <col min="1" max="1" width="10.5546875" style="2" bestFit="1" customWidth="1"/>
    <col min="2" max="2" width="97" style="2" bestFit="1" customWidth="1"/>
    <col min="3" max="3" width="13.88671875" style="2" bestFit="1" customWidth="1"/>
    <col min="4" max="4" width="11.33203125" style="2" customWidth="1"/>
    <col min="5" max="5" width="11.33203125" style="2" bestFit="1" customWidth="1"/>
    <col min="6" max="6" width="8.88671875" style="2" customWidth="1"/>
    <col min="7" max="7" width="13.88671875" style="2" bestFit="1" customWidth="1"/>
    <col min="8" max="8" width="8.88671875" style="2" customWidth="1"/>
    <col min="9" max="9" width="11.33203125" style="2" bestFit="1" customWidth="1"/>
    <col min="10" max="10" width="11.33203125" style="2" customWidth="1"/>
    <col min="11" max="11" width="16.6640625" style="2" customWidth="1"/>
    <col min="12" max="12" width="12.44140625" style="2" customWidth="1"/>
    <col min="13" max="13" width="13.88671875" style="2" bestFit="1" customWidth="1"/>
    <col min="14" max="14" width="11.33203125" style="2" customWidth="1"/>
    <col min="15" max="15" width="11.33203125" style="2" bestFit="1" customWidth="1"/>
    <col min="16" max="16" width="10" style="2" customWidth="1"/>
    <col min="17" max="17" width="10.109375" style="2" bestFit="1" customWidth="1"/>
    <col min="18" max="18" width="10.44140625" style="2" customWidth="1"/>
    <col min="19" max="19" width="22.44140625" style="2" customWidth="1"/>
    <col min="20" max="16384" width="9.33203125" style="8"/>
  </cols>
  <sheetData>
    <row r="1" spans="1:19">
      <c r="A1" s="2" t="s">
        <v>97</v>
      </c>
      <c r="B1" s="179" t="str">
        <f>Info!C2</f>
        <v>სს ”ლიბერთი ბანკი”</v>
      </c>
    </row>
    <row r="2" spans="1:19">
      <c r="A2" s="2" t="s">
        <v>98</v>
      </c>
      <c r="B2" s="546">
        <f>'1. key ratios'!B2</f>
        <v>46112</v>
      </c>
    </row>
    <row r="4" spans="1:19" ht="28.2" thickBot="1">
      <c r="A4" s="25" t="s">
        <v>248</v>
      </c>
      <c r="B4" s="154" t="s">
        <v>282</v>
      </c>
    </row>
    <row r="5" spans="1:19">
      <c r="A5" s="58"/>
      <c r="B5" s="59"/>
      <c r="C5" s="53" t="s">
        <v>0</v>
      </c>
      <c r="D5" s="53" t="s">
        <v>1</v>
      </c>
      <c r="E5" s="53" t="s">
        <v>2</v>
      </c>
      <c r="F5" s="53" t="s">
        <v>3</v>
      </c>
      <c r="G5" s="53" t="s">
        <v>4</v>
      </c>
      <c r="H5" s="53" t="s">
        <v>5</v>
      </c>
      <c r="I5" s="53" t="s">
        <v>134</v>
      </c>
      <c r="J5" s="53" t="s">
        <v>135</v>
      </c>
      <c r="K5" s="53" t="s">
        <v>136</v>
      </c>
      <c r="L5" s="53" t="s">
        <v>137</v>
      </c>
      <c r="M5" s="53" t="s">
        <v>138</v>
      </c>
      <c r="N5" s="53" t="s">
        <v>139</v>
      </c>
      <c r="O5" s="53" t="s">
        <v>269</v>
      </c>
      <c r="P5" s="53" t="s">
        <v>270</v>
      </c>
      <c r="Q5" s="53" t="s">
        <v>271</v>
      </c>
      <c r="R5" s="146" t="s">
        <v>272</v>
      </c>
      <c r="S5" s="54" t="s">
        <v>273</v>
      </c>
    </row>
    <row r="6" spans="1:19" ht="46.5" customHeight="1">
      <c r="A6" s="74"/>
      <c r="B6" s="863" t="s">
        <v>274</v>
      </c>
      <c r="C6" s="861">
        <v>0</v>
      </c>
      <c r="D6" s="862"/>
      <c r="E6" s="861">
        <v>0.2</v>
      </c>
      <c r="F6" s="862"/>
      <c r="G6" s="861">
        <v>0.35</v>
      </c>
      <c r="H6" s="862"/>
      <c r="I6" s="861">
        <v>0.5</v>
      </c>
      <c r="J6" s="862"/>
      <c r="K6" s="861">
        <v>0.75</v>
      </c>
      <c r="L6" s="862"/>
      <c r="M6" s="861">
        <v>1</v>
      </c>
      <c r="N6" s="862"/>
      <c r="O6" s="861">
        <v>1.5</v>
      </c>
      <c r="P6" s="862"/>
      <c r="Q6" s="861">
        <v>2.5</v>
      </c>
      <c r="R6" s="862"/>
      <c r="S6" s="859" t="s">
        <v>145</v>
      </c>
    </row>
    <row r="7" spans="1:19" ht="27.6" customHeight="1">
      <c r="A7" s="74"/>
      <c r="B7" s="864"/>
      <c r="C7" s="769" t="s">
        <v>267</v>
      </c>
      <c r="D7" s="769" t="s">
        <v>268</v>
      </c>
      <c r="E7" s="769" t="s">
        <v>267</v>
      </c>
      <c r="F7" s="769" t="s">
        <v>268</v>
      </c>
      <c r="G7" s="769" t="s">
        <v>267</v>
      </c>
      <c r="H7" s="769" t="s">
        <v>268</v>
      </c>
      <c r="I7" s="769" t="s">
        <v>267</v>
      </c>
      <c r="J7" s="769" t="s">
        <v>268</v>
      </c>
      <c r="K7" s="769" t="s">
        <v>267</v>
      </c>
      <c r="L7" s="769" t="s">
        <v>268</v>
      </c>
      <c r="M7" s="769" t="s">
        <v>267</v>
      </c>
      <c r="N7" s="769" t="s">
        <v>268</v>
      </c>
      <c r="O7" s="769" t="s">
        <v>267</v>
      </c>
      <c r="P7" s="769" t="s">
        <v>268</v>
      </c>
      <c r="Q7" s="769" t="s">
        <v>267</v>
      </c>
      <c r="R7" s="769" t="s">
        <v>268</v>
      </c>
      <c r="S7" s="860"/>
    </row>
    <row r="8" spans="1:19" s="77" customFormat="1">
      <c r="A8" s="57">
        <v>1</v>
      </c>
      <c r="B8" s="83" t="s">
        <v>123</v>
      </c>
      <c r="C8" s="136">
        <v>744853142.9720999</v>
      </c>
      <c r="D8" s="136">
        <v>18432</v>
      </c>
      <c r="E8" s="136">
        <v>0</v>
      </c>
      <c r="F8" s="147">
        <v>0</v>
      </c>
      <c r="G8" s="136">
        <v>0</v>
      </c>
      <c r="H8" s="136">
        <v>0</v>
      </c>
      <c r="I8" s="136">
        <v>0</v>
      </c>
      <c r="J8" s="136">
        <v>0</v>
      </c>
      <c r="K8" s="136">
        <v>0</v>
      </c>
      <c r="L8" s="136">
        <v>0</v>
      </c>
      <c r="M8" s="136">
        <v>117912182.78039999</v>
      </c>
      <c r="N8" s="136">
        <v>0</v>
      </c>
      <c r="O8" s="136">
        <v>0</v>
      </c>
      <c r="P8" s="136">
        <v>0</v>
      </c>
      <c r="Q8" s="136">
        <v>0</v>
      </c>
      <c r="R8" s="147">
        <v>0</v>
      </c>
      <c r="S8" s="717">
        <f>$C$6*SUM(C8:D8)+$E$6*SUM(E8:F8)+$G$6*SUM(G8:H8)+$I$6*SUM(I8:J8)+$K$6*SUM(K8:L8)+$M$6*SUM(M8:N8)+$O$6*SUM(O8:P8)+$Q$6*SUM(Q8:R8)</f>
        <v>117912182.78039999</v>
      </c>
    </row>
    <row r="9" spans="1:19" s="77" customFormat="1">
      <c r="A9" s="57">
        <v>2</v>
      </c>
      <c r="B9" s="83" t="s">
        <v>124</v>
      </c>
      <c r="C9" s="136">
        <v>0</v>
      </c>
      <c r="D9" s="136">
        <v>0</v>
      </c>
      <c r="E9" s="136">
        <v>0</v>
      </c>
      <c r="F9" s="136">
        <v>0</v>
      </c>
      <c r="G9" s="136">
        <v>0</v>
      </c>
      <c r="H9" s="136">
        <v>0</v>
      </c>
      <c r="I9" s="136">
        <v>0</v>
      </c>
      <c r="J9" s="136">
        <v>0</v>
      </c>
      <c r="K9" s="136">
        <v>0</v>
      </c>
      <c r="L9" s="136">
        <v>0</v>
      </c>
      <c r="M9" s="136">
        <v>0</v>
      </c>
      <c r="N9" s="136">
        <v>0</v>
      </c>
      <c r="O9" s="136">
        <v>0</v>
      </c>
      <c r="P9" s="136">
        <v>0</v>
      </c>
      <c r="Q9" s="136">
        <v>0</v>
      </c>
      <c r="R9" s="147">
        <v>0</v>
      </c>
      <c r="S9" s="717">
        <f t="shared" ref="S9:S21" si="0">$C$6*SUM(C9:D9)+$E$6*SUM(E9:F9)+$G$6*SUM(G9:H9)+$I$6*SUM(I9:J9)+$K$6*SUM(K9:L9)+$M$6*SUM(M9:N9)+$O$6*SUM(O9:P9)+$Q$6*SUM(Q9:R9)</f>
        <v>0</v>
      </c>
    </row>
    <row r="10" spans="1:19" s="77" customFormat="1">
      <c r="A10" s="57">
        <v>3</v>
      </c>
      <c r="B10" s="83" t="s">
        <v>125</v>
      </c>
      <c r="C10" s="136">
        <v>0</v>
      </c>
      <c r="D10" s="136">
        <v>0</v>
      </c>
      <c r="E10" s="136">
        <v>0</v>
      </c>
      <c r="F10" s="136">
        <v>0</v>
      </c>
      <c r="G10" s="136">
        <v>0</v>
      </c>
      <c r="H10" s="136">
        <v>0</v>
      </c>
      <c r="I10" s="136">
        <v>0</v>
      </c>
      <c r="J10" s="136">
        <v>0</v>
      </c>
      <c r="K10" s="136">
        <v>0</v>
      </c>
      <c r="L10" s="136">
        <v>0</v>
      </c>
      <c r="M10" s="136">
        <v>0</v>
      </c>
      <c r="N10" s="136">
        <v>0</v>
      </c>
      <c r="O10" s="136">
        <v>0</v>
      </c>
      <c r="P10" s="136">
        <v>0</v>
      </c>
      <c r="Q10" s="136">
        <v>0</v>
      </c>
      <c r="R10" s="147">
        <v>0</v>
      </c>
      <c r="S10" s="717">
        <f t="shared" si="0"/>
        <v>0</v>
      </c>
    </row>
    <row r="11" spans="1:19" s="77" customFormat="1">
      <c r="A11" s="57">
        <v>4</v>
      </c>
      <c r="B11" s="83" t="s">
        <v>126</v>
      </c>
      <c r="C11" s="136">
        <v>0</v>
      </c>
      <c r="D11" s="136">
        <v>0</v>
      </c>
      <c r="E11" s="136">
        <v>0</v>
      </c>
      <c r="F11" s="136">
        <v>0</v>
      </c>
      <c r="G11" s="136">
        <v>0</v>
      </c>
      <c r="H11" s="136">
        <v>0</v>
      </c>
      <c r="I11" s="136">
        <v>0</v>
      </c>
      <c r="J11" s="136">
        <v>0</v>
      </c>
      <c r="K11" s="136">
        <v>0</v>
      </c>
      <c r="L11" s="136">
        <v>0</v>
      </c>
      <c r="M11" s="136">
        <v>0</v>
      </c>
      <c r="N11" s="136">
        <v>0</v>
      </c>
      <c r="O11" s="136">
        <v>0</v>
      </c>
      <c r="P11" s="136">
        <v>0</v>
      </c>
      <c r="Q11" s="136">
        <v>0</v>
      </c>
      <c r="R11" s="147">
        <v>0</v>
      </c>
      <c r="S11" s="717">
        <f t="shared" si="0"/>
        <v>0</v>
      </c>
    </row>
    <row r="12" spans="1:19" s="77" customFormat="1">
      <c r="A12" s="57">
        <v>5</v>
      </c>
      <c r="B12" s="83" t="s">
        <v>911</v>
      </c>
      <c r="C12" s="136">
        <v>0</v>
      </c>
      <c r="D12" s="136">
        <v>0</v>
      </c>
      <c r="E12" s="136">
        <v>0</v>
      </c>
      <c r="F12" s="136">
        <v>0</v>
      </c>
      <c r="G12" s="136">
        <v>0</v>
      </c>
      <c r="H12" s="136">
        <v>0</v>
      </c>
      <c r="I12" s="136">
        <v>0</v>
      </c>
      <c r="J12" s="136">
        <v>0</v>
      </c>
      <c r="K12" s="136">
        <v>0</v>
      </c>
      <c r="L12" s="136">
        <v>0</v>
      </c>
      <c r="M12" s="136">
        <v>5285540.784</v>
      </c>
      <c r="N12" s="136">
        <v>0</v>
      </c>
      <c r="O12" s="136">
        <v>0</v>
      </c>
      <c r="P12" s="136">
        <v>0</v>
      </c>
      <c r="Q12" s="136">
        <v>0</v>
      </c>
      <c r="R12" s="147">
        <v>0</v>
      </c>
      <c r="S12" s="717">
        <f t="shared" si="0"/>
        <v>5285540.784</v>
      </c>
    </row>
    <row r="13" spans="1:19" s="77" customFormat="1">
      <c r="A13" s="57">
        <v>6</v>
      </c>
      <c r="B13" s="83" t="s">
        <v>127</v>
      </c>
      <c r="C13" s="136">
        <v>0</v>
      </c>
      <c r="D13" s="136">
        <v>0</v>
      </c>
      <c r="E13" s="136">
        <v>84140218.796799988</v>
      </c>
      <c r="F13" s="136">
        <v>0</v>
      </c>
      <c r="G13" s="136">
        <v>0</v>
      </c>
      <c r="H13" s="136">
        <v>0</v>
      </c>
      <c r="I13" s="136">
        <v>9362241.0890999995</v>
      </c>
      <c r="J13" s="136">
        <v>0</v>
      </c>
      <c r="K13" s="136">
        <v>0</v>
      </c>
      <c r="L13" s="136">
        <v>0</v>
      </c>
      <c r="M13" s="136">
        <v>11791468.304000001</v>
      </c>
      <c r="N13" s="136">
        <v>0</v>
      </c>
      <c r="O13" s="136">
        <v>532582.32900000003</v>
      </c>
      <c r="P13" s="136">
        <v>0</v>
      </c>
      <c r="Q13" s="136">
        <v>0</v>
      </c>
      <c r="R13" s="147">
        <v>0</v>
      </c>
      <c r="S13" s="717">
        <f t="shared" si="0"/>
        <v>34099506.101409994</v>
      </c>
    </row>
    <row r="14" spans="1:19" s="77" customFormat="1">
      <c r="A14" s="57">
        <v>7</v>
      </c>
      <c r="B14" s="83" t="s">
        <v>71</v>
      </c>
      <c r="C14" s="136">
        <v>0</v>
      </c>
      <c r="D14" s="136">
        <v>0</v>
      </c>
      <c r="E14" s="136">
        <v>0</v>
      </c>
      <c r="F14" s="136">
        <v>0</v>
      </c>
      <c r="G14" s="136">
        <v>0</v>
      </c>
      <c r="H14" s="136">
        <v>0</v>
      </c>
      <c r="I14" s="136">
        <v>0</v>
      </c>
      <c r="J14" s="136">
        <v>0</v>
      </c>
      <c r="K14" s="136">
        <v>0</v>
      </c>
      <c r="L14" s="136">
        <v>3913.7979999999998</v>
      </c>
      <c r="M14" s="136">
        <v>1047004438.9777004</v>
      </c>
      <c r="N14" s="136">
        <v>74713473.921199977</v>
      </c>
      <c r="O14" s="136">
        <v>0</v>
      </c>
      <c r="P14" s="136">
        <v>0</v>
      </c>
      <c r="Q14" s="136">
        <v>0</v>
      </c>
      <c r="R14" s="147">
        <v>0</v>
      </c>
      <c r="S14" s="717">
        <f t="shared" si="0"/>
        <v>1121720848.2474003</v>
      </c>
    </row>
    <row r="15" spans="1:19" s="77" customFormat="1">
      <c r="A15" s="57">
        <v>8</v>
      </c>
      <c r="B15" s="83" t="s">
        <v>72</v>
      </c>
      <c r="C15" s="136">
        <v>0</v>
      </c>
      <c r="D15" s="136">
        <v>0</v>
      </c>
      <c r="E15" s="136">
        <v>0</v>
      </c>
      <c r="F15" s="136">
        <v>0</v>
      </c>
      <c r="G15" s="136">
        <v>322487669.2586</v>
      </c>
      <c r="H15" s="136">
        <v>0</v>
      </c>
      <c r="I15" s="136">
        <v>0</v>
      </c>
      <c r="J15" s="136">
        <v>0</v>
      </c>
      <c r="K15" s="136">
        <v>2440512981.890903</v>
      </c>
      <c r="L15" s="136">
        <v>7137862.8983999984</v>
      </c>
      <c r="M15" s="136">
        <v>0</v>
      </c>
      <c r="N15" s="136">
        <v>6661405.1718000006</v>
      </c>
      <c r="O15" s="136">
        <v>0</v>
      </c>
      <c r="P15" s="136">
        <v>0</v>
      </c>
      <c r="Q15" s="136">
        <v>0</v>
      </c>
      <c r="R15" s="147">
        <v>0</v>
      </c>
      <c r="S15" s="717">
        <f t="shared" si="0"/>
        <v>1955270223.004287</v>
      </c>
    </row>
    <row r="16" spans="1:19" s="77" customFormat="1">
      <c r="A16" s="57">
        <v>9</v>
      </c>
      <c r="B16" s="83" t="s">
        <v>912</v>
      </c>
      <c r="C16" s="136">
        <v>0</v>
      </c>
      <c r="D16" s="136">
        <v>0</v>
      </c>
      <c r="E16" s="136">
        <v>0</v>
      </c>
      <c r="F16" s="136">
        <v>0</v>
      </c>
      <c r="G16" s="136">
        <v>693369257.01409996</v>
      </c>
      <c r="H16" s="136">
        <v>0</v>
      </c>
      <c r="I16" s="136">
        <v>0</v>
      </c>
      <c r="J16" s="136">
        <v>0</v>
      </c>
      <c r="K16" s="136">
        <v>0</v>
      </c>
      <c r="L16" s="136">
        <v>0</v>
      </c>
      <c r="M16" s="136">
        <v>0</v>
      </c>
      <c r="N16" s="136">
        <v>847011.40369999991</v>
      </c>
      <c r="O16" s="136">
        <v>0</v>
      </c>
      <c r="P16" s="136">
        <v>0</v>
      </c>
      <c r="Q16" s="136">
        <v>0</v>
      </c>
      <c r="R16" s="147">
        <v>0</v>
      </c>
      <c r="S16" s="717">
        <f t="shared" si="0"/>
        <v>243526251.35863495</v>
      </c>
    </row>
    <row r="17" spans="1:19" s="77" customFormat="1">
      <c r="A17" s="57">
        <v>10</v>
      </c>
      <c r="B17" s="83" t="s">
        <v>67</v>
      </c>
      <c r="C17" s="136">
        <v>0</v>
      </c>
      <c r="D17" s="136">
        <v>0</v>
      </c>
      <c r="E17" s="136">
        <v>0</v>
      </c>
      <c r="F17" s="136">
        <v>0</v>
      </c>
      <c r="G17" s="136">
        <v>0</v>
      </c>
      <c r="H17" s="136">
        <v>0</v>
      </c>
      <c r="I17" s="136">
        <v>2169919.9326999998</v>
      </c>
      <c r="J17" s="136">
        <v>0</v>
      </c>
      <c r="K17" s="136">
        <v>0</v>
      </c>
      <c r="L17" s="136">
        <v>0</v>
      </c>
      <c r="M17" s="136">
        <v>35343006.818700008</v>
      </c>
      <c r="N17" s="136">
        <v>0</v>
      </c>
      <c r="O17" s="136">
        <v>23440594.113099996</v>
      </c>
      <c r="P17" s="136">
        <v>0</v>
      </c>
      <c r="Q17" s="136">
        <v>0</v>
      </c>
      <c r="R17" s="147">
        <v>0</v>
      </c>
      <c r="S17" s="717">
        <f t="shared" si="0"/>
        <v>71588857.954699993</v>
      </c>
    </row>
    <row r="18" spans="1:19" s="77" customFormat="1">
      <c r="A18" s="57">
        <v>11</v>
      </c>
      <c r="B18" s="83" t="s">
        <v>68</v>
      </c>
      <c r="C18" s="136">
        <v>0</v>
      </c>
      <c r="D18" s="136">
        <v>0</v>
      </c>
      <c r="E18" s="136">
        <v>0</v>
      </c>
      <c r="F18" s="136">
        <v>0</v>
      </c>
      <c r="G18" s="136">
        <v>0</v>
      </c>
      <c r="H18" s="136">
        <v>0</v>
      </c>
      <c r="I18" s="136">
        <v>0</v>
      </c>
      <c r="J18" s="136">
        <v>0</v>
      </c>
      <c r="K18" s="136">
        <v>0</v>
      </c>
      <c r="L18" s="136">
        <v>0</v>
      </c>
      <c r="M18" s="136">
        <v>0</v>
      </c>
      <c r="N18" s="136">
        <v>0</v>
      </c>
      <c r="O18" s="136">
        <v>0</v>
      </c>
      <c r="P18" s="136">
        <v>0</v>
      </c>
      <c r="Q18" s="136">
        <v>2445722.83</v>
      </c>
      <c r="R18" s="147">
        <v>0</v>
      </c>
      <c r="S18" s="717">
        <f t="shared" si="0"/>
        <v>6114307.0750000002</v>
      </c>
    </row>
    <row r="19" spans="1:19" s="77" customFormat="1">
      <c r="A19" s="57">
        <v>12</v>
      </c>
      <c r="B19" s="83" t="s">
        <v>69</v>
      </c>
      <c r="C19" s="136">
        <v>0</v>
      </c>
      <c r="D19" s="136">
        <v>0</v>
      </c>
      <c r="E19" s="136">
        <v>0</v>
      </c>
      <c r="F19" s="136">
        <v>0</v>
      </c>
      <c r="G19" s="136">
        <v>0</v>
      </c>
      <c r="H19" s="136">
        <v>0</v>
      </c>
      <c r="I19" s="136">
        <v>0</v>
      </c>
      <c r="J19" s="136">
        <v>0</v>
      </c>
      <c r="K19" s="136">
        <v>0</v>
      </c>
      <c r="L19" s="136">
        <v>0</v>
      </c>
      <c r="M19" s="136">
        <v>0</v>
      </c>
      <c r="N19" s="136">
        <v>0</v>
      </c>
      <c r="O19" s="136">
        <v>0</v>
      </c>
      <c r="P19" s="136">
        <v>0</v>
      </c>
      <c r="Q19" s="136">
        <v>0</v>
      </c>
      <c r="R19" s="147">
        <v>0</v>
      </c>
      <c r="S19" s="717">
        <f t="shared" si="0"/>
        <v>0</v>
      </c>
    </row>
    <row r="20" spans="1:19" s="77" customFormat="1">
      <c r="A20" s="57">
        <v>13</v>
      </c>
      <c r="B20" s="83" t="s">
        <v>70</v>
      </c>
      <c r="C20" s="136">
        <v>0</v>
      </c>
      <c r="D20" s="136">
        <v>0</v>
      </c>
      <c r="E20" s="136">
        <v>0</v>
      </c>
      <c r="F20" s="136">
        <v>0</v>
      </c>
      <c r="G20" s="136">
        <v>0</v>
      </c>
      <c r="H20" s="136">
        <v>0</v>
      </c>
      <c r="I20" s="136">
        <v>0</v>
      </c>
      <c r="J20" s="136">
        <v>0</v>
      </c>
      <c r="K20" s="136">
        <v>0</v>
      </c>
      <c r="L20" s="136">
        <v>0</v>
      </c>
      <c r="M20" s="136">
        <v>0</v>
      </c>
      <c r="N20" s="136">
        <v>0</v>
      </c>
      <c r="O20" s="136">
        <v>0</v>
      </c>
      <c r="P20" s="136">
        <v>0</v>
      </c>
      <c r="Q20" s="136">
        <v>0</v>
      </c>
      <c r="R20" s="147">
        <v>0</v>
      </c>
      <c r="S20" s="717">
        <f t="shared" si="0"/>
        <v>0</v>
      </c>
    </row>
    <row r="21" spans="1:19" s="77" customFormat="1">
      <c r="A21" s="57">
        <v>14</v>
      </c>
      <c r="B21" s="83" t="s">
        <v>143</v>
      </c>
      <c r="C21" s="136">
        <v>356425228.70000005</v>
      </c>
      <c r="D21" s="136">
        <v>0</v>
      </c>
      <c r="E21" s="136">
        <v>0</v>
      </c>
      <c r="F21" s="136">
        <v>0</v>
      </c>
      <c r="G21" s="136">
        <v>0</v>
      </c>
      <c r="H21" s="136">
        <v>0</v>
      </c>
      <c r="I21" s="136">
        <v>0</v>
      </c>
      <c r="J21" s="136">
        <v>0</v>
      </c>
      <c r="K21" s="136">
        <v>0</v>
      </c>
      <c r="L21" s="136">
        <v>0</v>
      </c>
      <c r="M21" s="136">
        <v>203535301.40199995</v>
      </c>
      <c r="N21" s="136">
        <v>0</v>
      </c>
      <c r="O21" s="136">
        <v>0</v>
      </c>
      <c r="P21" s="136">
        <v>0</v>
      </c>
      <c r="Q21" s="136">
        <v>0</v>
      </c>
      <c r="R21" s="147">
        <v>0</v>
      </c>
      <c r="S21" s="717">
        <f t="shared" si="0"/>
        <v>203535301.40199995</v>
      </c>
    </row>
    <row r="22" spans="1:19" ht="14.4" thickBot="1">
      <c r="A22" s="50"/>
      <c r="B22" s="79" t="s">
        <v>66</v>
      </c>
      <c r="C22" s="137">
        <f>SUM(C8:C21)</f>
        <v>1101278371.6721001</v>
      </c>
      <c r="D22" s="137">
        <f t="shared" ref="D22:S22" si="1">SUM(D8:D21)</f>
        <v>18432</v>
      </c>
      <c r="E22" s="137">
        <f t="shared" si="1"/>
        <v>84140218.796799988</v>
      </c>
      <c r="F22" s="137">
        <f t="shared" si="1"/>
        <v>0</v>
      </c>
      <c r="G22" s="137">
        <f t="shared" si="1"/>
        <v>1015856926.2727</v>
      </c>
      <c r="H22" s="137">
        <f t="shared" si="1"/>
        <v>0</v>
      </c>
      <c r="I22" s="137">
        <f t="shared" si="1"/>
        <v>11532161.0218</v>
      </c>
      <c r="J22" s="137">
        <f t="shared" si="1"/>
        <v>0</v>
      </c>
      <c r="K22" s="137">
        <f t="shared" si="1"/>
        <v>2440512981.890903</v>
      </c>
      <c r="L22" s="137">
        <f t="shared" si="1"/>
        <v>7141776.6963999989</v>
      </c>
      <c r="M22" s="137">
        <f t="shared" si="1"/>
        <v>1420871939.0668004</v>
      </c>
      <c r="N22" s="137">
        <f t="shared" si="1"/>
        <v>82221890.496699974</v>
      </c>
      <c r="O22" s="137">
        <f t="shared" si="1"/>
        <v>23973176.442099996</v>
      </c>
      <c r="P22" s="137">
        <f t="shared" si="1"/>
        <v>0</v>
      </c>
      <c r="Q22" s="137">
        <f t="shared" si="1"/>
        <v>2445722.83</v>
      </c>
      <c r="R22" s="137">
        <f t="shared" si="1"/>
        <v>0</v>
      </c>
      <c r="S22" s="718">
        <f t="shared" si="1"/>
        <v>3759053018.7078323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activeCell="F17" sqref="F17"/>
      <selection pane="topRight" activeCell="F17" sqref="F17"/>
      <selection pane="bottomLeft" activeCell="F17" sqref="F17"/>
      <selection pane="bottomRight" activeCell="U13" sqref="U13"/>
    </sheetView>
  </sheetViews>
  <sheetFormatPr defaultColWidth="9.33203125" defaultRowHeight="13.8"/>
  <cols>
    <col min="1" max="1" width="10.5546875" style="2" bestFit="1" customWidth="1"/>
    <col min="2" max="2" width="97" style="2" bestFit="1" customWidth="1"/>
    <col min="3" max="3" width="20.33203125" style="2" customWidth="1"/>
    <col min="4" max="4" width="16.5546875" style="2" customWidth="1"/>
    <col min="5" max="5" width="31.33203125" style="2" customWidth="1"/>
    <col min="6" max="6" width="29.3320312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664062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33203125" style="2" customWidth="1"/>
    <col min="22" max="22" width="20" style="2" customWidth="1"/>
    <col min="23" max="16384" width="9.33203125" style="8"/>
  </cols>
  <sheetData>
    <row r="1" spans="1:22">
      <c r="A1" s="2" t="s">
        <v>97</v>
      </c>
      <c r="B1" s="179" t="str">
        <f>Info!C2</f>
        <v>სს ”ლიბერთი ბანკი”</v>
      </c>
    </row>
    <row r="2" spans="1:22">
      <c r="A2" s="2" t="s">
        <v>98</v>
      </c>
      <c r="B2" s="546">
        <f>'1. key ratios'!B2</f>
        <v>46112</v>
      </c>
    </row>
    <row r="4" spans="1:22" ht="28.2" thickBot="1">
      <c r="A4" s="2" t="s">
        <v>249</v>
      </c>
      <c r="B4" s="155" t="s">
        <v>283</v>
      </c>
      <c r="V4" s="107" t="s">
        <v>76</v>
      </c>
    </row>
    <row r="5" spans="1:22">
      <c r="A5" s="48"/>
      <c r="B5" s="49"/>
      <c r="C5" s="865" t="s">
        <v>105</v>
      </c>
      <c r="D5" s="866"/>
      <c r="E5" s="866"/>
      <c r="F5" s="866"/>
      <c r="G5" s="866"/>
      <c r="H5" s="866"/>
      <c r="I5" s="866"/>
      <c r="J5" s="866"/>
      <c r="K5" s="866"/>
      <c r="L5" s="867"/>
      <c r="M5" s="865" t="s">
        <v>106</v>
      </c>
      <c r="N5" s="866"/>
      <c r="O5" s="866"/>
      <c r="P5" s="866"/>
      <c r="Q5" s="866"/>
      <c r="R5" s="866"/>
      <c r="S5" s="867"/>
      <c r="T5" s="870" t="s">
        <v>281</v>
      </c>
      <c r="U5" s="870" t="s">
        <v>280</v>
      </c>
      <c r="V5" s="868" t="s">
        <v>107</v>
      </c>
    </row>
    <row r="6" spans="1:22" s="25" customFormat="1" ht="138">
      <c r="A6" s="55"/>
      <c r="B6" s="85"/>
      <c r="C6" s="46" t="s">
        <v>108</v>
      </c>
      <c r="D6" s="45" t="s">
        <v>109</v>
      </c>
      <c r="E6" s="42" t="s">
        <v>110</v>
      </c>
      <c r="F6" s="156" t="s">
        <v>275</v>
      </c>
      <c r="G6" s="45" t="s">
        <v>111</v>
      </c>
      <c r="H6" s="45" t="s">
        <v>112</v>
      </c>
      <c r="I6" s="45" t="s">
        <v>113</v>
      </c>
      <c r="J6" s="45" t="s">
        <v>142</v>
      </c>
      <c r="K6" s="45" t="s">
        <v>114</v>
      </c>
      <c r="L6" s="47" t="s">
        <v>115</v>
      </c>
      <c r="M6" s="46" t="s">
        <v>116</v>
      </c>
      <c r="N6" s="45" t="s">
        <v>117</v>
      </c>
      <c r="O6" s="45" t="s">
        <v>118</v>
      </c>
      <c r="P6" s="45" t="s">
        <v>119</v>
      </c>
      <c r="Q6" s="45" t="s">
        <v>120</v>
      </c>
      <c r="R6" s="45" t="s">
        <v>121</v>
      </c>
      <c r="S6" s="47" t="s">
        <v>122</v>
      </c>
      <c r="T6" s="871"/>
      <c r="U6" s="871"/>
      <c r="V6" s="869"/>
    </row>
    <row r="7" spans="1:22" s="77" customFormat="1">
      <c r="A7" s="78">
        <v>1</v>
      </c>
      <c r="B7" s="83" t="s">
        <v>123</v>
      </c>
      <c r="C7" s="138">
        <v>0</v>
      </c>
      <c r="D7" s="136">
        <v>0</v>
      </c>
      <c r="E7" s="136">
        <v>0</v>
      </c>
      <c r="F7" s="136">
        <v>0</v>
      </c>
      <c r="G7" s="136">
        <v>0</v>
      </c>
      <c r="H7" s="136">
        <v>0</v>
      </c>
      <c r="I7" s="136">
        <v>0</v>
      </c>
      <c r="J7" s="136">
        <v>0</v>
      </c>
      <c r="K7" s="136">
        <v>0</v>
      </c>
      <c r="L7" s="139">
        <v>0</v>
      </c>
      <c r="M7" s="138">
        <v>0</v>
      </c>
      <c r="N7" s="136">
        <v>0</v>
      </c>
      <c r="O7" s="136">
        <v>0</v>
      </c>
      <c r="P7" s="136">
        <v>0</v>
      </c>
      <c r="Q7" s="136">
        <v>0</v>
      </c>
      <c r="R7" s="136">
        <v>0</v>
      </c>
      <c r="S7" s="139">
        <v>0</v>
      </c>
      <c r="T7" s="151">
        <v>0</v>
      </c>
      <c r="U7" s="150"/>
      <c r="V7" s="140">
        <f>SUM(C7:S7)</f>
        <v>0</v>
      </c>
    </row>
    <row r="8" spans="1:22" s="77" customFormat="1">
      <c r="A8" s="78">
        <v>2</v>
      </c>
      <c r="B8" s="83" t="s">
        <v>124</v>
      </c>
      <c r="C8" s="138">
        <v>0</v>
      </c>
      <c r="D8" s="136">
        <v>0</v>
      </c>
      <c r="E8" s="136">
        <v>0</v>
      </c>
      <c r="F8" s="136">
        <v>0</v>
      </c>
      <c r="G8" s="136">
        <v>0</v>
      </c>
      <c r="H8" s="136">
        <v>0</v>
      </c>
      <c r="I8" s="136">
        <v>0</v>
      </c>
      <c r="J8" s="136">
        <v>0</v>
      </c>
      <c r="K8" s="136">
        <v>0</v>
      </c>
      <c r="L8" s="139">
        <v>0</v>
      </c>
      <c r="M8" s="138">
        <v>0</v>
      </c>
      <c r="N8" s="136">
        <v>0</v>
      </c>
      <c r="O8" s="136">
        <v>0</v>
      </c>
      <c r="P8" s="136">
        <v>0</v>
      </c>
      <c r="Q8" s="136">
        <v>0</v>
      </c>
      <c r="R8" s="136">
        <v>0</v>
      </c>
      <c r="S8" s="139">
        <v>0</v>
      </c>
      <c r="T8" s="150">
        <v>0</v>
      </c>
      <c r="U8" s="150"/>
      <c r="V8" s="140">
        <f t="shared" ref="V8:V20" si="0">SUM(C8:S8)</f>
        <v>0</v>
      </c>
    </row>
    <row r="9" spans="1:22" s="77" customFormat="1">
      <c r="A9" s="78">
        <v>3</v>
      </c>
      <c r="B9" s="83" t="s">
        <v>125</v>
      </c>
      <c r="C9" s="138">
        <v>0</v>
      </c>
      <c r="D9" s="136">
        <v>0</v>
      </c>
      <c r="E9" s="136">
        <v>0</v>
      </c>
      <c r="F9" s="136">
        <v>0</v>
      </c>
      <c r="G9" s="136">
        <v>0</v>
      </c>
      <c r="H9" s="136">
        <v>0</v>
      </c>
      <c r="I9" s="136">
        <v>0</v>
      </c>
      <c r="J9" s="136">
        <v>0</v>
      </c>
      <c r="K9" s="136">
        <v>0</v>
      </c>
      <c r="L9" s="139">
        <v>0</v>
      </c>
      <c r="M9" s="138">
        <v>0</v>
      </c>
      <c r="N9" s="136">
        <v>0</v>
      </c>
      <c r="O9" s="136">
        <v>0</v>
      </c>
      <c r="P9" s="136">
        <v>0</v>
      </c>
      <c r="Q9" s="136">
        <v>0</v>
      </c>
      <c r="R9" s="136">
        <v>0</v>
      </c>
      <c r="S9" s="139">
        <v>0</v>
      </c>
      <c r="T9" s="150">
        <v>0</v>
      </c>
      <c r="U9" s="150"/>
      <c r="V9" s="140">
        <f>SUM(C9:S9)</f>
        <v>0</v>
      </c>
    </row>
    <row r="10" spans="1:22" s="77" customFormat="1">
      <c r="A10" s="78">
        <v>4</v>
      </c>
      <c r="B10" s="83" t="s">
        <v>126</v>
      </c>
      <c r="C10" s="138">
        <v>0</v>
      </c>
      <c r="D10" s="136">
        <v>0</v>
      </c>
      <c r="E10" s="136">
        <v>0</v>
      </c>
      <c r="F10" s="136">
        <v>0</v>
      </c>
      <c r="G10" s="136">
        <v>0</v>
      </c>
      <c r="H10" s="136">
        <v>0</v>
      </c>
      <c r="I10" s="136">
        <v>0</v>
      </c>
      <c r="J10" s="136">
        <v>0</v>
      </c>
      <c r="K10" s="136">
        <v>0</v>
      </c>
      <c r="L10" s="139">
        <v>0</v>
      </c>
      <c r="M10" s="138">
        <v>0</v>
      </c>
      <c r="N10" s="136">
        <v>0</v>
      </c>
      <c r="O10" s="136">
        <v>0</v>
      </c>
      <c r="P10" s="136">
        <v>0</v>
      </c>
      <c r="Q10" s="136">
        <v>0</v>
      </c>
      <c r="R10" s="136">
        <v>0</v>
      </c>
      <c r="S10" s="139">
        <v>0</v>
      </c>
      <c r="T10" s="150">
        <v>0</v>
      </c>
      <c r="U10" s="150"/>
      <c r="V10" s="140">
        <f t="shared" si="0"/>
        <v>0</v>
      </c>
    </row>
    <row r="11" spans="1:22" s="77" customFormat="1">
      <c r="A11" s="78">
        <v>5</v>
      </c>
      <c r="B11" s="83" t="s">
        <v>911</v>
      </c>
      <c r="C11" s="138">
        <v>0</v>
      </c>
      <c r="D11" s="136">
        <v>0</v>
      </c>
      <c r="E11" s="136">
        <v>0</v>
      </c>
      <c r="F11" s="136">
        <v>0</v>
      </c>
      <c r="G11" s="136">
        <v>0</v>
      </c>
      <c r="H11" s="136">
        <v>0</v>
      </c>
      <c r="I11" s="136">
        <v>0</v>
      </c>
      <c r="J11" s="136">
        <v>0</v>
      </c>
      <c r="K11" s="136">
        <v>0</v>
      </c>
      <c r="L11" s="139">
        <v>0</v>
      </c>
      <c r="M11" s="138">
        <v>0</v>
      </c>
      <c r="N11" s="136">
        <v>0</v>
      </c>
      <c r="O11" s="136">
        <v>0</v>
      </c>
      <c r="P11" s="136">
        <v>0</v>
      </c>
      <c r="Q11" s="136">
        <v>0</v>
      </c>
      <c r="R11" s="136">
        <v>0</v>
      </c>
      <c r="S11" s="139">
        <v>0</v>
      </c>
      <c r="T11" s="150">
        <v>0</v>
      </c>
      <c r="U11" s="150"/>
      <c r="V11" s="140">
        <f t="shared" si="0"/>
        <v>0</v>
      </c>
    </row>
    <row r="12" spans="1:22" s="77" customFormat="1">
      <c r="A12" s="78">
        <v>6</v>
      </c>
      <c r="B12" s="83" t="s">
        <v>127</v>
      </c>
      <c r="C12" s="138">
        <v>0</v>
      </c>
      <c r="D12" s="136">
        <v>0</v>
      </c>
      <c r="E12" s="136">
        <v>0</v>
      </c>
      <c r="F12" s="136">
        <v>0</v>
      </c>
      <c r="G12" s="136">
        <v>0</v>
      </c>
      <c r="H12" s="136">
        <v>0</v>
      </c>
      <c r="I12" s="136">
        <v>0</v>
      </c>
      <c r="J12" s="136">
        <v>0</v>
      </c>
      <c r="K12" s="136">
        <v>0</v>
      </c>
      <c r="L12" s="139">
        <v>0</v>
      </c>
      <c r="M12" s="138">
        <v>0</v>
      </c>
      <c r="N12" s="136">
        <v>0</v>
      </c>
      <c r="O12" s="136">
        <v>0</v>
      </c>
      <c r="P12" s="136">
        <v>0</v>
      </c>
      <c r="Q12" s="136">
        <v>0</v>
      </c>
      <c r="R12" s="136">
        <v>0</v>
      </c>
      <c r="S12" s="139">
        <v>0</v>
      </c>
      <c r="T12" s="150">
        <v>0</v>
      </c>
      <c r="U12" s="150"/>
      <c r="V12" s="140">
        <f t="shared" si="0"/>
        <v>0</v>
      </c>
    </row>
    <row r="13" spans="1:22" s="77" customFormat="1">
      <c r="A13" s="78">
        <v>7</v>
      </c>
      <c r="B13" s="83" t="s">
        <v>71</v>
      </c>
      <c r="C13" s="138">
        <v>0</v>
      </c>
      <c r="D13" s="136">
        <v>41084838.649000004</v>
      </c>
      <c r="E13" s="136">
        <v>0</v>
      </c>
      <c r="F13" s="136">
        <v>0</v>
      </c>
      <c r="G13" s="136">
        <v>0</v>
      </c>
      <c r="H13" s="136">
        <v>0</v>
      </c>
      <c r="I13" s="136">
        <v>0</v>
      </c>
      <c r="J13" s="136">
        <v>0</v>
      </c>
      <c r="K13" s="136">
        <v>0</v>
      </c>
      <c r="L13" s="139">
        <v>0</v>
      </c>
      <c r="M13" s="138">
        <v>0</v>
      </c>
      <c r="N13" s="136">
        <v>0</v>
      </c>
      <c r="O13" s="136">
        <v>0</v>
      </c>
      <c r="P13" s="136">
        <v>0</v>
      </c>
      <c r="Q13" s="136">
        <v>0</v>
      </c>
      <c r="R13" s="136">
        <v>0</v>
      </c>
      <c r="S13" s="139">
        <v>0</v>
      </c>
      <c r="T13" s="150">
        <v>28388638.804400001</v>
      </c>
      <c r="U13" s="150">
        <v>12696199.844599999</v>
      </c>
      <c r="V13" s="140">
        <f t="shared" si="0"/>
        <v>41084838.649000004</v>
      </c>
    </row>
    <row r="14" spans="1:22" s="77" customFormat="1">
      <c r="A14" s="78">
        <v>8</v>
      </c>
      <c r="B14" s="83" t="s">
        <v>72</v>
      </c>
      <c r="C14" s="138">
        <v>0</v>
      </c>
      <c r="D14" s="136">
        <v>30075476.329300001</v>
      </c>
      <c r="E14" s="136">
        <v>0</v>
      </c>
      <c r="F14" s="136">
        <v>0</v>
      </c>
      <c r="G14" s="136">
        <v>0</v>
      </c>
      <c r="H14" s="136">
        <v>0</v>
      </c>
      <c r="I14" s="136">
        <v>0</v>
      </c>
      <c r="J14" s="136">
        <v>0</v>
      </c>
      <c r="K14" s="136">
        <v>0</v>
      </c>
      <c r="L14" s="139">
        <v>0</v>
      </c>
      <c r="M14" s="138">
        <v>0</v>
      </c>
      <c r="N14" s="136">
        <v>0</v>
      </c>
      <c r="O14" s="136">
        <v>0</v>
      </c>
      <c r="P14" s="136">
        <v>0</v>
      </c>
      <c r="Q14" s="136">
        <v>0</v>
      </c>
      <c r="R14" s="136">
        <v>0</v>
      </c>
      <c r="S14" s="139">
        <v>0</v>
      </c>
      <c r="T14" s="150">
        <v>30075476.329300001</v>
      </c>
      <c r="U14" s="150"/>
      <c r="V14" s="140">
        <f t="shared" si="0"/>
        <v>30075476.329300001</v>
      </c>
    </row>
    <row r="15" spans="1:22" s="77" customFormat="1">
      <c r="A15" s="78">
        <v>9</v>
      </c>
      <c r="B15" s="83" t="s">
        <v>912</v>
      </c>
      <c r="C15" s="138">
        <v>0</v>
      </c>
      <c r="D15" s="136">
        <v>1146892.7357999999</v>
      </c>
      <c r="E15" s="136">
        <v>0</v>
      </c>
      <c r="F15" s="136">
        <v>0</v>
      </c>
      <c r="G15" s="136">
        <v>0</v>
      </c>
      <c r="H15" s="136">
        <v>0</v>
      </c>
      <c r="I15" s="136">
        <v>0</v>
      </c>
      <c r="J15" s="136">
        <v>0</v>
      </c>
      <c r="K15" s="136">
        <v>0</v>
      </c>
      <c r="L15" s="139">
        <v>0</v>
      </c>
      <c r="M15" s="138">
        <v>0</v>
      </c>
      <c r="N15" s="136">
        <v>0</v>
      </c>
      <c r="O15" s="136">
        <v>0</v>
      </c>
      <c r="P15" s="136">
        <v>0</v>
      </c>
      <c r="Q15" s="136">
        <v>0</v>
      </c>
      <c r="R15" s="136">
        <v>0</v>
      </c>
      <c r="S15" s="139">
        <v>0</v>
      </c>
      <c r="T15" s="150">
        <v>1146892.7357999999</v>
      </c>
      <c r="U15" s="150"/>
      <c r="V15" s="140">
        <f t="shared" si="0"/>
        <v>1146892.7357999999</v>
      </c>
    </row>
    <row r="16" spans="1:22" s="77" customFormat="1">
      <c r="A16" s="78">
        <v>10</v>
      </c>
      <c r="B16" s="83" t="s">
        <v>67</v>
      </c>
      <c r="C16" s="138">
        <v>0</v>
      </c>
      <c r="D16" s="136">
        <v>117535.63989999999</v>
      </c>
      <c r="E16" s="136">
        <v>0</v>
      </c>
      <c r="F16" s="136">
        <v>0</v>
      </c>
      <c r="G16" s="136">
        <v>0</v>
      </c>
      <c r="H16" s="136">
        <v>0</v>
      </c>
      <c r="I16" s="136">
        <v>0</v>
      </c>
      <c r="J16" s="136">
        <v>0</v>
      </c>
      <c r="K16" s="136">
        <v>0</v>
      </c>
      <c r="L16" s="139">
        <v>0</v>
      </c>
      <c r="M16" s="138">
        <v>0</v>
      </c>
      <c r="N16" s="136">
        <v>0</v>
      </c>
      <c r="O16" s="136">
        <v>0</v>
      </c>
      <c r="P16" s="136">
        <v>0</v>
      </c>
      <c r="Q16" s="136">
        <v>0</v>
      </c>
      <c r="R16" s="136">
        <v>0</v>
      </c>
      <c r="S16" s="139">
        <v>0</v>
      </c>
      <c r="T16" s="150">
        <v>117535.63989999999</v>
      </c>
      <c r="U16" s="150"/>
      <c r="V16" s="140">
        <f t="shared" si="0"/>
        <v>117535.63989999999</v>
      </c>
    </row>
    <row r="17" spans="1:22" s="77" customFormat="1">
      <c r="A17" s="78">
        <v>11</v>
      </c>
      <c r="B17" s="83" t="s">
        <v>68</v>
      </c>
      <c r="C17" s="138">
        <v>0</v>
      </c>
      <c r="D17" s="136">
        <v>0</v>
      </c>
      <c r="E17" s="136">
        <v>0</v>
      </c>
      <c r="F17" s="136">
        <v>0</v>
      </c>
      <c r="G17" s="136">
        <v>0</v>
      </c>
      <c r="H17" s="136">
        <v>0</v>
      </c>
      <c r="I17" s="136">
        <v>0</v>
      </c>
      <c r="J17" s="136">
        <v>0</v>
      </c>
      <c r="K17" s="136">
        <v>0</v>
      </c>
      <c r="L17" s="139">
        <v>0</v>
      </c>
      <c r="M17" s="138">
        <v>0</v>
      </c>
      <c r="N17" s="136">
        <v>0</v>
      </c>
      <c r="O17" s="136">
        <v>0</v>
      </c>
      <c r="P17" s="136">
        <v>0</v>
      </c>
      <c r="Q17" s="136">
        <v>0</v>
      </c>
      <c r="R17" s="136">
        <v>0</v>
      </c>
      <c r="S17" s="139">
        <v>0</v>
      </c>
      <c r="T17" s="150">
        <v>0</v>
      </c>
      <c r="U17" s="150"/>
      <c r="V17" s="140">
        <f t="shared" si="0"/>
        <v>0</v>
      </c>
    </row>
    <row r="18" spans="1:22" s="77" customFormat="1">
      <c r="A18" s="78">
        <v>12</v>
      </c>
      <c r="B18" s="83" t="s">
        <v>69</v>
      </c>
      <c r="C18" s="138">
        <v>0</v>
      </c>
      <c r="D18" s="136">
        <v>0</v>
      </c>
      <c r="E18" s="136">
        <v>0</v>
      </c>
      <c r="F18" s="136">
        <v>0</v>
      </c>
      <c r="G18" s="136">
        <v>0</v>
      </c>
      <c r="H18" s="136">
        <v>0</v>
      </c>
      <c r="I18" s="136">
        <v>0</v>
      </c>
      <c r="J18" s="136">
        <v>0</v>
      </c>
      <c r="K18" s="136">
        <v>0</v>
      </c>
      <c r="L18" s="139">
        <v>0</v>
      </c>
      <c r="M18" s="138">
        <v>0</v>
      </c>
      <c r="N18" s="136">
        <v>0</v>
      </c>
      <c r="O18" s="136">
        <v>0</v>
      </c>
      <c r="P18" s="136">
        <v>0</v>
      </c>
      <c r="Q18" s="136">
        <v>0</v>
      </c>
      <c r="R18" s="136">
        <v>0</v>
      </c>
      <c r="S18" s="139">
        <v>0</v>
      </c>
      <c r="T18" s="150">
        <v>0</v>
      </c>
      <c r="U18" s="150"/>
      <c r="V18" s="140">
        <f t="shared" si="0"/>
        <v>0</v>
      </c>
    </row>
    <row r="19" spans="1:22" s="77" customFormat="1">
      <c r="A19" s="78">
        <v>13</v>
      </c>
      <c r="B19" s="83" t="s">
        <v>70</v>
      </c>
      <c r="C19" s="138">
        <v>0</v>
      </c>
      <c r="D19" s="136">
        <v>0</v>
      </c>
      <c r="E19" s="136">
        <v>0</v>
      </c>
      <c r="F19" s="136">
        <v>0</v>
      </c>
      <c r="G19" s="136">
        <v>0</v>
      </c>
      <c r="H19" s="136">
        <v>0</v>
      </c>
      <c r="I19" s="136">
        <v>0</v>
      </c>
      <c r="J19" s="136">
        <v>0</v>
      </c>
      <c r="K19" s="136">
        <v>0</v>
      </c>
      <c r="L19" s="139">
        <v>0</v>
      </c>
      <c r="M19" s="138">
        <v>0</v>
      </c>
      <c r="N19" s="136">
        <v>0</v>
      </c>
      <c r="O19" s="136">
        <v>0</v>
      </c>
      <c r="P19" s="136">
        <v>0</v>
      </c>
      <c r="Q19" s="136">
        <v>0</v>
      </c>
      <c r="R19" s="136">
        <v>0</v>
      </c>
      <c r="S19" s="139">
        <v>0</v>
      </c>
      <c r="T19" s="150">
        <v>0</v>
      </c>
      <c r="U19" s="150"/>
      <c r="V19" s="140">
        <f t="shared" si="0"/>
        <v>0</v>
      </c>
    </row>
    <row r="20" spans="1:22" s="77" customFormat="1">
      <c r="A20" s="78">
        <v>14</v>
      </c>
      <c r="B20" s="83" t="s">
        <v>143</v>
      </c>
      <c r="C20" s="138">
        <v>0</v>
      </c>
      <c r="D20" s="136">
        <v>0</v>
      </c>
      <c r="E20" s="136">
        <v>0</v>
      </c>
      <c r="F20" s="136">
        <v>0</v>
      </c>
      <c r="G20" s="136">
        <v>0</v>
      </c>
      <c r="H20" s="136">
        <v>0</v>
      </c>
      <c r="I20" s="136">
        <v>0</v>
      </c>
      <c r="J20" s="136">
        <v>0</v>
      </c>
      <c r="K20" s="136">
        <v>0</v>
      </c>
      <c r="L20" s="139">
        <v>0</v>
      </c>
      <c r="M20" s="138">
        <v>0</v>
      </c>
      <c r="N20" s="136">
        <v>0</v>
      </c>
      <c r="O20" s="136">
        <v>0</v>
      </c>
      <c r="P20" s="136">
        <v>0</v>
      </c>
      <c r="Q20" s="136">
        <v>0</v>
      </c>
      <c r="R20" s="136">
        <v>0</v>
      </c>
      <c r="S20" s="139">
        <v>0</v>
      </c>
      <c r="T20" s="150">
        <v>0</v>
      </c>
      <c r="U20" s="150"/>
      <c r="V20" s="140">
        <f t="shared" si="0"/>
        <v>0</v>
      </c>
    </row>
    <row r="21" spans="1:22" ht="14.4" thickBot="1">
      <c r="A21" s="50"/>
      <c r="B21" s="51" t="s">
        <v>66</v>
      </c>
      <c r="C21" s="141">
        <f>SUM(C7:C20)</f>
        <v>0</v>
      </c>
      <c r="D21" s="137">
        <f t="shared" ref="D21:V21" si="1">SUM(D7:D20)</f>
        <v>72424743.354000002</v>
      </c>
      <c r="E21" s="137">
        <f t="shared" si="1"/>
        <v>0</v>
      </c>
      <c r="F21" s="137">
        <f t="shared" si="1"/>
        <v>0</v>
      </c>
      <c r="G21" s="137">
        <f t="shared" si="1"/>
        <v>0</v>
      </c>
      <c r="H21" s="137">
        <f t="shared" si="1"/>
        <v>0</v>
      </c>
      <c r="I21" s="137">
        <f t="shared" si="1"/>
        <v>0</v>
      </c>
      <c r="J21" s="137">
        <f t="shared" si="1"/>
        <v>0</v>
      </c>
      <c r="K21" s="137">
        <f t="shared" si="1"/>
        <v>0</v>
      </c>
      <c r="L21" s="142">
        <f t="shared" si="1"/>
        <v>0</v>
      </c>
      <c r="M21" s="141">
        <f t="shared" si="1"/>
        <v>0</v>
      </c>
      <c r="N21" s="137">
        <f t="shared" si="1"/>
        <v>0</v>
      </c>
      <c r="O21" s="137">
        <f t="shared" si="1"/>
        <v>0</v>
      </c>
      <c r="P21" s="137">
        <f t="shared" si="1"/>
        <v>0</v>
      </c>
      <c r="Q21" s="137">
        <f t="shared" si="1"/>
        <v>0</v>
      </c>
      <c r="R21" s="137">
        <f t="shared" si="1"/>
        <v>0</v>
      </c>
      <c r="S21" s="142">
        <f t="shared" si="1"/>
        <v>0</v>
      </c>
      <c r="T21" s="142">
        <f>SUM(T7:T20)</f>
        <v>59728543.509399995</v>
      </c>
      <c r="U21" s="142">
        <f t="shared" si="1"/>
        <v>12696199.844599999</v>
      </c>
      <c r="V21" s="143">
        <f t="shared" si="1"/>
        <v>72424743.354000002</v>
      </c>
    </row>
    <row r="24" spans="1:22">
      <c r="A24" s="11"/>
      <c r="B24" s="11"/>
      <c r="C24" s="28"/>
      <c r="D24" s="28"/>
      <c r="E24" s="28"/>
    </row>
    <row r="25" spans="1:22">
      <c r="A25" s="43"/>
      <c r="B25" s="43"/>
      <c r="C25" s="11"/>
      <c r="D25" s="28"/>
      <c r="E25" s="28"/>
    </row>
    <row r="26" spans="1:22">
      <c r="A26" s="43"/>
      <c r="B26" s="44"/>
      <c r="C26" s="11"/>
      <c r="D26" s="28"/>
      <c r="E26" s="28"/>
    </row>
    <row r="27" spans="1:22">
      <c r="A27" s="43"/>
      <c r="B27" s="43"/>
      <c r="C27" s="11"/>
      <c r="D27" s="28"/>
      <c r="E27" s="28"/>
    </row>
    <row r="28" spans="1:22">
      <c r="A28" s="43"/>
      <c r="B28" s="44"/>
      <c r="C28" s="11"/>
      <c r="D28" s="28"/>
      <c r="E28" s="28"/>
    </row>
  </sheetData>
  <mergeCells count="5">
    <mergeCell ref="C5:L5"/>
    <mergeCell ref="M5:S5"/>
    <mergeCell ref="V5:V6"/>
    <mergeCell ref="T5:T6"/>
    <mergeCell ref="U5:U6"/>
  </mergeCells>
  <pageMargins left="0.7" right="0.7" top="0.75" bottom="0.75" header="0.3" footer="0.3"/>
  <pageSetup paperSize="9" scale="1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F17" sqref="F17"/>
      <selection pane="topRight" activeCell="F17" sqref="F17"/>
      <selection pane="bottomLeft" activeCell="F17" sqref="F17"/>
      <selection pane="bottomRight" activeCell="H24" sqref="H24"/>
    </sheetView>
  </sheetViews>
  <sheetFormatPr defaultColWidth="9.33203125" defaultRowHeight="13.8"/>
  <cols>
    <col min="1" max="1" width="10.5546875" style="2" bestFit="1" customWidth="1"/>
    <col min="2" max="2" width="101.6640625" style="2" customWidth="1"/>
    <col min="3" max="3" width="17.6640625" style="2" customWidth="1"/>
    <col min="4" max="4" width="14.6640625" style="2" bestFit="1" customWidth="1"/>
    <col min="5" max="5" width="17.6640625" style="2" customWidth="1"/>
    <col min="6" max="6" width="15.6640625" style="2" customWidth="1"/>
    <col min="7" max="7" width="17.44140625" style="2" customWidth="1"/>
    <col min="8" max="8" width="15.33203125" style="2" customWidth="1"/>
    <col min="9" max="16384" width="9.33203125" style="8"/>
  </cols>
  <sheetData>
    <row r="1" spans="1:9">
      <c r="A1" s="2" t="s">
        <v>97</v>
      </c>
      <c r="B1" s="179" t="str">
        <f>Info!C2</f>
        <v>სს ”ლიბერთი ბანკი”</v>
      </c>
    </row>
    <row r="2" spans="1:9">
      <c r="A2" s="2" t="s">
        <v>98</v>
      </c>
      <c r="B2" s="546">
        <f>'1. key ratios'!B2</f>
        <v>46112</v>
      </c>
    </row>
    <row r="4" spans="1:9" ht="14.4" thickBot="1">
      <c r="A4" s="2" t="s">
        <v>250</v>
      </c>
      <c r="B4" s="153" t="s">
        <v>284</v>
      </c>
    </row>
    <row r="5" spans="1:9">
      <c r="A5" s="48"/>
      <c r="B5" s="75"/>
      <c r="C5" s="80" t="s">
        <v>0</v>
      </c>
      <c r="D5" s="80" t="s">
        <v>1</v>
      </c>
      <c r="E5" s="80" t="s">
        <v>2</v>
      </c>
      <c r="F5" s="80" t="s">
        <v>3</v>
      </c>
      <c r="G5" s="148" t="s">
        <v>4</v>
      </c>
      <c r="H5" s="81" t="s">
        <v>5</v>
      </c>
      <c r="I5" s="17"/>
    </row>
    <row r="6" spans="1:9" ht="15" customHeight="1">
      <c r="A6" s="74"/>
      <c r="B6" s="15"/>
      <c r="C6" s="872" t="s">
        <v>276</v>
      </c>
      <c r="D6" s="876" t="s">
        <v>297</v>
      </c>
      <c r="E6" s="877"/>
      <c r="F6" s="872" t="s">
        <v>303</v>
      </c>
      <c r="G6" s="872" t="s">
        <v>304</v>
      </c>
      <c r="H6" s="874" t="s">
        <v>278</v>
      </c>
      <c r="I6" s="17"/>
    </row>
    <row r="7" spans="1:9" ht="69">
      <c r="A7" s="74"/>
      <c r="B7" s="15"/>
      <c r="C7" s="873"/>
      <c r="D7" s="152" t="s">
        <v>279</v>
      </c>
      <c r="E7" s="152" t="s">
        <v>277</v>
      </c>
      <c r="F7" s="873"/>
      <c r="G7" s="873"/>
      <c r="H7" s="875"/>
      <c r="I7" s="17"/>
    </row>
    <row r="8" spans="1:9">
      <c r="A8" s="41">
        <v>1</v>
      </c>
      <c r="B8" s="83" t="s">
        <v>123</v>
      </c>
      <c r="C8" s="144">
        <v>862765325.75249994</v>
      </c>
      <c r="D8" s="145">
        <v>36864</v>
      </c>
      <c r="E8" s="144">
        <v>18432</v>
      </c>
      <c r="F8" s="144">
        <v>117912182.78039999</v>
      </c>
      <c r="G8" s="149">
        <v>117912182.78039999</v>
      </c>
      <c r="H8" s="719">
        <f>IFERROR(G8/(C8+E8),0)</f>
        <v>0.13666481516475712</v>
      </c>
    </row>
    <row r="9" spans="1:9" ht="15" customHeight="1">
      <c r="A9" s="41">
        <v>2</v>
      </c>
      <c r="B9" s="83" t="s">
        <v>124</v>
      </c>
      <c r="C9" s="144">
        <v>0</v>
      </c>
      <c r="D9" s="145">
        <v>0</v>
      </c>
      <c r="E9" s="144">
        <v>0</v>
      </c>
      <c r="F9" s="144">
        <v>0</v>
      </c>
      <c r="G9" s="149">
        <v>0</v>
      </c>
      <c r="H9" s="719">
        <f t="shared" ref="H9:H21" si="0">IFERROR(G9/(C9+E9),0)</f>
        <v>0</v>
      </c>
    </row>
    <row r="10" spans="1:9">
      <c r="A10" s="41">
        <v>3</v>
      </c>
      <c r="B10" s="83" t="s">
        <v>125</v>
      </c>
      <c r="C10" s="144">
        <v>0</v>
      </c>
      <c r="D10" s="145">
        <v>0</v>
      </c>
      <c r="E10" s="144">
        <v>0</v>
      </c>
      <c r="F10" s="144">
        <v>0</v>
      </c>
      <c r="G10" s="149">
        <v>0</v>
      </c>
      <c r="H10" s="719">
        <f t="shared" si="0"/>
        <v>0</v>
      </c>
    </row>
    <row r="11" spans="1:9">
      <c r="A11" s="41">
        <v>4</v>
      </c>
      <c r="B11" s="83" t="s">
        <v>126</v>
      </c>
      <c r="C11" s="144">
        <v>0</v>
      </c>
      <c r="D11" s="145">
        <v>0</v>
      </c>
      <c r="E11" s="144">
        <v>0</v>
      </c>
      <c r="F11" s="144">
        <v>0</v>
      </c>
      <c r="G11" s="149">
        <v>0</v>
      </c>
      <c r="H11" s="719">
        <f t="shared" si="0"/>
        <v>0</v>
      </c>
    </row>
    <row r="12" spans="1:9">
      <c r="A12" s="41">
        <v>5</v>
      </c>
      <c r="B12" s="83" t="s">
        <v>911</v>
      </c>
      <c r="C12" s="144">
        <v>5285540.784</v>
      </c>
      <c r="D12" s="145">
        <v>0</v>
      </c>
      <c r="E12" s="144">
        <v>0</v>
      </c>
      <c r="F12" s="144">
        <v>5285540.784</v>
      </c>
      <c r="G12" s="149">
        <v>5285540.784</v>
      </c>
      <c r="H12" s="719">
        <f t="shared" si="0"/>
        <v>1</v>
      </c>
    </row>
    <row r="13" spans="1:9">
      <c r="A13" s="41">
        <v>6</v>
      </c>
      <c r="B13" s="83" t="s">
        <v>127</v>
      </c>
      <c r="C13" s="144">
        <v>105826510.51889998</v>
      </c>
      <c r="D13" s="145">
        <v>0</v>
      </c>
      <c r="E13" s="144">
        <v>0</v>
      </c>
      <c r="F13" s="144">
        <v>34099506.101499997</v>
      </c>
      <c r="G13" s="149">
        <v>34099506.101499997</v>
      </c>
      <c r="H13" s="719">
        <f t="shared" si="0"/>
        <v>0.3222208304355838</v>
      </c>
    </row>
    <row r="14" spans="1:9">
      <c r="A14" s="41">
        <v>7</v>
      </c>
      <c r="B14" s="83" t="s">
        <v>71</v>
      </c>
      <c r="C14" s="144">
        <v>1047004438.9777004</v>
      </c>
      <c r="D14" s="145">
        <v>268586151.15099996</v>
      </c>
      <c r="E14" s="144">
        <v>74717387.71919997</v>
      </c>
      <c r="F14" s="145">
        <v>1121720848.2474005</v>
      </c>
      <c r="G14" s="189">
        <v>1081108959.2366004</v>
      </c>
      <c r="H14" s="719">
        <f t="shared" si="0"/>
        <v>0.96379417205432172</v>
      </c>
    </row>
    <row r="15" spans="1:9">
      <c r="A15" s="41">
        <v>8</v>
      </c>
      <c r="B15" s="83" t="s">
        <v>72</v>
      </c>
      <c r="C15" s="144">
        <v>2763000651.1495032</v>
      </c>
      <c r="D15" s="145">
        <v>189060828.15069994</v>
      </c>
      <c r="E15" s="144">
        <v>13799268.070200004</v>
      </c>
      <c r="F15" s="145">
        <v>1955270223.0042007</v>
      </c>
      <c r="G15" s="189">
        <v>1924721797.0368006</v>
      </c>
      <c r="H15" s="719">
        <f t="shared" si="0"/>
        <v>0.69314385372701193</v>
      </c>
    </row>
    <row r="16" spans="1:9">
      <c r="A16" s="41">
        <v>9</v>
      </c>
      <c r="B16" s="83" t="s">
        <v>912</v>
      </c>
      <c r="C16" s="144">
        <v>693369257.01409996</v>
      </c>
      <c r="D16" s="145">
        <v>42163231.747399993</v>
      </c>
      <c r="E16" s="144">
        <v>847011.40369999991</v>
      </c>
      <c r="F16" s="145">
        <v>243526251.35840002</v>
      </c>
      <c r="G16" s="189">
        <v>242379358.62240002</v>
      </c>
      <c r="H16" s="719">
        <f t="shared" si="0"/>
        <v>0.34914099488738704</v>
      </c>
    </row>
    <row r="17" spans="1:8">
      <c r="A17" s="41">
        <v>10</v>
      </c>
      <c r="B17" s="83" t="s">
        <v>67</v>
      </c>
      <c r="C17" s="144">
        <v>60953520.864500001</v>
      </c>
      <c r="D17" s="145">
        <v>0</v>
      </c>
      <c r="E17" s="144">
        <v>0</v>
      </c>
      <c r="F17" s="145">
        <v>71588857.95450002</v>
      </c>
      <c r="G17" s="189">
        <v>71471322.314600021</v>
      </c>
      <c r="H17" s="719">
        <f t="shared" si="0"/>
        <v>1.1725544529819885</v>
      </c>
    </row>
    <row r="18" spans="1:8">
      <c r="A18" s="41">
        <v>11</v>
      </c>
      <c r="B18" s="83" t="s">
        <v>68</v>
      </c>
      <c r="C18" s="144">
        <v>2445722.83</v>
      </c>
      <c r="D18" s="145">
        <v>0</v>
      </c>
      <c r="E18" s="144">
        <v>0</v>
      </c>
      <c r="F18" s="145">
        <v>6114307.0750000002</v>
      </c>
      <c r="G18" s="189">
        <v>6114307.0750000002</v>
      </c>
      <c r="H18" s="719">
        <f t="shared" si="0"/>
        <v>2.5</v>
      </c>
    </row>
    <row r="19" spans="1:8">
      <c r="A19" s="41">
        <v>12</v>
      </c>
      <c r="B19" s="83" t="s">
        <v>69</v>
      </c>
      <c r="C19" s="144">
        <v>0</v>
      </c>
      <c r="D19" s="145">
        <v>0</v>
      </c>
      <c r="E19" s="144">
        <v>0</v>
      </c>
      <c r="F19" s="145">
        <v>0</v>
      </c>
      <c r="G19" s="189">
        <v>0</v>
      </c>
      <c r="H19" s="719">
        <f t="shared" si="0"/>
        <v>0</v>
      </c>
    </row>
    <row r="20" spans="1:8">
      <c r="A20" s="41">
        <v>13</v>
      </c>
      <c r="B20" s="83" t="s">
        <v>70</v>
      </c>
      <c r="C20" s="144">
        <v>0</v>
      </c>
      <c r="D20" s="145">
        <v>0</v>
      </c>
      <c r="E20" s="144">
        <v>0</v>
      </c>
      <c r="F20" s="145">
        <v>0</v>
      </c>
      <c r="G20" s="189">
        <v>0</v>
      </c>
      <c r="H20" s="719">
        <f t="shared" si="0"/>
        <v>0</v>
      </c>
    </row>
    <row r="21" spans="1:8">
      <c r="A21" s="41">
        <v>14</v>
      </c>
      <c r="B21" s="83" t="s">
        <v>143</v>
      </c>
      <c r="C21" s="144">
        <v>559960530.102</v>
      </c>
      <c r="D21" s="145">
        <v>0</v>
      </c>
      <c r="E21" s="144">
        <v>0</v>
      </c>
      <c r="F21" s="145">
        <v>203535301.40199995</v>
      </c>
      <c r="G21" s="189">
        <v>203535301.40199995</v>
      </c>
      <c r="H21" s="719">
        <f t="shared" si="0"/>
        <v>0.363481514250522</v>
      </c>
    </row>
    <row r="22" spans="1:8" ht="14.4" thickBot="1">
      <c r="A22" s="76"/>
      <c r="B22" s="82" t="s">
        <v>66</v>
      </c>
      <c r="C22" s="720">
        <f>SUM(C8:C21)</f>
        <v>6100611497.9932041</v>
      </c>
      <c r="D22" s="137">
        <f>SUM(D8:D21)</f>
        <v>499847075.04909986</v>
      </c>
      <c r="E22" s="137">
        <f>SUM(E8:E21)</f>
        <v>89382099.193099976</v>
      </c>
      <c r="F22" s="137">
        <f>SUM(F8:F21)</f>
        <v>3759053018.7074013</v>
      </c>
      <c r="G22" s="137">
        <f>SUM(G8:G21)</f>
        <v>3686628275.3533006</v>
      </c>
      <c r="H22" s="157">
        <f>G22/(C22+E22)</f>
        <v>0.59557868961755922</v>
      </c>
    </row>
    <row r="28" spans="1:8" ht="10.5" customHeight="1"/>
  </sheetData>
  <mergeCells count="5">
    <mergeCell ref="C6:C7"/>
    <mergeCell ref="F6:F7"/>
    <mergeCell ref="G6:G7"/>
    <mergeCell ref="H6:H7"/>
    <mergeCell ref="D6:E6"/>
  </mergeCell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179" bestFit="1" customWidth="1"/>
    <col min="2" max="2" width="93.109375" style="179" customWidth="1"/>
    <col min="3" max="4" width="14.88671875" style="179" customWidth="1"/>
    <col min="5" max="5" width="15.6640625" style="179" customWidth="1"/>
    <col min="6" max="7" width="12.6640625" style="179" customWidth="1"/>
    <col min="8" max="9" width="15.6640625" style="179" customWidth="1"/>
    <col min="10" max="10" width="15.5546875" style="179" customWidth="1"/>
    <col min="11" max="11" width="15.44140625" style="179" customWidth="1"/>
    <col min="12" max="16384" width="9.33203125" style="179"/>
  </cols>
  <sheetData>
    <row r="1" spans="1:11">
      <c r="A1" s="179" t="s">
        <v>97</v>
      </c>
      <c r="B1" s="179" t="str">
        <f>Info!C2</f>
        <v>სს ”ლიბერთი ბანკი”</v>
      </c>
    </row>
    <row r="2" spans="1:11">
      <c r="A2" s="179" t="s">
        <v>98</v>
      </c>
      <c r="B2" s="546">
        <f>'1. key ratios'!B2</f>
        <v>46112</v>
      </c>
      <c r="C2" s="180"/>
      <c r="D2" s="180"/>
    </row>
    <row r="3" spans="1:11">
      <c r="B3" s="180"/>
      <c r="C3" s="180"/>
      <c r="D3" s="180"/>
    </row>
    <row r="4" spans="1:11" ht="14.4" thickBot="1">
      <c r="A4" s="179" t="s">
        <v>340</v>
      </c>
      <c r="B4" s="153" t="s">
        <v>339</v>
      </c>
      <c r="C4" s="180"/>
      <c r="D4" s="180"/>
    </row>
    <row r="5" spans="1:11" ht="30" customHeight="1">
      <c r="A5" s="881"/>
      <c r="B5" s="882"/>
      <c r="C5" s="879" t="s">
        <v>372</v>
      </c>
      <c r="D5" s="879"/>
      <c r="E5" s="879"/>
      <c r="F5" s="879" t="s">
        <v>373</v>
      </c>
      <c r="G5" s="879"/>
      <c r="H5" s="879"/>
      <c r="I5" s="879" t="s">
        <v>374</v>
      </c>
      <c r="J5" s="879"/>
      <c r="K5" s="880"/>
    </row>
    <row r="6" spans="1:11">
      <c r="A6" s="177"/>
      <c r="B6" s="178"/>
      <c r="C6" s="181" t="s">
        <v>26</v>
      </c>
      <c r="D6" s="181" t="s">
        <v>79</v>
      </c>
      <c r="E6" s="181" t="s">
        <v>66</v>
      </c>
      <c r="F6" s="181" t="s">
        <v>26</v>
      </c>
      <c r="G6" s="181" t="s">
        <v>79</v>
      </c>
      <c r="H6" s="181" t="s">
        <v>66</v>
      </c>
      <c r="I6" s="181" t="s">
        <v>26</v>
      </c>
      <c r="J6" s="181" t="s">
        <v>79</v>
      </c>
      <c r="K6" s="183" t="s">
        <v>66</v>
      </c>
    </row>
    <row r="7" spans="1:11">
      <c r="A7" s="184" t="s">
        <v>310</v>
      </c>
      <c r="B7" s="176"/>
      <c r="C7" s="176"/>
      <c r="D7" s="176"/>
      <c r="E7" s="176"/>
      <c r="F7" s="176"/>
      <c r="G7" s="176"/>
      <c r="H7" s="176"/>
      <c r="I7" s="176"/>
      <c r="J7" s="176"/>
      <c r="K7" s="185"/>
    </row>
    <row r="8" spans="1:11">
      <c r="A8" s="175">
        <v>1</v>
      </c>
      <c r="B8" s="160" t="s">
        <v>310</v>
      </c>
      <c r="C8" s="646"/>
      <c r="D8" s="646"/>
      <c r="E8" s="646"/>
      <c r="F8" s="647">
        <v>786384890.09859192</v>
      </c>
      <c r="G8" s="647">
        <v>490547733.50110626</v>
      </c>
      <c r="H8" s="647">
        <v>1276932623.5996985</v>
      </c>
      <c r="I8" s="647">
        <v>771908082.2078371</v>
      </c>
      <c r="J8" s="647">
        <v>360519780.93549126</v>
      </c>
      <c r="K8" s="648">
        <v>1132427863.1433284</v>
      </c>
    </row>
    <row r="9" spans="1:11">
      <c r="A9" s="184" t="s">
        <v>311</v>
      </c>
      <c r="B9" s="176"/>
      <c r="C9" s="649"/>
      <c r="D9" s="649"/>
      <c r="E9" s="649"/>
      <c r="F9" s="649"/>
      <c r="G9" s="649"/>
      <c r="H9" s="649"/>
      <c r="I9" s="649"/>
      <c r="J9" s="649"/>
      <c r="K9" s="650"/>
    </row>
    <row r="10" spans="1:11">
      <c r="A10" s="186">
        <v>2</v>
      </c>
      <c r="B10" s="161" t="s">
        <v>312</v>
      </c>
      <c r="C10" s="651">
        <v>1457426253.8520155</v>
      </c>
      <c r="D10" s="652">
        <v>619065876.08474433</v>
      </c>
      <c r="E10" s="652">
        <v>2076492129.9367588</v>
      </c>
      <c r="F10" s="652">
        <v>232723586.60662788</v>
      </c>
      <c r="G10" s="652">
        <v>113397882.46958081</v>
      </c>
      <c r="H10" s="652">
        <v>346121469.07620847</v>
      </c>
      <c r="I10" s="652">
        <v>58752564.758378655</v>
      </c>
      <c r="J10" s="652">
        <v>26781606.59989997</v>
      </c>
      <c r="K10" s="653">
        <v>85534171.358278617</v>
      </c>
    </row>
    <row r="11" spans="1:11">
      <c r="A11" s="186">
        <v>3</v>
      </c>
      <c r="B11" s="161" t="s">
        <v>313</v>
      </c>
      <c r="C11" s="651">
        <v>1504263348.1426001</v>
      </c>
      <c r="D11" s="652">
        <v>657237576.75923419</v>
      </c>
      <c r="E11" s="652">
        <v>2161500924.9018326</v>
      </c>
      <c r="F11" s="652">
        <v>457763357.98925275</v>
      </c>
      <c r="G11" s="652">
        <v>193440492.48922709</v>
      </c>
      <c r="H11" s="652">
        <v>651203850.47847974</v>
      </c>
      <c r="I11" s="652">
        <v>358163210.75705439</v>
      </c>
      <c r="J11" s="652">
        <v>158420907.5047963</v>
      </c>
      <c r="K11" s="653">
        <v>516584118.26185083</v>
      </c>
    </row>
    <row r="12" spans="1:11">
      <c r="A12" s="186">
        <v>4</v>
      </c>
      <c r="B12" s="161" t="s">
        <v>314</v>
      </c>
      <c r="C12" s="651"/>
      <c r="D12" s="652"/>
      <c r="E12" s="652">
        <v>0</v>
      </c>
      <c r="F12" s="652"/>
      <c r="G12" s="652"/>
      <c r="H12" s="652"/>
      <c r="I12" s="652"/>
      <c r="J12" s="652"/>
      <c r="K12" s="653"/>
    </row>
    <row r="13" spans="1:11">
      <c r="A13" s="186">
        <v>5</v>
      </c>
      <c r="B13" s="161" t="s">
        <v>315</v>
      </c>
      <c r="C13" s="651">
        <v>115043.54066666665</v>
      </c>
      <c r="D13" s="652">
        <v>0</v>
      </c>
      <c r="E13" s="652">
        <v>115043.54066666665</v>
      </c>
      <c r="F13" s="652">
        <v>113600.42288888888</v>
      </c>
      <c r="G13" s="652">
        <v>0</v>
      </c>
      <c r="H13" s="652">
        <v>113600.42288888888</v>
      </c>
      <c r="I13" s="652">
        <v>113600.42288888888</v>
      </c>
      <c r="J13" s="652">
        <v>0</v>
      </c>
      <c r="K13" s="653">
        <v>113600.42288888888</v>
      </c>
    </row>
    <row r="14" spans="1:11">
      <c r="A14" s="186">
        <v>6</v>
      </c>
      <c r="B14" s="161" t="s">
        <v>330</v>
      </c>
      <c r="C14" s="651">
        <v>49827543.275666662</v>
      </c>
      <c r="D14" s="652">
        <v>22937182.695940975</v>
      </c>
      <c r="E14" s="652">
        <v>72764725.971607625</v>
      </c>
      <c r="F14" s="652">
        <v>37689560.006852321</v>
      </c>
      <c r="G14" s="652">
        <v>44853504.273265228</v>
      </c>
      <c r="H14" s="652">
        <v>82543064.280117571</v>
      </c>
      <c r="I14" s="652">
        <v>12489948.081026504</v>
      </c>
      <c r="J14" s="652">
        <v>14849651.84986048</v>
      </c>
      <c r="K14" s="653">
        <v>27339599.93088698</v>
      </c>
    </row>
    <row r="15" spans="1:11">
      <c r="A15" s="186">
        <v>7</v>
      </c>
      <c r="B15" s="161" t="s">
        <v>317</v>
      </c>
      <c r="C15" s="651">
        <v>207114706.37191811</v>
      </c>
      <c r="D15" s="652">
        <v>118389515.21243109</v>
      </c>
      <c r="E15" s="652">
        <v>325504221.58434904</v>
      </c>
      <c r="F15" s="652">
        <v>61523724.226833351</v>
      </c>
      <c r="G15" s="652">
        <v>9192152.5137777776</v>
      </c>
      <c r="H15" s="652">
        <v>70715876.740611106</v>
      </c>
      <c r="I15" s="652">
        <v>56999506.129527763</v>
      </c>
      <c r="J15" s="652">
        <v>12166163.84188455</v>
      </c>
      <c r="K15" s="653">
        <v>69165669.971412316</v>
      </c>
    </row>
    <row r="16" spans="1:11">
      <c r="A16" s="186">
        <v>8</v>
      </c>
      <c r="B16" s="162" t="s">
        <v>318</v>
      </c>
      <c r="C16" s="651">
        <v>3218746895.1828671</v>
      </c>
      <c r="D16" s="652">
        <v>1417630150.7523506</v>
      </c>
      <c r="E16" s="652">
        <v>4636377045.9352179</v>
      </c>
      <c r="F16" s="652">
        <v>789813829.25245512</v>
      </c>
      <c r="G16" s="652">
        <v>360884031.74585092</v>
      </c>
      <c r="H16" s="652">
        <v>1150697860.9983058</v>
      </c>
      <c r="I16" s="652">
        <v>486518830.14887619</v>
      </c>
      <c r="J16" s="652">
        <v>212218329.79644132</v>
      </c>
      <c r="K16" s="653">
        <v>698737159.94531751</v>
      </c>
    </row>
    <row r="17" spans="1:11">
      <c r="A17" s="184" t="s">
        <v>319</v>
      </c>
      <c r="B17" s="176"/>
      <c r="C17" s="649"/>
      <c r="D17" s="649"/>
      <c r="E17" s="649"/>
      <c r="F17" s="649"/>
      <c r="G17" s="649"/>
      <c r="H17" s="649"/>
      <c r="I17" s="649"/>
      <c r="J17" s="649"/>
      <c r="K17" s="650"/>
    </row>
    <row r="18" spans="1:11">
      <c r="A18" s="186">
        <v>9</v>
      </c>
      <c r="B18" s="161" t="s">
        <v>320</v>
      </c>
      <c r="C18" s="651">
        <v>0</v>
      </c>
      <c r="D18" s="652">
        <v>0</v>
      </c>
      <c r="E18" s="652">
        <v>0</v>
      </c>
      <c r="F18" s="652">
        <v>0</v>
      </c>
      <c r="G18" s="652">
        <v>0</v>
      </c>
      <c r="H18" s="652">
        <v>0</v>
      </c>
      <c r="I18" s="652">
        <v>0</v>
      </c>
      <c r="J18" s="652">
        <v>0</v>
      </c>
      <c r="K18" s="653">
        <v>0</v>
      </c>
    </row>
    <row r="19" spans="1:11">
      <c r="A19" s="186">
        <v>10</v>
      </c>
      <c r="B19" s="161" t="s">
        <v>321</v>
      </c>
      <c r="C19" s="651">
        <v>2742496836.4744277</v>
      </c>
      <c r="D19" s="652">
        <v>1037698872.7057667</v>
      </c>
      <c r="E19" s="652">
        <v>3780195709.1801934</v>
      </c>
      <c r="F19" s="652">
        <v>144460733.54446384</v>
      </c>
      <c r="G19" s="652">
        <v>35782619.839959458</v>
      </c>
      <c r="H19" s="652">
        <v>180243353.38442335</v>
      </c>
      <c r="I19" s="652">
        <v>158937607.14855182</v>
      </c>
      <c r="J19" s="652">
        <v>167530673.92804325</v>
      </c>
      <c r="K19" s="653">
        <v>326468281.07659525</v>
      </c>
    </row>
    <row r="20" spans="1:11">
      <c r="A20" s="186">
        <v>11</v>
      </c>
      <c r="B20" s="161" t="s">
        <v>322</v>
      </c>
      <c r="C20" s="651">
        <v>79311671.816214815</v>
      </c>
      <c r="D20" s="652">
        <v>8437755.2835329287</v>
      </c>
      <c r="E20" s="652">
        <v>87749427.099747717</v>
      </c>
      <c r="F20" s="652">
        <v>7845159.2354771774</v>
      </c>
      <c r="G20" s="652">
        <v>79927.486071098567</v>
      </c>
      <c r="H20" s="652">
        <v>7925086.7215482742</v>
      </c>
      <c r="I20" s="652">
        <v>7845159.2354771774</v>
      </c>
      <c r="J20" s="652">
        <v>79927.486071098567</v>
      </c>
      <c r="K20" s="653">
        <v>7925086.7215482742</v>
      </c>
    </row>
    <row r="21" spans="1:11" ht="14.4" thickBot="1">
      <c r="A21" s="112">
        <v>12</v>
      </c>
      <c r="B21" s="187" t="s">
        <v>323</v>
      </c>
      <c r="C21" s="654">
        <v>2821808508.2906427</v>
      </c>
      <c r="D21" s="655">
        <v>1046136627.9892997</v>
      </c>
      <c r="E21" s="654">
        <v>3867945136.2799425</v>
      </c>
      <c r="F21" s="655">
        <v>152305892.77994102</v>
      </c>
      <c r="G21" s="655">
        <v>35862547.326030552</v>
      </c>
      <c r="H21" s="655">
        <v>188168440.10597163</v>
      </c>
      <c r="I21" s="655">
        <v>166782766.384029</v>
      </c>
      <c r="J21" s="655">
        <v>167610601.41411436</v>
      </c>
      <c r="K21" s="656">
        <v>334393367.79814339</v>
      </c>
    </row>
    <row r="22" spans="1:11" ht="38.25" customHeight="1" thickBot="1">
      <c r="A22" s="173"/>
      <c r="B22" s="174"/>
      <c r="C22" s="174"/>
      <c r="D22" s="174"/>
      <c r="E22" s="174"/>
      <c r="F22" s="878" t="s">
        <v>324</v>
      </c>
      <c r="G22" s="879"/>
      <c r="H22" s="879"/>
      <c r="I22" s="878" t="s">
        <v>325</v>
      </c>
      <c r="J22" s="879"/>
      <c r="K22" s="880"/>
    </row>
    <row r="23" spans="1:11">
      <c r="A23" s="166">
        <v>13</v>
      </c>
      <c r="B23" s="163" t="s">
        <v>310</v>
      </c>
      <c r="C23" s="172"/>
      <c r="D23" s="172"/>
      <c r="E23" s="172"/>
      <c r="F23" s="657">
        <v>786384890.09859192</v>
      </c>
      <c r="G23" s="657">
        <v>490547733.50110626</v>
      </c>
      <c r="H23" s="657">
        <v>1276932623.5996981</v>
      </c>
      <c r="I23" s="657">
        <v>771908082.2078371</v>
      </c>
      <c r="J23" s="657">
        <v>360519780.93549126</v>
      </c>
      <c r="K23" s="658">
        <v>1132427863.1433284</v>
      </c>
    </row>
    <row r="24" spans="1:11" ht="14.4" thickBot="1">
      <c r="A24" s="167">
        <v>14</v>
      </c>
      <c r="B24" s="164" t="s">
        <v>326</v>
      </c>
      <c r="C24" s="188"/>
      <c r="D24" s="170"/>
      <c r="E24" s="171"/>
      <c r="F24" s="659">
        <v>637507936.47251415</v>
      </c>
      <c r="G24" s="659">
        <v>325021484.41982037</v>
      </c>
      <c r="H24" s="659">
        <v>962529420.89233422</v>
      </c>
      <c r="I24" s="659">
        <v>319736063.76484716</v>
      </c>
      <c r="J24" s="659">
        <v>53054582.449110329</v>
      </c>
      <c r="K24" s="660">
        <v>364343792.14717412</v>
      </c>
    </row>
    <row r="25" spans="1:11" ht="14.4" thickBot="1">
      <c r="A25" s="168">
        <v>15</v>
      </c>
      <c r="B25" s="165" t="s">
        <v>327</v>
      </c>
      <c r="C25" s="169"/>
      <c r="D25" s="169"/>
      <c r="E25" s="169"/>
      <c r="F25" s="661">
        <v>1.2335295689805057</v>
      </c>
      <c r="G25" s="661">
        <v>1.5092778693591857</v>
      </c>
      <c r="H25" s="661">
        <v>1.3266426935977598</v>
      </c>
      <c r="I25" s="661">
        <v>2.4142039941279316</v>
      </c>
      <c r="J25" s="661">
        <v>6.7952618660471016</v>
      </c>
      <c r="K25" s="662">
        <v>3.10812997929684</v>
      </c>
    </row>
    <row r="28" spans="1:11" ht="41.4">
      <c r="B28" s="16" t="s">
        <v>371</v>
      </c>
    </row>
  </sheetData>
  <mergeCells count="6">
    <mergeCell ref="F22:H22"/>
    <mergeCell ref="I22:K22"/>
    <mergeCell ref="A5:B5"/>
    <mergeCell ref="C5:E5"/>
    <mergeCell ref="F5:H5"/>
    <mergeCell ref="I5:K5"/>
  </mergeCells>
  <pageMargins left="0.7" right="0.7" top="0.75" bottom="0.75" header="0.3" footer="0.3"/>
  <pageSetup paperSize="9" scale="36"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activeCell="F17" sqref="F17"/>
      <selection pane="topRight" activeCell="F17" sqref="F17"/>
      <selection pane="bottomLeft" activeCell="F17" sqref="F17"/>
      <selection pane="bottomRight" activeCell="D16" sqref="D16"/>
    </sheetView>
  </sheetViews>
  <sheetFormatPr defaultColWidth="9.33203125" defaultRowHeight="13.8"/>
  <cols>
    <col min="1" max="1" width="10.5546875" style="26" bestFit="1" customWidth="1"/>
    <col min="2" max="2" width="68" style="26" customWidth="1"/>
    <col min="3" max="9" width="15" style="26" customWidth="1"/>
    <col min="10" max="12" width="13" style="26" customWidth="1"/>
    <col min="13" max="13" width="12.44140625" style="26" customWidth="1"/>
    <col min="14" max="14" width="13.44140625" style="26" customWidth="1"/>
    <col min="15" max="15" width="14.109375" style="8" customWidth="1"/>
    <col min="16" max="16" width="15.33203125" style="8" customWidth="1"/>
    <col min="17" max="17" width="20.6640625" style="8" customWidth="1"/>
    <col min="18" max="16384" width="9.33203125" style="8"/>
  </cols>
  <sheetData>
    <row r="1" spans="1:17">
      <c r="A1" s="528" t="s">
        <v>97</v>
      </c>
      <c r="B1" s="26" t="str">
        <f>Info!C2</f>
        <v>სს ”ლიბერთი ბანკი”</v>
      </c>
    </row>
    <row r="2" spans="1:17">
      <c r="A2" s="26" t="s">
        <v>98</v>
      </c>
      <c r="B2" s="546">
        <f>'1. key ratios'!B2</f>
        <v>46112</v>
      </c>
    </row>
    <row r="3" spans="1:17">
      <c r="B3" s="8"/>
      <c r="C3" s="8"/>
      <c r="D3" s="8"/>
      <c r="E3" s="8"/>
      <c r="F3" s="8"/>
      <c r="G3" s="8"/>
      <c r="H3" s="8"/>
      <c r="I3" s="8"/>
      <c r="J3" s="8"/>
      <c r="K3" s="8"/>
      <c r="L3" s="8"/>
      <c r="M3" s="8"/>
      <c r="N3" s="8"/>
    </row>
    <row r="4" spans="1:17" ht="14.4">
      <c r="B4" s="529" t="s">
        <v>979</v>
      </c>
      <c r="C4" s="8"/>
      <c r="D4" s="8"/>
      <c r="E4" s="8"/>
      <c r="F4" s="8"/>
      <c r="G4" s="8"/>
      <c r="H4" s="8"/>
      <c r="I4" s="8"/>
      <c r="J4" s="8"/>
      <c r="K4" s="8"/>
      <c r="L4" s="8"/>
      <c r="M4" s="8"/>
      <c r="N4" s="8"/>
    </row>
    <row r="5" spans="1:17" ht="97.2" customHeight="1">
      <c r="B5" s="530" t="s">
        <v>980</v>
      </c>
      <c r="C5" s="531" t="s">
        <v>981</v>
      </c>
      <c r="D5" s="531" t="s">
        <v>982</v>
      </c>
      <c r="E5" s="531" t="s">
        <v>983</v>
      </c>
      <c r="F5" s="531" t="s">
        <v>984</v>
      </c>
      <c r="G5" s="531" t="s">
        <v>985</v>
      </c>
      <c r="H5" s="531" t="s">
        <v>986</v>
      </c>
      <c r="I5" s="532" t="s">
        <v>987</v>
      </c>
      <c r="J5" s="533">
        <v>0.02</v>
      </c>
      <c r="K5" s="533">
        <v>0.2</v>
      </c>
      <c r="L5" s="533">
        <v>0.35</v>
      </c>
      <c r="M5" s="533">
        <v>0.5</v>
      </c>
      <c r="N5" s="533">
        <v>0.75</v>
      </c>
      <c r="O5" s="533">
        <v>1</v>
      </c>
      <c r="P5" s="533">
        <v>1.5</v>
      </c>
      <c r="Q5" s="534" t="s">
        <v>73</v>
      </c>
    </row>
    <row r="6" spans="1:17" ht="14.4">
      <c r="B6" s="535"/>
      <c r="C6" s="500">
        <f>IF(C7&gt;0,C7,IF(C8&gt;0,C8,IF(C9&gt;0,C9,0)))</f>
        <v>202171882.11300001</v>
      </c>
      <c r="D6" s="500">
        <f t="shared" ref="D6:I6" si="0">IF(D7&gt;0,D7,IF(D8&gt;0,D8,IF(D9&gt;0,D9,0)))</f>
        <v>3082758.2479452114</v>
      </c>
      <c r="E6" s="500">
        <f t="shared" si="0"/>
        <v>0</v>
      </c>
      <c r="F6" s="500">
        <f t="shared" si="0"/>
        <v>3082758.2479452114</v>
      </c>
      <c r="G6" s="500">
        <f t="shared" si="0"/>
        <v>2029086.2017092381</v>
      </c>
      <c r="H6" s="500"/>
      <c r="I6" s="500">
        <f t="shared" si="0"/>
        <v>7156582.2295162296</v>
      </c>
      <c r="J6" s="500">
        <f t="shared" ref="J6" si="1">IF(J7&gt;0,J7,IF(J8&gt;0,J8,IF(J9&gt;0,J9,0)))</f>
        <v>0</v>
      </c>
      <c r="K6" s="500">
        <f t="shared" ref="K6" si="2">IF(K7&gt;0,K7,IF(K8&gt;0,K8,IF(K9&gt;0,K9,0)))</f>
        <v>0</v>
      </c>
      <c r="L6" s="500">
        <f t="shared" ref="L6" si="3">IF(L7&gt;0,L7,IF(L8&gt;0,L8,IF(L9&gt;0,L9,0)))</f>
        <v>0</v>
      </c>
      <c r="M6" s="500">
        <f t="shared" ref="M6" si="4">IF(M7&gt;0,M7,IF(M8&gt;0,M8,IF(M9&gt;0,M9,0)))</f>
        <v>5369977.6077661226</v>
      </c>
      <c r="N6" s="500">
        <f t="shared" ref="N6" si="5">IF(N7&gt;0,N7,IF(N8&gt;0,N8,IF(N9&gt;0,N9,0)))</f>
        <v>0</v>
      </c>
      <c r="O6" s="500">
        <f t="shared" ref="O6" si="6">IF(O7&gt;0,O7,IF(O8&gt;0,O8,IF(O9&gt;0,O9,0)))</f>
        <v>0</v>
      </c>
      <c r="P6" s="500">
        <f t="shared" ref="P6:Q6" si="7">IF(P7&gt;0,P7,IF(P8&gt;0,P8,IF(P9&gt;0,P9,0)))</f>
        <v>0</v>
      </c>
      <c r="Q6" s="500">
        <f t="shared" si="7"/>
        <v>2684988.8038830613</v>
      </c>
    </row>
    <row r="7" spans="1:17" ht="14.4">
      <c r="B7" s="536" t="s">
        <v>975</v>
      </c>
      <c r="C7" s="500">
        <f>C11+C15+C19+C23+C27+C31</f>
        <v>202171882.11300001</v>
      </c>
      <c r="D7" s="500">
        <f>D11+D15+D19+D23+D27+D31</f>
        <v>3082758.2479452114</v>
      </c>
      <c r="E7" s="500">
        <f t="shared" ref="E7" si="8">E11+E15+E19+E23+E27+E31</f>
        <v>0</v>
      </c>
      <c r="F7" s="500">
        <f t="shared" ref="F7:G9" si="9">F11+F15+F19+F23+F27+F31</f>
        <v>3082758.2479452114</v>
      </c>
      <c r="G7" s="500">
        <f t="shared" si="9"/>
        <v>2029086.2017092381</v>
      </c>
      <c r="H7" s="537">
        <v>1.4</v>
      </c>
      <c r="I7" s="538">
        <f t="shared" ref="I7:I33" si="10">(F7+G7)*H7</f>
        <v>7156582.2295162296</v>
      </c>
      <c r="J7" s="500">
        <f>J11+J15+J19+J23+J27+J31</f>
        <v>0</v>
      </c>
      <c r="K7" s="500">
        <f t="shared" ref="J7:Q9" si="11">K11+K15+K19+K23+K27+K31</f>
        <v>0</v>
      </c>
      <c r="L7" s="500">
        <f t="shared" si="11"/>
        <v>0</v>
      </c>
      <c r="M7" s="500">
        <f t="shared" si="11"/>
        <v>5369977.6077661226</v>
      </c>
      <c r="N7" s="500">
        <f t="shared" si="11"/>
        <v>0</v>
      </c>
      <c r="O7" s="500">
        <f t="shared" si="11"/>
        <v>0</v>
      </c>
      <c r="P7" s="500">
        <f t="shared" si="11"/>
        <v>0</v>
      </c>
      <c r="Q7" s="500">
        <f>Q11+Q15+Q19+Q23+Q27+Q31</f>
        <v>2684988.8038830613</v>
      </c>
    </row>
    <row r="8" spans="1:17" ht="14.4">
      <c r="B8" s="536" t="s">
        <v>976</v>
      </c>
      <c r="C8" s="500">
        <f>C12+C16+C20+C24+C28+C32</f>
        <v>202171882.11300001</v>
      </c>
      <c r="D8" s="500">
        <f>D12+D16+D20+D24+D28+D32</f>
        <v>3082758.2479452114</v>
      </c>
      <c r="E8" s="500">
        <f t="shared" ref="E8" si="12">E12+E16+E20+E24+E28+E32</f>
        <v>0</v>
      </c>
      <c r="F8" s="500">
        <f t="shared" si="9"/>
        <v>3082758.2479452114</v>
      </c>
      <c r="G8" s="500">
        <f t="shared" si="9"/>
        <v>7466235.2845200002</v>
      </c>
      <c r="H8" s="537">
        <v>1.4</v>
      </c>
      <c r="I8" s="538">
        <f t="shared" si="10"/>
        <v>14768590.945451295</v>
      </c>
      <c r="J8" s="500">
        <f t="shared" si="11"/>
        <v>0</v>
      </c>
      <c r="K8" s="500">
        <f t="shared" si="11"/>
        <v>0</v>
      </c>
      <c r="L8" s="500">
        <f t="shared" si="11"/>
        <v>0</v>
      </c>
      <c r="M8" s="500">
        <f t="shared" si="11"/>
        <v>11947106.641341709</v>
      </c>
      <c r="N8" s="500">
        <f t="shared" si="11"/>
        <v>0</v>
      </c>
      <c r="O8" s="500">
        <f t="shared" si="11"/>
        <v>0</v>
      </c>
      <c r="P8" s="500">
        <f t="shared" si="11"/>
        <v>0</v>
      </c>
      <c r="Q8" s="500">
        <f>Q12+Q16+Q20+Q24+Q28+Q32</f>
        <v>5973553.3206708543</v>
      </c>
    </row>
    <row r="9" spans="1:17" ht="14.4">
      <c r="B9" s="536" t="s">
        <v>977</v>
      </c>
      <c r="C9" s="500">
        <f>C13+C17+C21+C25+C29+C33</f>
        <v>202171882.11300001</v>
      </c>
      <c r="D9" s="500">
        <f t="shared" ref="D9:E9" si="13">D13+D17+D21+D25+D29+D33</f>
        <v>3082758.2479452114</v>
      </c>
      <c r="E9" s="500">
        <f t="shared" si="13"/>
        <v>0</v>
      </c>
      <c r="F9" s="500">
        <f t="shared" si="9"/>
        <v>3097131.540945211</v>
      </c>
      <c r="G9" s="500">
        <f t="shared" si="9"/>
        <v>8086875.2845200002</v>
      </c>
      <c r="H9" s="537">
        <v>1.4</v>
      </c>
      <c r="I9" s="538">
        <f t="shared" si="10"/>
        <v>15657609.555651296</v>
      </c>
      <c r="J9" s="500">
        <f t="shared" si="11"/>
        <v>0</v>
      </c>
      <c r="K9" s="500">
        <f t="shared" si="11"/>
        <v>0</v>
      </c>
      <c r="L9" s="500">
        <f t="shared" si="11"/>
        <v>0</v>
      </c>
      <c r="M9" s="500">
        <f t="shared" si="11"/>
        <v>12836125.251541708</v>
      </c>
      <c r="N9" s="500">
        <f t="shared" si="11"/>
        <v>0</v>
      </c>
      <c r="O9" s="500">
        <f t="shared" si="11"/>
        <v>0</v>
      </c>
      <c r="P9" s="500">
        <f t="shared" si="11"/>
        <v>0</v>
      </c>
      <c r="Q9" s="500">
        <f t="shared" si="11"/>
        <v>6418062.6257708538</v>
      </c>
    </row>
    <row r="10" spans="1:17" ht="14.4">
      <c r="B10" s="539" t="s">
        <v>988</v>
      </c>
      <c r="C10" s="540">
        <v>0</v>
      </c>
      <c r="D10" s="540">
        <v>0</v>
      </c>
      <c r="E10" s="540">
        <v>0</v>
      </c>
      <c r="F10" s="540">
        <v>0</v>
      </c>
      <c r="G10" s="540">
        <v>0</v>
      </c>
      <c r="H10" s="537">
        <v>1.4</v>
      </c>
      <c r="I10" s="538">
        <f t="shared" si="10"/>
        <v>0</v>
      </c>
      <c r="J10" s="721">
        <v>0</v>
      </c>
      <c r="K10" s="721">
        <v>0</v>
      </c>
      <c r="L10" s="721"/>
      <c r="M10" s="721">
        <v>0</v>
      </c>
      <c r="N10" s="721"/>
      <c r="O10" s="721">
        <v>0</v>
      </c>
      <c r="P10" s="721">
        <v>0</v>
      </c>
      <c r="Q10" s="500">
        <f>SUMPRODUCT($J$5:$P$5,J10:P10)</f>
        <v>0</v>
      </c>
    </row>
    <row r="11" spans="1:17" ht="14.4">
      <c r="B11" s="541" t="s">
        <v>975</v>
      </c>
      <c r="C11" s="540">
        <v>0</v>
      </c>
      <c r="D11" s="540">
        <v>0</v>
      </c>
      <c r="E11" s="540">
        <v>0</v>
      </c>
      <c r="F11" s="540">
        <v>0</v>
      </c>
      <c r="G11" s="540">
        <v>0</v>
      </c>
      <c r="H11" s="537">
        <v>1.4</v>
      </c>
      <c r="I11" s="538">
        <f t="shared" si="10"/>
        <v>0</v>
      </c>
      <c r="J11" s="721">
        <v>0</v>
      </c>
      <c r="K11" s="721">
        <v>0</v>
      </c>
      <c r="L11" s="721"/>
      <c r="M11" s="721">
        <v>0</v>
      </c>
      <c r="N11" s="721"/>
      <c r="O11" s="721">
        <v>0</v>
      </c>
      <c r="P11" s="721">
        <v>0</v>
      </c>
      <c r="Q11" s="500">
        <f t="shared" ref="Q11:Q33" si="14">SUMPRODUCT($J$5:$P$5,J11:P11)</f>
        <v>0</v>
      </c>
    </row>
    <row r="12" spans="1:17" ht="14.4">
      <c r="B12" s="541" t="s">
        <v>976</v>
      </c>
      <c r="C12" s="540">
        <v>0</v>
      </c>
      <c r="D12" s="540">
        <v>0</v>
      </c>
      <c r="E12" s="540">
        <v>0</v>
      </c>
      <c r="F12" s="540">
        <v>0</v>
      </c>
      <c r="G12" s="540">
        <v>0</v>
      </c>
      <c r="H12" s="537">
        <v>1.4</v>
      </c>
      <c r="I12" s="538">
        <f t="shared" si="10"/>
        <v>0</v>
      </c>
      <c r="J12" s="721">
        <v>0</v>
      </c>
      <c r="K12" s="721">
        <v>0</v>
      </c>
      <c r="L12" s="721"/>
      <c r="M12" s="721">
        <v>0</v>
      </c>
      <c r="N12" s="721"/>
      <c r="O12" s="721">
        <v>0</v>
      </c>
      <c r="P12" s="721">
        <v>0</v>
      </c>
      <c r="Q12" s="500">
        <f t="shared" si="14"/>
        <v>0</v>
      </c>
    </row>
    <row r="13" spans="1:17" ht="14.4">
      <c r="B13" s="541" t="s">
        <v>977</v>
      </c>
      <c r="C13" s="540">
        <v>0</v>
      </c>
      <c r="D13" s="540">
        <v>0</v>
      </c>
      <c r="E13" s="540">
        <v>0</v>
      </c>
      <c r="F13" s="540">
        <v>0</v>
      </c>
      <c r="G13" s="540">
        <v>0</v>
      </c>
      <c r="H13" s="537">
        <v>1.4</v>
      </c>
      <c r="I13" s="538">
        <f t="shared" si="10"/>
        <v>0</v>
      </c>
      <c r="J13" s="721">
        <v>0</v>
      </c>
      <c r="K13" s="721">
        <v>0</v>
      </c>
      <c r="L13" s="721"/>
      <c r="M13" s="721">
        <v>0</v>
      </c>
      <c r="N13" s="721"/>
      <c r="O13" s="721">
        <v>0</v>
      </c>
      <c r="P13" s="721">
        <v>0</v>
      </c>
      <c r="Q13" s="500">
        <f t="shared" si="14"/>
        <v>0</v>
      </c>
    </row>
    <row r="14" spans="1:17" ht="14.4">
      <c r="B14" s="539" t="s">
        <v>989</v>
      </c>
      <c r="C14" s="540">
        <v>0</v>
      </c>
      <c r="D14" s="540">
        <v>0</v>
      </c>
      <c r="E14" s="540">
        <v>0</v>
      </c>
      <c r="F14" s="540">
        <v>0</v>
      </c>
      <c r="G14" s="540">
        <v>0</v>
      </c>
      <c r="H14" s="537">
        <v>1.4</v>
      </c>
      <c r="I14" s="538">
        <f t="shared" si="10"/>
        <v>0</v>
      </c>
      <c r="J14" s="721">
        <v>0</v>
      </c>
      <c r="K14" s="721">
        <v>0</v>
      </c>
      <c r="L14" s="721"/>
      <c r="M14" s="721">
        <v>0</v>
      </c>
      <c r="N14" s="721"/>
      <c r="O14" s="721">
        <v>0</v>
      </c>
      <c r="P14" s="721">
        <v>0</v>
      </c>
      <c r="Q14" s="500">
        <f t="shared" si="14"/>
        <v>0</v>
      </c>
    </row>
    <row r="15" spans="1:17" ht="14.4">
      <c r="B15" s="541" t="s">
        <v>975</v>
      </c>
      <c r="C15" s="540">
        <v>0</v>
      </c>
      <c r="D15" s="540">
        <v>0</v>
      </c>
      <c r="E15" s="540">
        <v>0</v>
      </c>
      <c r="F15" s="540">
        <v>0</v>
      </c>
      <c r="G15" s="540">
        <v>0</v>
      </c>
      <c r="H15" s="537">
        <v>1.4</v>
      </c>
      <c r="I15" s="538">
        <f t="shared" si="10"/>
        <v>0</v>
      </c>
      <c r="J15" s="721">
        <v>0</v>
      </c>
      <c r="K15" s="721">
        <v>0</v>
      </c>
      <c r="L15" s="721"/>
      <c r="M15" s="721">
        <v>0</v>
      </c>
      <c r="N15" s="721"/>
      <c r="O15" s="721">
        <v>0</v>
      </c>
      <c r="P15" s="721">
        <v>0</v>
      </c>
      <c r="Q15" s="500">
        <f t="shared" si="14"/>
        <v>0</v>
      </c>
    </row>
    <row r="16" spans="1:17" ht="14.4">
      <c r="B16" s="541" t="s">
        <v>976</v>
      </c>
      <c r="C16" s="540">
        <v>0</v>
      </c>
      <c r="D16" s="540">
        <v>0</v>
      </c>
      <c r="E16" s="540">
        <v>0</v>
      </c>
      <c r="F16" s="540">
        <v>0</v>
      </c>
      <c r="G16" s="540">
        <v>0</v>
      </c>
      <c r="H16" s="537">
        <v>1.4</v>
      </c>
      <c r="I16" s="538">
        <f t="shared" si="10"/>
        <v>0</v>
      </c>
      <c r="J16" s="721">
        <v>0</v>
      </c>
      <c r="K16" s="721">
        <v>0</v>
      </c>
      <c r="L16" s="721"/>
      <c r="M16" s="721">
        <v>0</v>
      </c>
      <c r="N16" s="721"/>
      <c r="O16" s="721">
        <v>0</v>
      </c>
      <c r="P16" s="721">
        <v>0</v>
      </c>
      <c r="Q16" s="500">
        <f t="shared" si="14"/>
        <v>0</v>
      </c>
    </row>
    <row r="17" spans="2:17" ht="14.4">
      <c r="B17" s="541" t="s">
        <v>977</v>
      </c>
      <c r="C17" s="540">
        <v>0</v>
      </c>
      <c r="D17" s="540">
        <v>0</v>
      </c>
      <c r="E17" s="540">
        <v>0</v>
      </c>
      <c r="F17" s="540">
        <v>0</v>
      </c>
      <c r="G17" s="540">
        <v>0</v>
      </c>
      <c r="H17" s="537">
        <v>1.4</v>
      </c>
      <c r="I17" s="538">
        <f t="shared" si="10"/>
        <v>0</v>
      </c>
      <c r="J17" s="721">
        <v>0</v>
      </c>
      <c r="K17" s="721">
        <v>0</v>
      </c>
      <c r="L17" s="721"/>
      <c r="M17" s="721">
        <v>0</v>
      </c>
      <c r="N17" s="721"/>
      <c r="O17" s="721">
        <v>0</v>
      </c>
      <c r="P17" s="721">
        <v>0</v>
      </c>
      <c r="Q17" s="500">
        <f t="shared" si="14"/>
        <v>0</v>
      </c>
    </row>
    <row r="18" spans="2:17" ht="14.4">
      <c r="B18" s="539" t="s">
        <v>990</v>
      </c>
      <c r="C18" s="540">
        <v>202171882.11300001</v>
      </c>
      <c r="D18" s="540">
        <v>3082758.2479452114</v>
      </c>
      <c r="E18" s="540">
        <v>0</v>
      </c>
      <c r="F18" s="540">
        <v>3082758.2479452114</v>
      </c>
      <c r="G18" s="540">
        <v>2029086.2017092381</v>
      </c>
      <c r="H18" s="537">
        <v>1.4</v>
      </c>
      <c r="I18" s="538">
        <f t="shared" si="10"/>
        <v>7156582.2295162296</v>
      </c>
      <c r="J18" s="721">
        <v>0</v>
      </c>
      <c r="K18" s="721">
        <v>0</v>
      </c>
      <c r="L18" s="721"/>
      <c r="M18" s="721">
        <v>0</v>
      </c>
      <c r="N18" s="721"/>
      <c r="O18" s="721">
        <v>0</v>
      </c>
      <c r="P18" s="721">
        <v>0</v>
      </c>
      <c r="Q18" s="500">
        <f t="shared" si="14"/>
        <v>0</v>
      </c>
    </row>
    <row r="19" spans="2:17" ht="14.4">
      <c r="B19" s="541" t="s">
        <v>975</v>
      </c>
      <c r="C19" s="540">
        <v>202171882.11300001</v>
      </c>
      <c r="D19" s="540">
        <v>3082758.2479452114</v>
      </c>
      <c r="E19" s="540">
        <v>0</v>
      </c>
      <c r="F19" s="540">
        <v>3082758.2479452114</v>
      </c>
      <c r="G19" s="540">
        <v>2029086.2017092381</v>
      </c>
      <c r="H19" s="537">
        <v>1.4</v>
      </c>
      <c r="I19" s="538">
        <f t="shared" si="10"/>
        <v>7156582.2295162296</v>
      </c>
      <c r="J19" s="721">
        <v>0</v>
      </c>
      <c r="K19" s="721">
        <v>0</v>
      </c>
      <c r="L19" s="721"/>
      <c r="M19" s="721">
        <v>5369977.6077661226</v>
      </c>
      <c r="N19" s="721"/>
      <c r="O19" s="721">
        <v>0</v>
      </c>
      <c r="P19" s="721">
        <v>0</v>
      </c>
      <c r="Q19" s="500">
        <f t="shared" si="14"/>
        <v>2684988.8038830613</v>
      </c>
    </row>
    <row r="20" spans="2:17" ht="14.4">
      <c r="B20" s="541" t="s">
        <v>976</v>
      </c>
      <c r="C20" s="540">
        <v>202171882.11300001</v>
      </c>
      <c r="D20" s="540">
        <v>3082758.2479452114</v>
      </c>
      <c r="E20" s="540">
        <v>0</v>
      </c>
      <c r="F20" s="540">
        <v>3082758.2479452114</v>
      </c>
      <c r="G20" s="540">
        <v>7466235.2845200002</v>
      </c>
      <c r="H20" s="537">
        <v>1.4</v>
      </c>
      <c r="I20" s="538">
        <f t="shared" si="10"/>
        <v>14768590.945451295</v>
      </c>
      <c r="J20" s="721">
        <v>0</v>
      </c>
      <c r="K20" s="721">
        <v>0</v>
      </c>
      <c r="L20" s="721"/>
      <c r="M20" s="721">
        <v>11947106.641341709</v>
      </c>
      <c r="N20" s="721"/>
      <c r="O20" s="721">
        <v>0</v>
      </c>
      <c r="P20" s="721">
        <v>0</v>
      </c>
      <c r="Q20" s="500">
        <f t="shared" si="14"/>
        <v>5973553.3206708543</v>
      </c>
    </row>
    <row r="21" spans="2:17" ht="14.4">
      <c r="B21" s="541" t="s">
        <v>977</v>
      </c>
      <c r="C21" s="540">
        <v>202171882.11300001</v>
      </c>
      <c r="D21" s="540">
        <v>3082758.2479452114</v>
      </c>
      <c r="E21" s="540">
        <v>0</v>
      </c>
      <c r="F21" s="540">
        <v>3097131.540945211</v>
      </c>
      <c r="G21" s="540">
        <v>8086875.2845200002</v>
      </c>
      <c r="H21" s="537">
        <v>1.4</v>
      </c>
      <c r="I21" s="538">
        <f t="shared" si="10"/>
        <v>15657609.555651296</v>
      </c>
      <c r="J21" s="721">
        <v>0</v>
      </c>
      <c r="K21" s="721">
        <v>0</v>
      </c>
      <c r="L21" s="721"/>
      <c r="M21" s="721">
        <v>12836125.251541708</v>
      </c>
      <c r="N21" s="721"/>
      <c r="O21" s="721">
        <v>0</v>
      </c>
      <c r="P21" s="721">
        <v>0</v>
      </c>
      <c r="Q21" s="500">
        <f t="shared" si="14"/>
        <v>6418062.6257708538</v>
      </c>
    </row>
    <row r="22" spans="2:17" ht="14.4">
      <c r="B22" s="539" t="s">
        <v>991</v>
      </c>
      <c r="C22" s="540">
        <v>0</v>
      </c>
      <c r="D22" s="540">
        <v>0</v>
      </c>
      <c r="E22" s="540">
        <v>0</v>
      </c>
      <c r="F22" s="540">
        <v>0</v>
      </c>
      <c r="G22" s="540">
        <v>0</v>
      </c>
      <c r="H22" s="537">
        <v>1.4</v>
      </c>
      <c r="I22" s="538">
        <f t="shared" si="10"/>
        <v>0</v>
      </c>
      <c r="J22" s="721">
        <v>0</v>
      </c>
      <c r="K22" s="721">
        <v>0</v>
      </c>
      <c r="L22" s="721"/>
      <c r="M22" s="721">
        <v>0</v>
      </c>
      <c r="N22" s="721"/>
      <c r="O22" s="721">
        <v>0</v>
      </c>
      <c r="P22" s="721">
        <v>0</v>
      </c>
      <c r="Q22" s="500">
        <f t="shared" si="14"/>
        <v>0</v>
      </c>
    </row>
    <row r="23" spans="2:17" ht="14.4">
      <c r="B23" s="541" t="s">
        <v>975</v>
      </c>
      <c r="C23" s="540">
        <v>0</v>
      </c>
      <c r="D23" s="540">
        <v>0</v>
      </c>
      <c r="E23" s="540">
        <v>0</v>
      </c>
      <c r="F23" s="540">
        <v>0</v>
      </c>
      <c r="G23" s="540">
        <v>0</v>
      </c>
      <c r="H23" s="537">
        <v>1.4</v>
      </c>
      <c r="I23" s="538">
        <f t="shared" si="10"/>
        <v>0</v>
      </c>
      <c r="J23" s="721">
        <v>0</v>
      </c>
      <c r="K23" s="721">
        <v>0</v>
      </c>
      <c r="L23" s="721"/>
      <c r="M23" s="721">
        <v>0</v>
      </c>
      <c r="N23" s="721"/>
      <c r="O23" s="721">
        <v>0</v>
      </c>
      <c r="P23" s="721">
        <v>0</v>
      </c>
      <c r="Q23" s="500">
        <f t="shared" si="14"/>
        <v>0</v>
      </c>
    </row>
    <row r="24" spans="2:17" ht="14.4">
      <c r="B24" s="541" t="s">
        <v>976</v>
      </c>
      <c r="C24" s="540">
        <v>0</v>
      </c>
      <c r="D24" s="540">
        <v>0</v>
      </c>
      <c r="E24" s="540">
        <v>0</v>
      </c>
      <c r="F24" s="540">
        <v>0</v>
      </c>
      <c r="G24" s="540">
        <v>0</v>
      </c>
      <c r="H24" s="537">
        <v>1.4</v>
      </c>
      <c r="I24" s="538">
        <f t="shared" si="10"/>
        <v>0</v>
      </c>
      <c r="J24" s="721">
        <v>0</v>
      </c>
      <c r="K24" s="721">
        <v>0</v>
      </c>
      <c r="L24" s="721"/>
      <c r="M24" s="721">
        <v>0</v>
      </c>
      <c r="N24" s="721"/>
      <c r="O24" s="721">
        <v>0</v>
      </c>
      <c r="P24" s="721">
        <v>0</v>
      </c>
      <c r="Q24" s="500">
        <f t="shared" si="14"/>
        <v>0</v>
      </c>
    </row>
    <row r="25" spans="2:17" ht="14.4">
      <c r="B25" s="541" t="s">
        <v>977</v>
      </c>
      <c r="C25" s="540">
        <v>0</v>
      </c>
      <c r="D25" s="540">
        <v>0</v>
      </c>
      <c r="E25" s="540">
        <v>0</v>
      </c>
      <c r="F25" s="540">
        <v>0</v>
      </c>
      <c r="G25" s="540">
        <v>0</v>
      </c>
      <c r="H25" s="537">
        <v>1.4</v>
      </c>
      <c r="I25" s="538">
        <f t="shared" si="10"/>
        <v>0</v>
      </c>
      <c r="J25" s="721">
        <v>0</v>
      </c>
      <c r="K25" s="721">
        <v>0</v>
      </c>
      <c r="L25" s="721"/>
      <c r="M25" s="721">
        <v>0</v>
      </c>
      <c r="N25" s="721"/>
      <c r="O25" s="721">
        <v>0</v>
      </c>
      <c r="P25" s="721">
        <v>0</v>
      </c>
      <c r="Q25" s="500">
        <f t="shared" si="14"/>
        <v>0</v>
      </c>
    </row>
    <row r="26" spans="2:17" ht="14.4">
      <c r="B26" s="539" t="s">
        <v>992</v>
      </c>
      <c r="C26" s="540">
        <v>0</v>
      </c>
      <c r="D26" s="540">
        <v>0</v>
      </c>
      <c r="E26" s="540">
        <v>0</v>
      </c>
      <c r="F26" s="540">
        <v>0</v>
      </c>
      <c r="G26" s="540">
        <v>0</v>
      </c>
      <c r="H26" s="537">
        <v>1.4</v>
      </c>
      <c r="I26" s="538">
        <f t="shared" si="10"/>
        <v>0</v>
      </c>
      <c r="J26" s="721">
        <v>0</v>
      </c>
      <c r="K26" s="721">
        <v>0</v>
      </c>
      <c r="L26" s="721"/>
      <c r="M26" s="721">
        <v>0</v>
      </c>
      <c r="N26" s="721"/>
      <c r="O26" s="721">
        <v>0</v>
      </c>
      <c r="P26" s="721">
        <v>0</v>
      </c>
      <c r="Q26" s="500">
        <f t="shared" si="14"/>
        <v>0</v>
      </c>
    </row>
    <row r="27" spans="2:17" ht="14.4">
      <c r="B27" s="541" t="s">
        <v>975</v>
      </c>
      <c r="C27" s="540">
        <v>0</v>
      </c>
      <c r="D27" s="540">
        <v>0</v>
      </c>
      <c r="E27" s="540">
        <v>0</v>
      </c>
      <c r="F27" s="540">
        <v>0</v>
      </c>
      <c r="G27" s="540">
        <v>0</v>
      </c>
      <c r="H27" s="537">
        <v>1.4</v>
      </c>
      <c r="I27" s="538">
        <f t="shared" si="10"/>
        <v>0</v>
      </c>
      <c r="J27" s="721">
        <v>0</v>
      </c>
      <c r="K27" s="721">
        <v>0</v>
      </c>
      <c r="L27" s="721"/>
      <c r="M27" s="721">
        <v>0</v>
      </c>
      <c r="N27" s="721"/>
      <c r="O27" s="721">
        <v>0</v>
      </c>
      <c r="P27" s="721">
        <v>0</v>
      </c>
      <c r="Q27" s="500">
        <f t="shared" si="14"/>
        <v>0</v>
      </c>
    </row>
    <row r="28" spans="2:17" ht="14.4">
      <c r="B28" s="541" t="s">
        <v>976</v>
      </c>
      <c r="C28" s="540">
        <v>0</v>
      </c>
      <c r="D28" s="540">
        <v>0</v>
      </c>
      <c r="E28" s="540">
        <v>0</v>
      </c>
      <c r="F28" s="540">
        <v>0</v>
      </c>
      <c r="G28" s="540">
        <v>0</v>
      </c>
      <c r="H28" s="537">
        <v>1.4</v>
      </c>
      <c r="I28" s="538">
        <f t="shared" si="10"/>
        <v>0</v>
      </c>
      <c r="J28" s="721">
        <v>0</v>
      </c>
      <c r="K28" s="721">
        <v>0</v>
      </c>
      <c r="L28" s="721"/>
      <c r="M28" s="721">
        <v>0</v>
      </c>
      <c r="N28" s="721"/>
      <c r="O28" s="721">
        <v>0</v>
      </c>
      <c r="P28" s="721">
        <v>0</v>
      </c>
      <c r="Q28" s="500">
        <f t="shared" si="14"/>
        <v>0</v>
      </c>
    </row>
    <row r="29" spans="2:17" ht="14.4">
      <c r="B29" s="541" t="s">
        <v>977</v>
      </c>
      <c r="C29" s="540">
        <v>0</v>
      </c>
      <c r="D29" s="540">
        <v>0</v>
      </c>
      <c r="E29" s="540">
        <v>0</v>
      </c>
      <c r="F29" s="540">
        <v>0</v>
      </c>
      <c r="G29" s="540">
        <v>0</v>
      </c>
      <c r="H29" s="537">
        <v>1.4</v>
      </c>
      <c r="I29" s="538">
        <f t="shared" si="10"/>
        <v>0</v>
      </c>
      <c r="J29" s="721">
        <v>0</v>
      </c>
      <c r="K29" s="721">
        <v>0</v>
      </c>
      <c r="L29" s="721"/>
      <c r="M29" s="721">
        <v>0</v>
      </c>
      <c r="N29" s="721"/>
      <c r="O29" s="721">
        <v>0</v>
      </c>
      <c r="P29" s="721">
        <v>0</v>
      </c>
      <c r="Q29" s="500">
        <f t="shared" si="14"/>
        <v>0</v>
      </c>
    </row>
    <row r="30" spans="2:17" ht="14.4">
      <c r="B30" s="542" t="s">
        <v>993</v>
      </c>
      <c r="C30" s="540">
        <v>0</v>
      </c>
      <c r="D30" s="540">
        <v>0</v>
      </c>
      <c r="E30" s="540">
        <v>0</v>
      </c>
      <c r="F30" s="540">
        <v>0</v>
      </c>
      <c r="G30" s="540">
        <v>0</v>
      </c>
      <c r="H30" s="537">
        <v>1.4</v>
      </c>
      <c r="I30" s="538">
        <f t="shared" si="10"/>
        <v>0</v>
      </c>
      <c r="J30" s="721">
        <v>0</v>
      </c>
      <c r="K30" s="721">
        <v>0</v>
      </c>
      <c r="L30" s="721"/>
      <c r="M30" s="721">
        <v>0</v>
      </c>
      <c r="N30" s="721"/>
      <c r="O30" s="721">
        <v>0</v>
      </c>
      <c r="P30" s="721">
        <v>0</v>
      </c>
      <c r="Q30" s="500">
        <f t="shared" si="14"/>
        <v>0</v>
      </c>
    </row>
    <row r="31" spans="2:17" ht="14.4">
      <c r="B31" s="541" t="s">
        <v>975</v>
      </c>
      <c r="C31" s="540">
        <v>0</v>
      </c>
      <c r="D31" s="540">
        <v>0</v>
      </c>
      <c r="E31" s="540">
        <v>0</v>
      </c>
      <c r="F31" s="540">
        <v>0</v>
      </c>
      <c r="G31" s="540">
        <v>0</v>
      </c>
      <c r="H31" s="537">
        <v>1.4</v>
      </c>
      <c r="I31" s="538">
        <f t="shared" si="10"/>
        <v>0</v>
      </c>
      <c r="J31" s="721">
        <v>0</v>
      </c>
      <c r="K31" s="721">
        <v>0</v>
      </c>
      <c r="L31" s="721"/>
      <c r="M31" s="721">
        <v>0</v>
      </c>
      <c r="N31" s="721"/>
      <c r="O31" s="721">
        <v>0</v>
      </c>
      <c r="P31" s="721">
        <v>0</v>
      </c>
      <c r="Q31" s="500">
        <f t="shared" si="14"/>
        <v>0</v>
      </c>
    </row>
    <row r="32" spans="2:17" ht="14.4">
      <c r="B32" s="541" t="s">
        <v>976</v>
      </c>
      <c r="C32" s="540">
        <v>0</v>
      </c>
      <c r="D32" s="540">
        <v>0</v>
      </c>
      <c r="E32" s="540">
        <v>0</v>
      </c>
      <c r="F32" s="540">
        <v>0</v>
      </c>
      <c r="G32" s="540">
        <v>0</v>
      </c>
      <c r="H32" s="537">
        <v>1.4</v>
      </c>
      <c r="I32" s="538">
        <f t="shared" si="10"/>
        <v>0</v>
      </c>
      <c r="J32" s="721">
        <v>0</v>
      </c>
      <c r="K32" s="721">
        <v>0</v>
      </c>
      <c r="L32" s="721"/>
      <c r="M32" s="721">
        <v>0</v>
      </c>
      <c r="N32" s="721"/>
      <c r="O32" s="721">
        <v>0</v>
      </c>
      <c r="P32" s="721">
        <v>0</v>
      </c>
      <c r="Q32" s="500">
        <f t="shared" si="14"/>
        <v>0</v>
      </c>
    </row>
    <row r="33" spans="2:17" ht="14.4">
      <c r="B33" s="541" t="s">
        <v>977</v>
      </c>
      <c r="C33" s="540">
        <v>0</v>
      </c>
      <c r="D33" s="540">
        <v>0</v>
      </c>
      <c r="E33" s="540">
        <v>0</v>
      </c>
      <c r="F33" s="540">
        <v>0</v>
      </c>
      <c r="G33" s="540">
        <v>0</v>
      </c>
      <c r="H33" s="537">
        <v>1.4</v>
      </c>
      <c r="I33" s="538">
        <f t="shared" si="10"/>
        <v>0</v>
      </c>
      <c r="J33" s="721">
        <v>0</v>
      </c>
      <c r="K33" s="721">
        <v>0</v>
      </c>
      <c r="L33" s="721"/>
      <c r="M33" s="721">
        <v>0</v>
      </c>
      <c r="N33" s="721"/>
      <c r="O33" s="721">
        <v>0</v>
      </c>
      <c r="P33" s="721">
        <v>0</v>
      </c>
      <c r="Q33" s="500">
        <f t="shared" si="14"/>
        <v>0</v>
      </c>
    </row>
    <row r="34" spans="2:17" ht="14.4">
      <c r="B34" s="543" t="s">
        <v>66</v>
      </c>
      <c r="C34" s="544">
        <f>C6</f>
        <v>202171882.11300001</v>
      </c>
      <c r="D34" s="544">
        <f t="shared" ref="D34:G34" si="15">D6</f>
        <v>3082758.2479452114</v>
      </c>
      <c r="E34" s="544">
        <f t="shared" si="15"/>
        <v>0</v>
      </c>
      <c r="F34" s="544">
        <f t="shared" si="15"/>
        <v>3082758.2479452114</v>
      </c>
      <c r="G34" s="544">
        <f t="shared" si="15"/>
        <v>2029086.2017092381</v>
      </c>
      <c r="H34" s="537">
        <v>1.4</v>
      </c>
      <c r="I34" s="538">
        <f>(F34+G34)*H34</f>
        <v>7156582.2295162296</v>
      </c>
      <c r="J34" s="544">
        <f t="shared" ref="J34:Q34" si="16">J6</f>
        <v>0</v>
      </c>
      <c r="K34" s="544">
        <f t="shared" si="16"/>
        <v>0</v>
      </c>
      <c r="L34" s="544">
        <f t="shared" si="16"/>
        <v>0</v>
      </c>
      <c r="M34" s="544">
        <f t="shared" si="16"/>
        <v>5369977.6077661226</v>
      </c>
      <c r="N34" s="544">
        <f t="shared" si="16"/>
        <v>0</v>
      </c>
      <c r="O34" s="544">
        <f t="shared" si="16"/>
        <v>0</v>
      </c>
      <c r="P34" s="544">
        <f t="shared" si="16"/>
        <v>0</v>
      </c>
      <c r="Q34" s="544">
        <f t="shared" si="16"/>
        <v>2684988.8038830613</v>
      </c>
    </row>
  </sheetData>
  <conditionalFormatting sqref="I7:I9 I34">
    <cfRule type="expression" dxfId="27" priority="2">
      <formula>(C7*#REF!)&lt;&gt;SUM(#REF!)</formula>
    </cfRule>
  </conditionalFormatting>
  <conditionalFormatting sqref="I10:I33">
    <cfRule type="expression" dxfId="26" priority="1">
      <formula>(C10*#REF!)&lt;&gt;SUM(#REF!)</formula>
    </cfRule>
  </conditionalFormatting>
  <pageMargins left="0.7" right="0.7" top="0.75" bottom="0.75" header="0.3" footer="0.3"/>
  <pageSetup scale="2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H53"/>
  <sheetViews>
    <sheetView zoomScale="80" zoomScaleNormal="80" workbookViewId="0">
      <pane xSplit="1" ySplit="5" topLeftCell="B6" activePane="bottomRight" state="frozen"/>
      <selection activeCell="F17" sqref="F17"/>
      <selection pane="topRight" activeCell="F17" sqref="F17"/>
      <selection pane="bottomLeft" activeCell="F17" sqref="F17"/>
      <selection pane="bottomRight" activeCell="L17" sqref="L17"/>
    </sheetView>
  </sheetViews>
  <sheetFormatPr defaultRowHeight="14.4"/>
  <cols>
    <col min="1" max="1" width="9.5546875" style="12" bestFit="1" customWidth="1"/>
    <col min="2" max="2" width="88.33203125" style="9" customWidth="1"/>
    <col min="3" max="3" width="14.33203125" style="9" bestFit="1" customWidth="1"/>
    <col min="4" max="4" width="14.33203125" style="2" bestFit="1" customWidth="1"/>
    <col min="5" max="5" width="13.88671875" style="2" customWidth="1"/>
    <col min="6" max="7" width="14.33203125" style="2" bestFit="1" customWidth="1"/>
    <col min="8" max="8" width="9.44140625" customWidth="1"/>
  </cols>
  <sheetData>
    <row r="1" spans="1:8">
      <c r="A1" s="10" t="s">
        <v>97</v>
      </c>
      <c r="B1" s="226" t="str">
        <f>Info!C2</f>
        <v>სს ”ლიბერთი ბანკი”</v>
      </c>
    </row>
    <row r="2" spans="1:8">
      <c r="A2" s="10" t="s">
        <v>98</v>
      </c>
      <c r="B2" s="546">
        <v>46112</v>
      </c>
      <c r="C2" s="19"/>
      <c r="D2" s="11"/>
      <c r="E2" s="11"/>
      <c r="F2" s="11"/>
      <c r="G2" s="11"/>
      <c r="H2" s="1"/>
    </row>
    <row r="3" spans="1:8" ht="15" thickBot="1">
      <c r="A3" s="10"/>
      <c r="C3" s="19"/>
      <c r="D3" s="11"/>
      <c r="E3" s="11"/>
      <c r="F3" s="11"/>
      <c r="G3" s="11"/>
      <c r="H3" s="1"/>
    </row>
    <row r="4" spans="1:8" ht="15" customHeight="1" thickBot="1">
      <c r="A4" s="27" t="s">
        <v>241</v>
      </c>
      <c r="B4" s="108" t="s">
        <v>128</v>
      </c>
      <c r="C4" s="109"/>
      <c r="D4" s="822" t="s">
        <v>903</v>
      </c>
      <c r="E4" s="823"/>
      <c r="F4" s="823"/>
      <c r="G4" s="824"/>
      <c r="H4" s="1"/>
    </row>
    <row r="5" spans="1:8">
      <c r="A5" s="158" t="s">
        <v>25</v>
      </c>
      <c r="B5" s="159"/>
      <c r="C5" s="229" t="str">
        <f>INT((MONTH($B$2))/3)&amp;"Q"&amp;"-"&amp;YEAR($B$2)</f>
        <v>1Q-2026</v>
      </c>
      <c r="D5" s="229" t="str">
        <f>IF(INT(MONTH($B$2))=3, "4"&amp;"Q"&amp;"-"&amp;YEAR($B$2)-1, IF(INT(MONTH($B$2))=6, "1"&amp;"Q"&amp;"-"&amp;YEAR($B$2), IF(INT(MONTH($B$2))=9, "2"&amp;"Q"&amp;"-"&amp;YEAR($B$2),IF(INT(MONTH($B$2))=12, "3"&amp;"Q"&amp;"-"&amp;YEAR($B$2), 0))))</f>
        <v>4Q-2025</v>
      </c>
      <c r="E5" s="229" t="str">
        <f>IF(INT(MONTH($B$2))=3, "3"&amp;"Q"&amp;"-"&amp;YEAR($B$2)-1, IF(INT(MONTH($B$2))=6, "4"&amp;"Q"&amp;"-"&amp;YEAR($B$2)-1, IF(INT(MONTH($B$2))=9, "1"&amp;"Q"&amp;"-"&amp;YEAR($B$2),IF(INT(MONTH($B$2))=12, "2"&amp;"Q"&amp;"-"&amp;YEAR($B$2), 0))))</f>
        <v>3Q-2025</v>
      </c>
      <c r="F5" s="229" t="str">
        <f>IF(INT(MONTH($B$2))=3, "2"&amp;"Q"&amp;"-"&amp;YEAR($B$2)-1, IF(INT(MONTH($B$2))=6, "3"&amp;"Q"&amp;"-"&amp;YEAR($B$2)-1, IF(INT(MONTH($B$2))=9, "4"&amp;"Q"&amp;"-"&amp;YEAR($B$2)-1,IF(INT(MONTH($B$2))=12, "1"&amp;"Q"&amp;"-"&amp;YEAR($B$2), 0))))</f>
        <v>2Q-2025</v>
      </c>
      <c r="G5" s="230" t="str">
        <f>IF(INT(MONTH($B$2))=3, "1"&amp;"Q"&amp;"-"&amp;YEAR($B$2)-1, IF(INT(MONTH($B$2))=6, "2"&amp;"Q"&amp;"-"&amp;YEAR($B$2)-1, IF(INT(MONTH($B$2))=9, "3"&amp;"Q"&amp;"-"&amp;YEAR($B$2)-1,IF(INT(MONTH($B$2))=12, "4"&amp;"Q"&amp;"-"&amp;YEAR($B$2)-1, 0))))</f>
        <v>1Q-2025</v>
      </c>
    </row>
    <row r="6" spans="1:8">
      <c r="A6" s="561"/>
      <c r="B6" s="562" t="s">
        <v>95</v>
      </c>
      <c r="C6" s="563"/>
      <c r="D6" s="563"/>
      <c r="E6" s="563"/>
      <c r="F6" s="563"/>
      <c r="G6" s="564"/>
    </row>
    <row r="7" spans="1:8">
      <c r="A7" s="561"/>
      <c r="B7" s="565" t="s">
        <v>99</v>
      </c>
      <c r="C7" s="563"/>
      <c r="D7" s="563"/>
      <c r="E7" s="563"/>
      <c r="F7" s="563"/>
      <c r="G7" s="564"/>
    </row>
    <row r="8" spans="1:8">
      <c r="A8" s="566">
        <v>1</v>
      </c>
      <c r="B8" s="567" t="s">
        <v>22</v>
      </c>
      <c r="C8" s="549">
        <v>638094231</v>
      </c>
      <c r="D8" s="549">
        <v>607993591</v>
      </c>
      <c r="E8" s="550">
        <v>580489555</v>
      </c>
      <c r="F8" s="550">
        <v>552245890</v>
      </c>
      <c r="G8" s="568">
        <v>525336628</v>
      </c>
    </row>
    <row r="9" spans="1:8">
      <c r="A9" s="566">
        <v>2</v>
      </c>
      <c r="B9" s="567" t="s">
        <v>75</v>
      </c>
      <c r="C9" s="549">
        <v>653498165.92270005</v>
      </c>
      <c r="D9" s="549">
        <v>623376490.62989998</v>
      </c>
      <c r="E9" s="550">
        <v>587477568.34689999</v>
      </c>
      <c r="F9" s="550">
        <v>557970331.55499995</v>
      </c>
      <c r="G9" s="568">
        <v>530968494.38999999</v>
      </c>
    </row>
    <row r="10" spans="1:8">
      <c r="A10" s="566">
        <v>3</v>
      </c>
      <c r="B10" s="567" t="s">
        <v>74</v>
      </c>
      <c r="C10" s="549">
        <v>770545866.60614002</v>
      </c>
      <c r="D10" s="549">
        <v>742614719.39804006</v>
      </c>
      <c r="E10" s="550">
        <v>699486527.02942002</v>
      </c>
      <c r="F10" s="550">
        <v>672934382.07807994</v>
      </c>
      <c r="G10" s="568">
        <v>636735176.87199998</v>
      </c>
    </row>
    <row r="11" spans="1:8">
      <c r="A11" s="566">
        <v>4</v>
      </c>
      <c r="B11" s="567" t="s">
        <v>414</v>
      </c>
      <c r="C11" s="549">
        <v>528111662.47918397</v>
      </c>
      <c r="D11" s="549">
        <v>493810527.55338305</v>
      </c>
      <c r="E11" s="550">
        <v>456888909.26723593</v>
      </c>
      <c r="F11" s="550">
        <v>441488902.26237458</v>
      </c>
      <c r="G11" s="568">
        <v>425777728.86678213</v>
      </c>
    </row>
    <row r="12" spans="1:8">
      <c r="A12" s="566">
        <v>5</v>
      </c>
      <c r="B12" s="567" t="s">
        <v>415</v>
      </c>
      <c r="C12" s="549">
        <v>628421577.64139414</v>
      </c>
      <c r="D12" s="549">
        <v>590291173.3582871</v>
      </c>
      <c r="E12" s="550">
        <v>546609174.17968357</v>
      </c>
      <c r="F12" s="550">
        <v>528585929.79793251</v>
      </c>
      <c r="G12" s="568">
        <v>511799321.7346729</v>
      </c>
    </row>
    <row r="13" spans="1:8">
      <c r="A13" s="566">
        <v>6</v>
      </c>
      <c r="B13" s="567" t="s">
        <v>416</v>
      </c>
      <c r="C13" s="549">
        <v>761575569.80511451</v>
      </c>
      <c r="D13" s="549">
        <v>718363904.45716631</v>
      </c>
      <c r="E13" s="550">
        <v>665711420.81390071</v>
      </c>
      <c r="F13" s="550">
        <v>644204846.62828577</v>
      </c>
      <c r="G13" s="568">
        <v>625984079.57518649</v>
      </c>
    </row>
    <row r="14" spans="1:8">
      <c r="A14" s="561"/>
      <c r="B14" s="562" t="s">
        <v>418</v>
      </c>
      <c r="C14" s="563"/>
      <c r="D14" s="563"/>
      <c r="E14" s="563"/>
      <c r="F14" s="563"/>
      <c r="G14" s="564"/>
    </row>
    <row r="15" spans="1:8" ht="22.2" customHeight="1">
      <c r="A15" s="566">
        <v>7</v>
      </c>
      <c r="B15" s="567" t="s">
        <v>417</v>
      </c>
      <c r="C15" s="551">
        <v>4435594411.0875072</v>
      </c>
      <c r="D15" s="551">
        <v>4273149151.2210965</v>
      </c>
      <c r="E15" s="550">
        <v>3987212647.7865734</v>
      </c>
      <c r="F15" s="550">
        <v>3866746277.552371</v>
      </c>
      <c r="G15" s="568">
        <v>3794115454.49717</v>
      </c>
    </row>
    <row r="16" spans="1:8">
      <c r="A16" s="561"/>
      <c r="B16" s="562" t="s">
        <v>421</v>
      </c>
      <c r="C16" s="563"/>
      <c r="D16" s="563"/>
      <c r="E16" s="563"/>
      <c r="F16" s="563"/>
      <c r="G16" s="564"/>
    </row>
    <row r="17" spans="1:7" s="3" customFormat="1">
      <c r="A17" s="566"/>
      <c r="B17" s="565" t="s">
        <v>966</v>
      </c>
      <c r="C17" s="563"/>
      <c r="D17" s="563"/>
      <c r="E17" s="563"/>
      <c r="F17" s="563"/>
      <c r="G17" s="564"/>
    </row>
    <row r="18" spans="1:7">
      <c r="A18" s="569">
        <v>8</v>
      </c>
      <c r="B18" s="570" t="s">
        <v>412</v>
      </c>
      <c r="C18" s="552">
        <v>0.1438576596194136</v>
      </c>
      <c r="D18" s="552">
        <v>0.14228232375793845</v>
      </c>
      <c r="E18" s="553">
        <v>0.14558780939919216</v>
      </c>
      <c r="F18" s="553">
        <v>0.14281927242186901</v>
      </c>
      <c r="G18" s="571">
        <v>0.13846089669657199</v>
      </c>
    </row>
    <row r="19" spans="1:7" ht="15" customHeight="1">
      <c r="A19" s="569">
        <v>9</v>
      </c>
      <c r="B19" s="570" t="s">
        <v>411</v>
      </c>
      <c r="C19" s="552">
        <v>0.14733046021727605</v>
      </c>
      <c r="D19" s="552">
        <v>0.14588222141784207</v>
      </c>
      <c r="E19" s="553">
        <v>0.14734041553390115</v>
      </c>
      <c r="F19" s="553">
        <v>0.14429970096413774</v>
      </c>
      <c r="G19" s="571">
        <v>0.13994526544010208</v>
      </c>
    </row>
    <row r="20" spans="1:7">
      <c r="A20" s="569">
        <v>10</v>
      </c>
      <c r="B20" s="570" t="s">
        <v>413</v>
      </c>
      <c r="C20" s="552">
        <v>0.17371873872868815</v>
      </c>
      <c r="D20" s="552">
        <v>0.17378628573866425</v>
      </c>
      <c r="E20" s="553">
        <v>0.17543246092423159</v>
      </c>
      <c r="F20" s="553">
        <v>0.17403117085407624</v>
      </c>
      <c r="G20" s="571">
        <v>0.16782177150599806</v>
      </c>
    </row>
    <row r="21" spans="1:7">
      <c r="A21" s="569">
        <v>11</v>
      </c>
      <c r="B21" s="567" t="s">
        <v>414</v>
      </c>
      <c r="C21" s="552">
        <v>0.11906220757224351</v>
      </c>
      <c r="D21" s="552">
        <v>0.11556126642859438</v>
      </c>
      <c r="E21" s="553">
        <v>0.11458854834864884</v>
      </c>
      <c r="F21" s="553">
        <v>0.1141758136098432</v>
      </c>
      <c r="G21" s="571">
        <v>0.1122205515285802</v>
      </c>
    </row>
    <row r="22" spans="1:7">
      <c r="A22" s="569">
        <v>12</v>
      </c>
      <c r="B22" s="567" t="s">
        <v>415</v>
      </c>
      <c r="C22" s="552">
        <v>0.14167697029975276</v>
      </c>
      <c r="D22" s="552">
        <v>0.13813961377631886</v>
      </c>
      <c r="E22" s="553">
        <v>0.13709054983137742</v>
      </c>
      <c r="F22" s="553">
        <v>0.1367004431779073</v>
      </c>
      <c r="G22" s="571">
        <v>0.13489292244073292</v>
      </c>
    </row>
    <row r="23" spans="1:7">
      <c r="A23" s="569">
        <v>13</v>
      </c>
      <c r="B23" s="567" t="s">
        <v>416</v>
      </c>
      <c r="C23" s="552">
        <v>0.17169639494121228</v>
      </c>
      <c r="D23" s="552">
        <v>0.16811112344437742</v>
      </c>
      <c r="E23" s="553">
        <v>0.16696160441391505</v>
      </c>
      <c r="F23" s="553">
        <v>0.16660127155693905</v>
      </c>
      <c r="G23" s="571">
        <v>0.16498814732514444</v>
      </c>
    </row>
    <row r="24" spans="1:7">
      <c r="A24" s="561"/>
      <c r="B24" s="562" t="s">
        <v>951</v>
      </c>
      <c r="C24" s="563"/>
      <c r="D24" s="563"/>
      <c r="E24" s="563"/>
      <c r="F24" s="563"/>
      <c r="G24" s="564"/>
    </row>
    <row r="25" spans="1:7" ht="27.6">
      <c r="A25" s="569">
        <v>14</v>
      </c>
      <c r="B25" s="570" t="s">
        <v>952</v>
      </c>
      <c r="C25" s="553">
        <v>0.13172924635667332</v>
      </c>
      <c r="D25" s="553">
        <v>0.12975812572027617</v>
      </c>
      <c r="E25" s="553">
        <v>0.12816935703310947</v>
      </c>
      <c r="F25" s="553">
        <v>0.12811070917179923</v>
      </c>
      <c r="G25" s="571">
        <v>0.1228790473713131</v>
      </c>
    </row>
    <row r="26" spans="1:7">
      <c r="A26" s="561"/>
      <c r="B26" s="562" t="s">
        <v>6</v>
      </c>
      <c r="C26" s="563"/>
      <c r="D26" s="563"/>
      <c r="E26" s="563"/>
      <c r="F26" s="563"/>
      <c r="G26" s="564"/>
    </row>
    <row r="27" spans="1:7" ht="15" customHeight="1">
      <c r="A27" s="572">
        <v>15</v>
      </c>
      <c r="B27" s="573" t="s">
        <v>7</v>
      </c>
      <c r="C27" s="554">
        <v>0.12835630783717897</v>
      </c>
      <c r="D27" s="554">
        <v>0.13083464446086202</v>
      </c>
      <c r="E27" s="554">
        <v>0.13066964242676918</v>
      </c>
      <c r="F27" s="554">
        <v>0.12964355251866436</v>
      </c>
      <c r="G27" s="574">
        <v>0.12757999267309761</v>
      </c>
    </row>
    <row r="28" spans="1:7">
      <c r="A28" s="572">
        <v>16</v>
      </c>
      <c r="B28" s="573" t="s">
        <v>8</v>
      </c>
      <c r="C28" s="554">
        <v>6.3884364943652572E-2</v>
      </c>
      <c r="D28" s="554">
        <v>6.2412182782394958E-2</v>
      </c>
      <c r="E28" s="554">
        <v>6.1700656706101073E-2</v>
      </c>
      <c r="F28" s="554">
        <v>6.0881534060544008E-2</v>
      </c>
      <c r="G28" s="574">
        <v>5.995030532207319E-2</v>
      </c>
    </row>
    <row r="29" spans="1:7">
      <c r="A29" s="572">
        <v>17</v>
      </c>
      <c r="B29" s="573" t="s">
        <v>9</v>
      </c>
      <c r="C29" s="554">
        <v>3.2878061772043041E-2</v>
      </c>
      <c r="D29" s="554">
        <v>3.1332966700984483E-2</v>
      </c>
      <c r="E29" s="554">
        <v>3.1105237176993844E-2</v>
      </c>
      <c r="F29" s="554">
        <v>2.8846153348282846E-2</v>
      </c>
      <c r="G29" s="574">
        <v>3.0671249042890224E-2</v>
      </c>
    </row>
    <row r="30" spans="1:7">
      <c r="A30" s="572">
        <v>18</v>
      </c>
      <c r="B30" s="573" t="s">
        <v>129</v>
      </c>
      <c r="C30" s="554">
        <v>6.4471942893526382E-2</v>
      </c>
      <c r="D30" s="554">
        <v>6.8422461678467064E-2</v>
      </c>
      <c r="E30" s="554">
        <v>6.8968985720668091E-2</v>
      </c>
      <c r="F30" s="554">
        <v>6.8762018458120355E-2</v>
      </c>
      <c r="G30" s="574">
        <v>6.7629687351024426E-2</v>
      </c>
    </row>
    <row r="31" spans="1:7">
      <c r="A31" s="572">
        <v>19</v>
      </c>
      <c r="B31" s="573" t="s">
        <v>10</v>
      </c>
      <c r="C31" s="554">
        <v>2.1193481971706431E-2</v>
      </c>
      <c r="D31" s="554">
        <v>2.2809517176501603E-2</v>
      </c>
      <c r="E31" s="554">
        <v>2.3297070082208552E-2</v>
      </c>
      <c r="F31" s="554">
        <v>2.3267151824740148E-2</v>
      </c>
      <c r="G31" s="574">
        <v>2.3024092846881498E-2</v>
      </c>
    </row>
    <row r="32" spans="1:7">
      <c r="A32" s="572">
        <v>20</v>
      </c>
      <c r="B32" s="573" t="s">
        <v>11</v>
      </c>
      <c r="C32" s="554">
        <v>0.17308462634456467</v>
      </c>
      <c r="D32" s="554">
        <v>0.1884832222167919</v>
      </c>
      <c r="E32" s="554">
        <v>0.19329373488312776</v>
      </c>
      <c r="F32" s="554">
        <v>0.19445886041702257</v>
      </c>
      <c r="G32" s="574">
        <v>0.19352832777294401</v>
      </c>
    </row>
    <row r="33" spans="1:7">
      <c r="A33" s="561"/>
      <c r="B33" s="562" t="s">
        <v>12</v>
      </c>
      <c r="C33" s="563"/>
      <c r="D33" s="563"/>
      <c r="E33" s="563"/>
      <c r="F33" s="563"/>
      <c r="G33" s="564"/>
    </row>
    <row r="34" spans="1:7">
      <c r="A34" s="572">
        <v>21</v>
      </c>
      <c r="B34" s="573" t="s">
        <v>13</v>
      </c>
      <c r="C34" s="555">
        <v>3.514261281946237E-2</v>
      </c>
      <c r="D34" s="555">
        <v>3.7695537347191464E-2</v>
      </c>
      <c r="E34" s="555">
        <v>3.4782611184218035E-2</v>
      </c>
      <c r="F34" s="555">
        <v>3.3464911132688298E-2</v>
      </c>
      <c r="G34" s="575">
        <v>3.4770391236871104E-2</v>
      </c>
    </row>
    <row r="35" spans="1:7" ht="15" customHeight="1">
      <c r="A35" s="572">
        <v>22</v>
      </c>
      <c r="B35" s="573" t="s">
        <v>916</v>
      </c>
      <c r="C35" s="555">
        <v>3.109531148343533E-2</v>
      </c>
      <c r="D35" s="555">
        <v>3.2594894267234671E-2</v>
      </c>
      <c r="E35" s="555">
        <v>3.3513799906182848E-2</v>
      </c>
      <c r="F35" s="555">
        <v>3.3311101083553035E-2</v>
      </c>
      <c r="G35" s="575">
        <v>3.573067919028846E-2</v>
      </c>
    </row>
    <row r="36" spans="1:7">
      <c r="A36" s="572">
        <v>23</v>
      </c>
      <c r="B36" s="573" t="s">
        <v>14</v>
      </c>
      <c r="C36" s="555">
        <v>0.23912498811081978</v>
      </c>
      <c r="D36" s="555">
        <v>0.23769930757769347</v>
      </c>
      <c r="E36" s="555">
        <v>0.22106966975836223</v>
      </c>
      <c r="F36" s="555">
        <v>0.22398822652038747</v>
      </c>
      <c r="G36" s="575">
        <v>0.23228513557706831</v>
      </c>
    </row>
    <row r="37" spans="1:7" ht="15" customHeight="1">
      <c r="A37" s="572">
        <v>24</v>
      </c>
      <c r="B37" s="573" t="s">
        <v>15</v>
      </c>
      <c r="C37" s="555">
        <v>0.2490896844765238</v>
      </c>
      <c r="D37" s="555">
        <v>0.25146825560266256</v>
      </c>
      <c r="E37" s="555">
        <v>0.23431405202419037</v>
      </c>
      <c r="F37" s="555">
        <v>0.22931428577836915</v>
      </c>
      <c r="G37" s="575">
        <v>0.24055205812451469</v>
      </c>
    </row>
    <row r="38" spans="1:7">
      <c r="A38" s="572">
        <v>25</v>
      </c>
      <c r="B38" s="573" t="s">
        <v>16</v>
      </c>
      <c r="C38" s="555">
        <v>4.9423022232565117E-2</v>
      </c>
      <c r="D38" s="555">
        <v>0.17428968547057289</v>
      </c>
      <c r="E38" s="555">
        <v>0.11785277748632383</v>
      </c>
      <c r="F38" s="555">
        <v>9.2614735246826063E-2</v>
      </c>
      <c r="G38" s="575">
        <v>5.7639232345230829E-2</v>
      </c>
    </row>
    <row r="39" spans="1:7" ht="15" customHeight="1">
      <c r="A39" s="561"/>
      <c r="B39" s="562" t="s">
        <v>17</v>
      </c>
      <c r="C39" s="563"/>
      <c r="D39" s="563"/>
      <c r="E39" s="563"/>
      <c r="F39" s="563"/>
      <c r="G39" s="564"/>
    </row>
    <row r="40" spans="1:7" ht="15" customHeight="1">
      <c r="A40" s="572">
        <v>26</v>
      </c>
      <c r="B40" s="573" t="s">
        <v>18</v>
      </c>
      <c r="C40" s="556">
        <v>0.21626147099800588</v>
      </c>
      <c r="D40" s="556">
        <v>0.21222876911877014</v>
      </c>
      <c r="E40" s="556">
        <v>0.18590031825436296</v>
      </c>
      <c r="F40" s="556">
        <v>0.16420566255758853</v>
      </c>
      <c r="G40" s="576">
        <v>0.16518727212948106</v>
      </c>
    </row>
    <row r="41" spans="1:7" ht="15" customHeight="1">
      <c r="A41" s="572">
        <v>27</v>
      </c>
      <c r="B41" s="573" t="s">
        <v>19</v>
      </c>
      <c r="C41" s="554">
        <v>0.25718881005253508</v>
      </c>
      <c r="D41" s="554">
        <v>0.2580595275242511</v>
      </c>
      <c r="E41" s="554">
        <v>0.26217979396061991</v>
      </c>
      <c r="F41" s="554">
        <v>0.26026724430039955</v>
      </c>
      <c r="G41" s="574">
        <v>0.27113045648302808</v>
      </c>
    </row>
    <row r="42" spans="1:7" ht="15" customHeight="1">
      <c r="A42" s="572">
        <v>28</v>
      </c>
      <c r="B42" s="577" t="s">
        <v>20</v>
      </c>
      <c r="C42" s="554">
        <v>0.28946766138800062</v>
      </c>
      <c r="D42" s="554">
        <v>0.2763785760347256</v>
      </c>
      <c r="E42" s="554">
        <v>0.31191896157704324</v>
      </c>
      <c r="F42" s="554">
        <v>0.29805514396576177</v>
      </c>
      <c r="G42" s="574">
        <v>0.28640147179563308</v>
      </c>
    </row>
    <row r="43" spans="1:7" ht="15" customHeight="1">
      <c r="A43" s="578"/>
      <c r="B43" s="562" t="s">
        <v>344</v>
      </c>
      <c r="C43" s="563"/>
      <c r="D43" s="563"/>
      <c r="E43" s="563"/>
      <c r="F43" s="563"/>
      <c r="G43" s="564"/>
    </row>
    <row r="44" spans="1:7" ht="15" customHeight="1">
      <c r="A44" s="572">
        <v>29</v>
      </c>
      <c r="B44" s="579" t="s">
        <v>328</v>
      </c>
      <c r="C44" s="557">
        <v>1276932623.5996981</v>
      </c>
      <c r="D44" s="557">
        <v>1264638276.3975253</v>
      </c>
      <c r="E44" s="557">
        <v>1047917054.8462193</v>
      </c>
      <c r="F44" s="557">
        <v>893791799.91219151</v>
      </c>
      <c r="G44" s="580">
        <v>862517993.9046886</v>
      </c>
    </row>
    <row r="45" spans="1:7">
      <c r="A45" s="572">
        <v>30</v>
      </c>
      <c r="B45" s="573" t="s">
        <v>329</v>
      </c>
      <c r="C45" s="557">
        <v>962529420.89233422</v>
      </c>
      <c r="D45" s="557">
        <v>889401470.08002603</v>
      </c>
      <c r="E45" s="557">
        <v>868194227.21130311</v>
      </c>
      <c r="F45" s="557">
        <v>761463798.61786175</v>
      </c>
      <c r="G45" s="580">
        <v>754121465.74082541</v>
      </c>
    </row>
    <row r="46" spans="1:7">
      <c r="A46" s="267">
        <v>31</v>
      </c>
      <c r="B46" s="581" t="s">
        <v>327</v>
      </c>
      <c r="C46" s="554">
        <v>1.3266426935977598</v>
      </c>
      <c r="D46" s="554">
        <v>1.4218981179373771</v>
      </c>
      <c r="E46" s="554">
        <v>1.2070076280191331</v>
      </c>
      <c r="F46" s="554">
        <v>1.1737810799863622</v>
      </c>
      <c r="G46" s="574">
        <v>1.1437388180661028</v>
      </c>
    </row>
    <row r="47" spans="1:7">
      <c r="A47" s="267"/>
      <c r="B47" s="562" t="s">
        <v>422</v>
      </c>
      <c r="C47" s="563"/>
      <c r="D47" s="563"/>
      <c r="E47" s="563"/>
      <c r="F47" s="563"/>
      <c r="G47" s="564"/>
    </row>
    <row r="48" spans="1:7">
      <c r="A48" s="267">
        <v>32</v>
      </c>
      <c r="B48" s="581" t="s">
        <v>429</v>
      </c>
      <c r="C48" s="558">
        <v>4100831879.3789682</v>
      </c>
      <c r="D48" s="558">
        <v>3834794235.1737132</v>
      </c>
      <c r="E48" s="558">
        <v>3711002078.3266864</v>
      </c>
      <c r="F48" s="558">
        <v>3452702090.6997008</v>
      </c>
      <c r="G48" s="582">
        <v>3298595646.9869256</v>
      </c>
    </row>
    <row r="49" spans="1:7">
      <c r="A49" s="267">
        <v>33</v>
      </c>
      <c r="B49" s="581" t="s">
        <v>442</v>
      </c>
      <c r="C49" s="558">
        <v>3063341746.4115038</v>
      </c>
      <c r="D49" s="558">
        <v>2914780090.25072</v>
      </c>
      <c r="E49" s="558">
        <v>2790988700.6849918</v>
      </c>
      <c r="F49" s="558">
        <v>2733154312.3369546</v>
      </c>
      <c r="G49" s="582">
        <v>2590825369.1802034</v>
      </c>
    </row>
    <row r="50" spans="1:7" ht="15" thickBot="1">
      <c r="A50" s="583">
        <v>34</v>
      </c>
      <c r="B50" s="584" t="s">
        <v>456</v>
      </c>
      <c r="C50" s="559">
        <v>1.3386792003154115</v>
      </c>
      <c r="D50" s="559">
        <v>1.3156375837752674</v>
      </c>
      <c r="E50" s="559">
        <v>1.3296370843120562</v>
      </c>
      <c r="F50" s="559">
        <v>1.2632664299687875</v>
      </c>
      <c r="G50" s="742">
        <v>1.2731833207387022</v>
      </c>
    </row>
    <row r="51" spans="1:7">
      <c r="A51" s="13"/>
    </row>
    <row r="52" spans="1:7">
      <c r="B52" s="16"/>
    </row>
    <row r="53" spans="1:7" ht="69">
      <c r="B53" s="195" t="s">
        <v>343</v>
      </c>
      <c r="D53" s="179"/>
      <c r="E53" s="179"/>
      <c r="F53" s="179"/>
      <c r="G53" s="179"/>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I17" sqref="I17"/>
    </sheetView>
  </sheetViews>
  <sheetFormatPr defaultRowHeight="14.4"/>
  <cols>
    <col min="1" max="1" width="11.44140625" customWidth="1"/>
    <col min="2" max="2" width="76.6640625" style="4" customWidth="1"/>
    <col min="3" max="3" width="22.6640625" customWidth="1"/>
  </cols>
  <sheetData>
    <row r="1" spans="1:3">
      <c r="A1" s="179" t="s">
        <v>97</v>
      </c>
      <c r="B1" t="str">
        <f>Info!C2</f>
        <v>სს ”ლიბერთი ბანკი”</v>
      </c>
    </row>
    <row r="2" spans="1:3">
      <c r="A2" s="179" t="s">
        <v>98</v>
      </c>
      <c r="B2" s="546">
        <f>'1. key ratios'!B2</f>
        <v>46112</v>
      </c>
    </row>
    <row r="3" spans="1:3">
      <c r="A3" s="179"/>
      <c r="B3"/>
    </row>
    <row r="4" spans="1:3">
      <c r="A4" s="179" t="s">
        <v>406</v>
      </c>
      <c r="B4" t="s">
        <v>375</v>
      </c>
    </row>
    <row r="5" spans="1:3">
      <c r="A5" s="504"/>
      <c r="B5" s="504" t="s">
        <v>376</v>
      </c>
      <c r="C5" s="505"/>
    </row>
    <row r="6" spans="1:3">
      <c r="A6" s="506">
        <v>1</v>
      </c>
      <c r="B6" s="507" t="s">
        <v>376</v>
      </c>
      <c r="C6" s="508">
        <v>6221274244.999999</v>
      </c>
    </row>
    <row r="7" spans="1:3">
      <c r="A7" s="506">
        <v>2</v>
      </c>
      <c r="B7" s="507" t="s">
        <v>377</v>
      </c>
      <c r="C7" s="508">
        <v>-123175388</v>
      </c>
    </row>
    <row r="8" spans="1:3">
      <c r="A8" s="509">
        <v>3</v>
      </c>
      <c r="B8" s="510" t="s">
        <v>378</v>
      </c>
      <c r="C8" s="511">
        <v>6098098856.999999</v>
      </c>
    </row>
    <row r="9" spans="1:3">
      <c r="A9" s="512"/>
      <c r="B9" s="512" t="s">
        <v>379</v>
      </c>
      <c r="C9" s="513"/>
    </row>
    <row r="10" spans="1:3">
      <c r="A10" s="514">
        <v>4</v>
      </c>
      <c r="B10" s="515" t="s">
        <v>380</v>
      </c>
      <c r="C10" s="508">
        <v>3082758.2479452114</v>
      </c>
    </row>
    <row r="11" spans="1:3">
      <c r="A11" s="514">
        <v>5</v>
      </c>
      <c r="B11" s="516" t="s">
        <v>381</v>
      </c>
      <c r="C11" s="508">
        <v>2029086.2017092381</v>
      </c>
    </row>
    <row r="12" spans="1:3">
      <c r="A12" s="514">
        <v>6</v>
      </c>
      <c r="B12" s="517" t="s">
        <v>978</v>
      </c>
      <c r="C12" s="511">
        <v>7156582.2295162296</v>
      </c>
    </row>
    <row r="13" spans="1:3">
      <c r="A13" s="518">
        <v>7</v>
      </c>
      <c r="B13" s="519" t="s">
        <v>382</v>
      </c>
      <c r="C13" s="508">
        <v>0</v>
      </c>
    </row>
    <row r="14" spans="1:3">
      <c r="A14" s="520">
        <v>8</v>
      </c>
      <c r="B14" s="521" t="s">
        <v>383</v>
      </c>
      <c r="C14" s="511">
        <v>7156582.2295162296</v>
      </c>
    </row>
    <row r="15" spans="1:3">
      <c r="A15" s="512"/>
      <c r="B15" s="512" t="s">
        <v>384</v>
      </c>
      <c r="C15" s="522"/>
    </row>
    <row r="16" spans="1:3">
      <c r="A16" s="518">
        <v>9</v>
      </c>
      <c r="B16" s="523" t="s">
        <v>385</v>
      </c>
      <c r="C16" s="508">
        <v>0</v>
      </c>
    </row>
    <row r="17" spans="1:3">
      <c r="A17" s="514">
        <v>10</v>
      </c>
      <c r="B17" s="507" t="s">
        <v>386</v>
      </c>
      <c r="C17" s="508">
        <v>0</v>
      </c>
    </row>
    <row r="18" spans="1:3">
      <c r="A18" s="514">
        <v>11</v>
      </c>
      <c r="B18" s="507" t="s">
        <v>387</v>
      </c>
      <c r="C18" s="508">
        <v>0</v>
      </c>
    </row>
    <row r="19" spans="1:3" ht="22.8">
      <c r="A19" s="518">
        <v>12</v>
      </c>
      <c r="B19" s="523" t="s">
        <v>388</v>
      </c>
      <c r="C19" s="508">
        <v>0</v>
      </c>
    </row>
    <row r="20" spans="1:3">
      <c r="A20" s="518">
        <v>13</v>
      </c>
      <c r="B20" s="523" t="s">
        <v>389</v>
      </c>
      <c r="C20" s="508">
        <v>0</v>
      </c>
    </row>
    <row r="21" spans="1:3">
      <c r="A21" s="518">
        <v>14</v>
      </c>
      <c r="B21" s="507" t="s">
        <v>390</v>
      </c>
      <c r="C21" s="508">
        <v>0</v>
      </c>
    </row>
    <row r="22" spans="1:3">
      <c r="A22" s="520">
        <v>15</v>
      </c>
      <c r="B22" s="521" t="s">
        <v>391</v>
      </c>
      <c r="C22" s="511">
        <v>0</v>
      </c>
    </row>
    <row r="23" spans="1:3">
      <c r="A23" s="512"/>
      <c r="B23" s="512" t="s">
        <v>392</v>
      </c>
      <c r="C23" s="513"/>
    </row>
    <row r="24" spans="1:3">
      <c r="A24" s="514">
        <v>16</v>
      </c>
      <c r="B24" s="507" t="s">
        <v>393</v>
      </c>
      <c r="C24" s="508">
        <v>499847075.04900002</v>
      </c>
    </row>
    <row r="25" spans="1:3">
      <c r="A25" s="514">
        <v>17</v>
      </c>
      <c r="B25" s="507" t="s">
        <v>394</v>
      </c>
      <c r="C25" s="508">
        <v>-380234905.25721002</v>
      </c>
    </row>
    <row r="26" spans="1:3">
      <c r="A26" s="520">
        <v>18</v>
      </c>
      <c r="B26" s="521" t="s">
        <v>395</v>
      </c>
      <c r="C26" s="511">
        <v>119612169.79179001</v>
      </c>
    </row>
    <row r="27" spans="1:3">
      <c r="A27" s="512"/>
      <c r="B27" s="512" t="s">
        <v>396</v>
      </c>
      <c r="C27" s="522">
        <v>0</v>
      </c>
    </row>
    <row r="28" spans="1:3">
      <c r="A28" s="514">
        <v>19</v>
      </c>
      <c r="B28" s="507" t="s">
        <v>397</v>
      </c>
      <c r="C28" s="508">
        <v>0</v>
      </c>
    </row>
    <row r="29" spans="1:3">
      <c r="A29" s="514">
        <v>20</v>
      </c>
      <c r="B29" s="507" t="s">
        <v>398</v>
      </c>
      <c r="C29" s="508">
        <v>0</v>
      </c>
    </row>
    <row r="30" spans="1:3">
      <c r="A30" s="512"/>
      <c r="B30" s="512" t="s">
        <v>399</v>
      </c>
      <c r="C30" s="513"/>
    </row>
    <row r="31" spans="1:3">
      <c r="A31" s="520">
        <v>21</v>
      </c>
      <c r="B31" s="521" t="s">
        <v>75</v>
      </c>
      <c r="C31" s="511">
        <v>653498165.92270005</v>
      </c>
    </row>
    <row r="32" spans="1:3">
      <c r="A32" s="520">
        <v>22</v>
      </c>
      <c r="B32" s="521" t="s">
        <v>400</v>
      </c>
      <c r="C32" s="511">
        <v>6224867609.0213051</v>
      </c>
    </row>
    <row r="33" spans="1:3">
      <c r="A33" s="524"/>
      <c r="B33" s="524" t="s">
        <v>375</v>
      </c>
      <c r="C33" s="513"/>
    </row>
    <row r="34" spans="1:3">
      <c r="A34" s="520">
        <v>23</v>
      </c>
      <c r="B34" s="521" t="s">
        <v>375</v>
      </c>
      <c r="C34" s="722">
        <f>IFERROR(C31/C32,0)</f>
        <v>0.10498185776282642</v>
      </c>
    </row>
    <row r="35" spans="1:3">
      <c r="A35" s="524"/>
      <c r="B35" s="524" t="s">
        <v>401</v>
      </c>
      <c r="C35" s="513"/>
    </row>
    <row r="36" spans="1:3">
      <c r="A36" s="518" t="s">
        <v>402</v>
      </c>
      <c r="B36" s="523" t="s">
        <v>403</v>
      </c>
      <c r="C36" s="525"/>
    </row>
    <row r="37" spans="1:3">
      <c r="A37" s="526" t="s">
        <v>404</v>
      </c>
      <c r="B37" s="527" t="s">
        <v>405</v>
      </c>
      <c r="C37" s="525"/>
    </row>
    <row r="39" spans="1:3">
      <c r="B39" s="227"/>
    </row>
  </sheetData>
  <pageMargins left="0.7" right="0.7" top="0.75" bottom="0.75" header="0.3" footer="0.3"/>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F19" sqref="F19"/>
    </sheetView>
  </sheetViews>
  <sheetFormatPr defaultRowHeight="14.4"/>
  <cols>
    <col min="1" max="1" width="11.44140625" customWidth="1"/>
    <col min="2" max="2" width="76.6640625" style="4" customWidth="1"/>
    <col min="3" max="6" width="24.44140625" customWidth="1"/>
  </cols>
  <sheetData>
    <row r="1" spans="1:6">
      <c r="A1" s="9" t="s">
        <v>97</v>
      </c>
      <c r="B1" t="str">
        <f>Info!C2</f>
        <v>სს ”ლიბერთი ბანკი”</v>
      </c>
    </row>
    <row r="2" spans="1:6">
      <c r="A2" s="179" t="s">
        <v>98</v>
      </c>
      <c r="B2" s="546">
        <f>'1. key ratios'!B2</f>
        <v>46112</v>
      </c>
    </row>
    <row r="3" spans="1:6">
      <c r="A3" s="179"/>
      <c r="B3"/>
    </row>
    <row r="4" spans="1:6">
      <c r="A4" s="503" t="s">
        <v>970</v>
      </c>
    </row>
    <row r="5" spans="1:6" ht="86.4">
      <c r="B5" s="497"/>
      <c r="C5" s="498" t="s">
        <v>971</v>
      </c>
      <c r="D5" s="498" t="s">
        <v>972</v>
      </c>
      <c r="E5" s="498" t="s">
        <v>973</v>
      </c>
      <c r="F5" s="498" t="s">
        <v>974</v>
      </c>
    </row>
    <row r="6" spans="1:6">
      <c r="B6" s="499" t="s">
        <v>969</v>
      </c>
      <c r="C6" s="500">
        <f>IF(C7&gt;0,C7,IF(C8&gt;0,C8,IF(C9&gt;0,C9,0)))</f>
        <v>7141948.0817098804</v>
      </c>
      <c r="D6" s="500">
        <f t="shared" ref="D6:F6" si="0">IF(D7&gt;0,D7,IF(D8&gt;0,D8,IF(D9&gt;0,D9,0)))</f>
        <v>10965.029107414935</v>
      </c>
      <c r="E6" s="500">
        <f t="shared" si="0"/>
        <v>0</v>
      </c>
      <c r="F6" s="500">
        <f t="shared" si="0"/>
        <v>137062.8638426867</v>
      </c>
    </row>
    <row r="7" spans="1:6">
      <c r="B7" s="501" t="s">
        <v>975</v>
      </c>
      <c r="C7" s="502">
        <v>7141948.0817098804</v>
      </c>
      <c r="D7" s="502">
        <v>10965.029107414935</v>
      </c>
      <c r="E7" s="502">
        <v>0</v>
      </c>
      <c r="F7" s="502">
        <v>137062.8638426867</v>
      </c>
    </row>
    <row r="8" spans="1:6">
      <c r="B8" s="501" t="s">
        <v>976</v>
      </c>
      <c r="C8" s="502">
        <v>14740602.590723995</v>
      </c>
      <c r="D8" s="502">
        <v>24417.58100009472</v>
      </c>
      <c r="E8" s="502">
        <v>0</v>
      </c>
      <c r="F8" s="502">
        <v>305219.76250118401</v>
      </c>
    </row>
    <row r="9" spans="1:6">
      <c r="B9" s="501" t="s">
        <v>977</v>
      </c>
      <c r="C9" s="502">
        <v>15628183.306422845</v>
      </c>
      <c r="D9" s="502">
        <v>26385.320126952047</v>
      </c>
      <c r="E9" s="502">
        <v>0</v>
      </c>
      <c r="F9" s="502">
        <v>329816.50158690056</v>
      </c>
    </row>
  </sheetData>
  <pageMargins left="0.7" right="0.7" top="0.75" bottom="0.75" header="0.3" footer="0.3"/>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activeCell="F17" sqref="F17"/>
      <selection pane="topRight" activeCell="F17" sqref="F17"/>
      <selection pane="bottomLeft" activeCell="F17" sqref="F17"/>
      <selection pane="bottomRight" activeCell="L18" sqref="L18"/>
    </sheetView>
  </sheetViews>
  <sheetFormatPr defaultRowHeight="14.4"/>
  <cols>
    <col min="1" max="1" width="9.88671875" style="179" bestFit="1" customWidth="1"/>
    <col min="2" max="2" width="82.6640625" style="16" customWidth="1"/>
    <col min="3" max="7" width="17.5546875" style="179" customWidth="1"/>
  </cols>
  <sheetData>
    <row r="1" spans="1:7">
      <c r="A1" s="179" t="s">
        <v>97</v>
      </c>
      <c r="B1" s="179" t="str">
        <f>Info!C2</f>
        <v>სს ”ლიბერთი ბანკი”</v>
      </c>
    </row>
    <row r="2" spans="1:7">
      <c r="A2" s="179" t="s">
        <v>98</v>
      </c>
      <c r="B2" s="546">
        <f>'1. key ratios'!B2</f>
        <v>46112</v>
      </c>
    </row>
    <row r="3" spans="1:7">
      <c r="B3" s="231"/>
    </row>
    <row r="4" spans="1:7" ht="15" thickBot="1">
      <c r="A4" s="179" t="s">
        <v>457</v>
      </c>
      <c r="B4" s="232" t="s">
        <v>422</v>
      </c>
    </row>
    <row r="5" spans="1:7">
      <c r="A5" s="233"/>
      <c r="B5" s="234"/>
      <c r="C5" s="883" t="s">
        <v>423</v>
      </c>
      <c r="D5" s="883"/>
      <c r="E5" s="883"/>
      <c r="F5" s="883"/>
      <c r="G5" s="884" t="s">
        <v>424</v>
      </c>
    </row>
    <row r="6" spans="1:7">
      <c r="A6" s="235"/>
      <c r="B6" s="236"/>
      <c r="C6" s="237" t="s">
        <v>425</v>
      </c>
      <c r="D6" s="238" t="s">
        <v>426</v>
      </c>
      <c r="E6" s="238" t="s">
        <v>427</v>
      </c>
      <c r="F6" s="238" t="s">
        <v>428</v>
      </c>
      <c r="G6" s="885"/>
    </row>
    <row r="7" spans="1:7">
      <c r="A7" s="239"/>
      <c r="B7" s="240" t="s">
        <v>429</v>
      </c>
      <c r="C7" s="241"/>
      <c r="D7" s="241"/>
      <c r="E7" s="241"/>
      <c r="F7" s="241"/>
      <c r="G7" s="242"/>
    </row>
    <row r="8" spans="1:7">
      <c r="A8" s="243">
        <v>1</v>
      </c>
      <c r="B8" s="244" t="s">
        <v>430</v>
      </c>
      <c r="C8" s="245">
        <v>653498165.92270005</v>
      </c>
      <c r="D8" s="245">
        <v>0</v>
      </c>
      <c r="E8" s="245">
        <v>0</v>
      </c>
      <c r="F8" s="245">
        <v>678980444.8858254</v>
      </c>
      <c r="G8" s="246">
        <v>1332478610.8085256</v>
      </c>
    </row>
    <row r="9" spans="1:7">
      <c r="A9" s="243">
        <v>2</v>
      </c>
      <c r="B9" s="247" t="s">
        <v>74</v>
      </c>
      <c r="C9" s="245">
        <v>653498165.92270005</v>
      </c>
      <c r="D9" s="245"/>
      <c r="E9" s="245"/>
      <c r="F9" s="245">
        <v>117047700.68344001</v>
      </c>
      <c r="G9" s="246">
        <v>770545866.60614002</v>
      </c>
    </row>
    <row r="10" spans="1:7">
      <c r="A10" s="243">
        <v>3</v>
      </c>
      <c r="B10" s="247" t="s">
        <v>431</v>
      </c>
      <c r="C10" s="248"/>
      <c r="D10" s="248"/>
      <c r="E10" s="248"/>
      <c r="F10" s="245">
        <v>561932744.20238543</v>
      </c>
      <c r="G10" s="246">
        <v>561932744.20238543</v>
      </c>
    </row>
    <row r="11" spans="1:7" ht="27.6">
      <c r="A11" s="243">
        <v>4</v>
      </c>
      <c r="B11" s="244" t="s">
        <v>432</v>
      </c>
      <c r="C11" s="245">
        <v>790457456.02617407</v>
      </c>
      <c r="D11" s="245">
        <v>781850524.01317549</v>
      </c>
      <c r="E11" s="245">
        <v>516198521.64295685</v>
      </c>
      <c r="F11" s="245">
        <v>22596996.093795773</v>
      </c>
      <c r="G11" s="246">
        <v>1907999283.6506813</v>
      </c>
    </row>
    <row r="12" spans="1:7">
      <c r="A12" s="243">
        <v>5</v>
      </c>
      <c r="B12" s="247" t="s">
        <v>433</v>
      </c>
      <c r="C12" s="245">
        <v>694658349.40690219</v>
      </c>
      <c r="D12" s="249">
        <v>704192701.14014339</v>
      </c>
      <c r="E12" s="245">
        <v>476763777.21933883</v>
      </c>
      <c r="F12" s="245">
        <v>18713027.261682771</v>
      </c>
      <c r="G12" s="246">
        <v>1799611462.2766638</v>
      </c>
    </row>
    <row r="13" spans="1:7">
      <c r="A13" s="243">
        <v>6</v>
      </c>
      <c r="B13" s="247" t="s">
        <v>434</v>
      </c>
      <c r="C13" s="245">
        <v>95799106.619271934</v>
      </c>
      <c r="D13" s="249">
        <v>77657822.873032033</v>
      </c>
      <c r="E13" s="245">
        <v>39434744.423618004</v>
      </c>
      <c r="F13" s="245">
        <v>3883968.8321130001</v>
      </c>
      <c r="G13" s="246">
        <v>108387821.37401749</v>
      </c>
    </row>
    <row r="14" spans="1:7">
      <c r="A14" s="243">
        <v>7</v>
      </c>
      <c r="B14" s="244" t="s">
        <v>435</v>
      </c>
      <c r="C14" s="245">
        <v>1017624563.5042927</v>
      </c>
      <c r="D14" s="245">
        <v>1215320175.7073522</v>
      </c>
      <c r="E14" s="245">
        <v>243774299.33703288</v>
      </c>
      <c r="F14" s="245">
        <v>74688878.320278257</v>
      </c>
      <c r="G14" s="246">
        <v>860353984.9197607</v>
      </c>
    </row>
    <row r="15" spans="1:7" ht="55.2">
      <c r="A15" s="243">
        <v>8</v>
      </c>
      <c r="B15" s="247" t="s">
        <v>436</v>
      </c>
      <c r="C15" s="245">
        <v>957395644.96457434</v>
      </c>
      <c r="D15" s="249">
        <v>444849147.21763611</v>
      </c>
      <c r="E15" s="245">
        <v>194651604.19219691</v>
      </c>
      <c r="F15" s="245">
        <v>74688878.320278257</v>
      </c>
      <c r="G15" s="246">
        <v>835792637.34734273</v>
      </c>
    </row>
    <row r="16" spans="1:7" ht="27.6">
      <c r="A16" s="243">
        <v>9</v>
      </c>
      <c r="B16" s="247" t="s">
        <v>437</v>
      </c>
      <c r="C16" s="245">
        <v>60228918.539718397</v>
      </c>
      <c r="D16" s="249">
        <v>770471028.48971605</v>
      </c>
      <c r="E16" s="245">
        <v>49122695.144835979</v>
      </c>
      <c r="F16" s="245">
        <v>0</v>
      </c>
      <c r="G16" s="246">
        <v>24561347.572417989</v>
      </c>
    </row>
    <row r="17" spans="1:7">
      <c r="A17" s="243">
        <v>10</v>
      </c>
      <c r="B17" s="244" t="s">
        <v>438</v>
      </c>
      <c r="C17" s="245"/>
      <c r="D17" s="249"/>
      <c r="E17" s="245"/>
      <c r="F17" s="245"/>
      <c r="G17" s="246"/>
    </row>
    <row r="18" spans="1:7">
      <c r="A18" s="243">
        <v>11</v>
      </c>
      <c r="B18" s="244" t="s">
        <v>78</v>
      </c>
      <c r="C18" s="245">
        <v>0</v>
      </c>
      <c r="D18" s="249">
        <v>85157778.07482776</v>
      </c>
      <c r="E18" s="245">
        <v>418.04999999999995</v>
      </c>
      <c r="F18" s="245">
        <v>17950632.454000004</v>
      </c>
      <c r="G18" s="246">
        <v>0</v>
      </c>
    </row>
    <row r="19" spans="1:7">
      <c r="A19" s="243">
        <v>12</v>
      </c>
      <c r="B19" s="247" t="s">
        <v>439</v>
      </c>
      <c r="C19" s="248"/>
      <c r="D19" s="249">
        <v>23989.08</v>
      </c>
      <c r="E19" s="245">
        <v>0</v>
      </c>
      <c r="F19" s="245">
        <v>0</v>
      </c>
      <c r="G19" s="246">
        <v>0</v>
      </c>
    </row>
    <row r="20" spans="1:7" ht="27.6">
      <c r="A20" s="243">
        <v>13</v>
      </c>
      <c r="B20" s="247" t="s">
        <v>440</v>
      </c>
      <c r="C20" s="245">
        <v>0</v>
      </c>
      <c r="D20" s="245">
        <v>85133788.994827762</v>
      </c>
      <c r="E20" s="245">
        <v>418.04999999999995</v>
      </c>
      <c r="F20" s="245">
        <v>17950632.454000004</v>
      </c>
      <c r="G20" s="246">
        <v>0</v>
      </c>
    </row>
    <row r="21" spans="1:7">
      <c r="A21" s="250">
        <v>14</v>
      </c>
      <c r="B21" s="251" t="s">
        <v>441</v>
      </c>
      <c r="C21" s="248"/>
      <c r="D21" s="248"/>
      <c r="E21" s="248"/>
      <c r="F21" s="248"/>
      <c r="G21" s="252">
        <v>4100831879.3789673</v>
      </c>
    </row>
    <row r="22" spans="1:7">
      <c r="A22" s="253"/>
      <c r="B22" s="268" t="s">
        <v>442</v>
      </c>
      <c r="C22" s="254"/>
      <c r="D22" s="255"/>
      <c r="E22" s="254"/>
      <c r="F22" s="254"/>
      <c r="G22" s="256"/>
    </row>
    <row r="23" spans="1:7">
      <c r="A23" s="243">
        <v>15</v>
      </c>
      <c r="B23" s="244" t="s">
        <v>310</v>
      </c>
      <c r="C23" s="257">
        <v>1252495498.8879933</v>
      </c>
      <c r="D23" s="258">
        <v>652325350</v>
      </c>
      <c r="E23" s="257"/>
      <c r="F23" s="257">
        <v>0</v>
      </c>
      <c r="G23" s="246">
        <v>71348167.610837862</v>
      </c>
    </row>
    <row r="24" spans="1:7">
      <c r="A24" s="243">
        <v>16</v>
      </c>
      <c r="B24" s="244" t="s">
        <v>443</v>
      </c>
      <c r="C24" s="245">
        <v>0</v>
      </c>
      <c r="D24" s="249">
        <v>851170006.08527362</v>
      </c>
      <c r="E24" s="245">
        <v>537585587.79893708</v>
      </c>
      <c r="F24" s="245">
        <v>2267374352.6732531</v>
      </c>
      <c r="G24" s="246">
        <v>2615272741.0217562</v>
      </c>
    </row>
    <row r="25" spans="1:7" ht="27.6">
      <c r="A25" s="243">
        <v>17</v>
      </c>
      <c r="B25" s="247" t="s">
        <v>444</v>
      </c>
      <c r="C25" s="245">
        <v>0</v>
      </c>
      <c r="D25" s="249">
        <v>0</v>
      </c>
      <c r="E25" s="245">
        <v>0</v>
      </c>
      <c r="F25" s="245">
        <v>0</v>
      </c>
      <c r="G25" s="246"/>
    </row>
    <row r="26" spans="1:7" ht="27.6">
      <c r="A26" s="243">
        <v>18</v>
      </c>
      <c r="B26" s="247" t="s">
        <v>445</v>
      </c>
      <c r="C26" s="245">
        <v>0</v>
      </c>
      <c r="D26" s="249">
        <v>15512722.962414229</v>
      </c>
      <c r="E26" s="245">
        <v>4376299.5559999999</v>
      </c>
      <c r="F26" s="245">
        <v>124762.40299999999</v>
      </c>
      <c r="G26" s="246">
        <v>4639820.6253621345</v>
      </c>
    </row>
    <row r="27" spans="1:7">
      <c r="A27" s="243">
        <v>19</v>
      </c>
      <c r="B27" s="247" t="s">
        <v>446</v>
      </c>
      <c r="C27" s="245"/>
      <c r="D27" s="249">
        <v>779019583.70963144</v>
      </c>
      <c r="E27" s="245">
        <v>481676921.83316326</v>
      </c>
      <c r="F27" s="245">
        <v>1765272454.3868306</v>
      </c>
      <c r="G27" s="246">
        <v>2130829839.0002034</v>
      </c>
    </row>
    <row r="28" spans="1:7">
      <c r="A28" s="243">
        <v>20</v>
      </c>
      <c r="B28" s="259" t="s">
        <v>447</v>
      </c>
      <c r="C28" s="245"/>
      <c r="D28" s="249">
        <v>30768402.855717666</v>
      </c>
      <c r="E28" s="245">
        <v>29124827.98701239</v>
      </c>
      <c r="F28" s="245">
        <v>88799994.672304392</v>
      </c>
      <c r="G28" s="246">
        <v>87666611.958362877</v>
      </c>
    </row>
    <row r="29" spans="1:7">
      <c r="A29" s="243">
        <v>21</v>
      </c>
      <c r="B29" s="247" t="s">
        <v>448</v>
      </c>
      <c r="C29" s="245"/>
      <c r="D29" s="249">
        <v>52596441.969215594</v>
      </c>
      <c r="E29" s="245">
        <v>45683121.806943834</v>
      </c>
      <c r="F29" s="245">
        <v>443145644.87291044</v>
      </c>
      <c r="G29" s="246">
        <v>337184451.05547148</v>
      </c>
    </row>
    <row r="30" spans="1:7">
      <c r="A30" s="243">
        <v>22</v>
      </c>
      <c r="B30" s="259" t="s">
        <v>447</v>
      </c>
      <c r="C30" s="245"/>
      <c r="D30" s="249">
        <v>52596441.969215594</v>
      </c>
      <c r="E30" s="245">
        <v>45683121.806943834</v>
      </c>
      <c r="F30" s="245">
        <v>443145644.87291044</v>
      </c>
      <c r="G30" s="246">
        <v>337184451.05547148</v>
      </c>
    </row>
    <row r="31" spans="1:7" ht="27.6">
      <c r="A31" s="243">
        <v>23</v>
      </c>
      <c r="B31" s="247" t="s">
        <v>449</v>
      </c>
      <c r="C31" s="245"/>
      <c r="D31" s="249">
        <v>4041257.4440122456</v>
      </c>
      <c r="E31" s="245">
        <v>5849244.6028300412</v>
      </c>
      <c r="F31" s="245">
        <v>58831491.010511704</v>
      </c>
      <c r="G31" s="246">
        <v>54952018.382356085</v>
      </c>
    </row>
    <row r="32" spans="1:7">
      <c r="A32" s="243">
        <v>24</v>
      </c>
      <c r="B32" s="244" t="s">
        <v>450</v>
      </c>
      <c r="C32" s="245">
        <v>0</v>
      </c>
      <c r="D32" s="249">
        <v>0</v>
      </c>
      <c r="E32" s="245">
        <v>0</v>
      </c>
      <c r="F32" s="245">
        <v>0</v>
      </c>
      <c r="G32" s="246"/>
    </row>
    <row r="33" spans="1:7">
      <c r="A33" s="243">
        <v>25</v>
      </c>
      <c r="B33" s="244" t="s">
        <v>88</v>
      </c>
      <c r="C33" s="245">
        <v>178127624.61000001</v>
      </c>
      <c r="D33" s="245">
        <v>95873544.585820004</v>
      </c>
      <c r="E33" s="245">
        <v>2448217.04</v>
      </c>
      <c r="F33" s="245">
        <v>113517316.65209566</v>
      </c>
      <c r="G33" s="246">
        <v>342140388.53500569</v>
      </c>
    </row>
    <row r="34" spans="1:7">
      <c r="A34" s="243">
        <v>26</v>
      </c>
      <c r="B34" s="247" t="s">
        <v>451</v>
      </c>
      <c r="C34" s="248"/>
      <c r="D34" s="249">
        <v>2669132.92</v>
      </c>
      <c r="E34" s="245">
        <v>0</v>
      </c>
      <c r="F34" s="245">
        <v>0</v>
      </c>
      <c r="G34" s="246">
        <v>2669132.92</v>
      </c>
    </row>
    <row r="35" spans="1:7">
      <c r="A35" s="243">
        <v>27</v>
      </c>
      <c r="B35" s="247" t="s">
        <v>452</v>
      </c>
      <c r="C35" s="245">
        <v>178127624.61000001</v>
      </c>
      <c r="D35" s="249">
        <v>93204411.665820003</v>
      </c>
      <c r="E35" s="245">
        <v>2448217.04</v>
      </c>
      <c r="F35" s="245">
        <v>113517316.65209566</v>
      </c>
      <c r="G35" s="246">
        <v>339471255.61500567</v>
      </c>
    </row>
    <row r="36" spans="1:7">
      <c r="A36" s="243">
        <v>28</v>
      </c>
      <c r="B36" s="244" t="s">
        <v>453</v>
      </c>
      <c r="C36" s="245">
        <v>354812740.11552</v>
      </c>
      <c r="D36" s="249">
        <v>62476325.361433409</v>
      </c>
      <c r="E36" s="245">
        <v>39963341.685997531</v>
      </c>
      <c r="F36" s="245">
        <v>43972303.555899546</v>
      </c>
      <c r="G36" s="246">
        <v>34580449.243904024</v>
      </c>
    </row>
    <row r="37" spans="1:7">
      <c r="A37" s="250">
        <v>29</v>
      </c>
      <c r="B37" s="251" t="s">
        <v>454</v>
      </c>
      <c r="C37" s="248"/>
      <c r="D37" s="248"/>
      <c r="E37" s="248"/>
      <c r="F37" s="248"/>
      <c r="G37" s="252">
        <f>SUM(G23:G24,G32:G33,G36)</f>
        <v>3063341746.4115038</v>
      </c>
    </row>
    <row r="38" spans="1:7">
      <c r="A38" s="239"/>
      <c r="B38" s="260"/>
      <c r="C38" s="261"/>
      <c r="D38" s="261"/>
      <c r="E38" s="261"/>
      <c r="F38" s="261"/>
      <c r="G38" s="262"/>
    </row>
    <row r="39" spans="1:7" ht="15" thickBot="1">
      <c r="A39" s="263">
        <v>30</v>
      </c>
      <c r="B39" s="264" t="s">
        <v>422</v>
      </c>
      <c r="C39" s="188"/>
      <c r="D39" s="170"/>
      <c r="E39" s="170"/>
      <c r="F39" s="265"/>
      <c r="G39" s="266">
        <f>IFERROR(G21/G37,0)</f>
        <v>1.3386792003154113</v>
      </c>
    </row>
    <row r="42" spans="1:7" ht="41.4">
      <c r="B42" s="16"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L16" sqref="L16"/>
    </sheetView>
  </sheetViews>
  <sheetFormatPr defaultColWidth="9.33203125" defaultRowHeight="12"/>
  <cols>
    <col min="1" max="1" width="11.6640625" style="273" bestFit="1" customWidth="1"/>
    <col min="2" max="2" width="101.44140625" style="273" customWidth="1"/>
    <col min="3" max="3" width="18.88671875" style="273" bestFit="1" customWidth="1"/>
    <col min="4" max="4" width="21.88671875" style="273" customWidth="1"/>
    <col min="5" max="5" width="20.5546875" style="273" bestFit="1" customWidth="1"/>
    <col min="6" max="6" width="22.5546875" style="273" customWidth="1"/>
    <col min="7" max="7" width="18.6640625" style="273" customWidth="1"/>
    <col min="8" max="8" width="18.109375" style="723" customWidth="1"/>
    <col min="9" max="16384" width="9.33203125" style="273"/>
  </cols>
  <sheetData>
    <row r="1" spans="1:8" ht="13.8">
      <c r="A1" s="272" t="s">
        <v>97</v>
      </c>
      <c r="B1" s="226" t="str">
        <f>Info!C2</f>
        <v>სს ”ლიბერთი ბანკი”</v>
      </c>
    </row>
    <row r="2" spans="1:8">
      <c r="A2" s="274" t="s">
        <v>98</v>
      </c>
      <c r="B2" s="560">
        <f>'1. key ratios'!B2</f>
        <v>46112</v>
      </c>
    </row>
    <row r="3" spans="1:8">
      <c r="A3" s="275" t="s">
        <v>462</v>
      </c>
    </row>
    <row r="5" spans="1:8">
      <c r="A5" s="886" t="s">
        <v>463</v>
      </c>
      <c r="B5" s="887"/>
      <c r="C5" s="892" t="s">
        <v>464</v>
      </c>
      <c r="D5" s="893"/>
      <c r="E5" s="893"/>
      <c r="F5" s="893"/>
      <c r="G5" s="893"/>
      <c r="H5" s="894"/>
    </row>
    <row r="6" spans="1:8">
      <c r="A6" s="888"/>
      <c r="B6" s="889"/>
      <c r="C6" s="895"/>
      <c r="D6" s="896"/>
      <c r="E6" s="896"/>
      <c r="F6" s="896"/>
      <c r="G6" s="896"/>
      <c r="H6" s="897"/>
    </row>
    <row r="7" spans="1:8" ht="24">
      <c r="A7" s="890"/>
      <c r="B7" s="891"/>
      <c r="C7" s="327" t="s">
        <v>465</v>
      </c>
      <c r="D7" s="327" t="s">
        <v>466</v>
      </c>
      <c r="E7" s="327" t="s">
        <v>467</v>
      </c>
      <c r="F7" s="327" t="s">
        <v>468</v>
      </c>
      <c r="G7" s="328" t="s">
        <v>648</v>
      </c>
      <c r="H7" s="724" t="s">
        <v>66</v>
      </c>
    </row>
    <row r="8" spans="1:8">
      <c r="A8" s="323">
        <v>1</v>
      </c>
      <c r="B8" s="322" t="s">
        <v>123</v>
      </c>
      <c r="C8" s="725">
        <v>128627729.54469998</v>
      </c>
      <c r="D8" s="725">
        <v>734137596.20780003</v>
      </c>
      <c r="E8" s="725">
        <v>0</v>
      </c>
      <c r="F8" s="725">
        <v>0</v>
      </c>
      <c r="G8" s="725">
        <v>0</v>
      </c>
      <c r="H8" s="725">
        <f t="shared" ref="H8:H20" si="0">SUM(C8:G8)</f>
        <v>862765325.75250006</v>
      </c>
    </row>
    <row r="9" spans="1:8">
      <c r="A9" s="323">
        <v>2</v>
      </c>
      <c r="B9" s="322" t="s">
        <v>124</v>
      </c>
      <c r="C9" s="725">
        <v>0</v>
      </c>
      <c r="D9" s="725">
        <v>0</v>
      </c>
      <c r="E9" s="725">
        <v>0</v>
      </c>
      <c r="F9" s="725">
        <v>0</v>
      </c>
      <c r="G9" s="725">
        <v>0</v>
      </c>
      <c r="H9" s="725">
        <f t="shared" si="0"/>
        <v>0</v>
      </c>
    </row>
    <row r="10" spans="1:8">
      <c r="A10" s="323">
        <v>3</v>
      </c>
      <c r="B10" s="322" t="s">
        <v>125</v>
      </c>
      <c r="C10" s="725">
        <v>0</v>
      </c>
      <c r="D10" s="725">
        <v>0</v>
      </c>
      <c r="E10" s="725">
        <v>0</v>
      </c>
      <c r="F10" s="725">
        <v>0</v>
      </c>
      <c r="G10" s="725">
        <v>0</v>
      </c>
      <c r="H10" s="725">
        <f t="shared" si="0"/>
        <v>0</v>
      </c>
    </row>
    <row r="11" spans="1:8">
      <c r="A11" s="323">
        <v>4</v>
      </c>
      <c r="B11" s="322" t="s">
        <v>126</v>
      </c>
      <c r="C11" s="725">
        <v>0</v>
      </c>
      <c r="D11" s="725">
        <v>0</v>
      </c>
      <c r="E11" s="725">
        <v>0</v>
      </c>
      <c r="F11" s="725">
        <v>0</v>
      </c>
      <c r="G11" s="725">
        <v>0</v>
      </c>
      <c r="H11" s="725">
        <f t="shared" si="0"/>
        <v>0</v>
      </c>
    </row>
    <row r="12" spans="1:8">
      <c r="A12" s="323">
        <v>5</v>
      </c>
      <c r="B12" s="322" t="s">
        <v>911</v>
      </c>
      <c r="C12" s="725">
        <v>5285540.784</v>
      </c>
      <c r="D12" s="725">
        <v>0</v>
      </c>
      <c r="E12" s="725">
        <v>0</v>
      </c>
      <c r="F12" s="725">
        <v>0</v>
      </c>
      <c r="G12" s="725">
        <v>0</v>
      </c>
      <c r="H12" s="725">
        <f t="shared" si="0"/>
        <v>5285540.784</v>
      </c>
    </row>
    <row r="13" spans="1:8">
      <c r="A13" s="323">
        <v>6</v>
      </c>
      <c r="B13" s="322" t="s">
        <v>127</v>
      </c>
      <c r="C13" s="725">
        <v>50378613.792799994</v>
      </c>
      <c r="D13" s="725">
        <v>55447896.726099998</v>
      </c>
      <c r="E13" s="725">
        <v>0</v>
      </c>
      <c r="F13" s="725">
        <v>0</v>
      </c>
      <c r="G13" s="725">
        <v>0</v>
      </c>
      <c r="H13" s="725">
        <f t="shared" si="0"/>
        <v>105826510.51889999</v>
      </c>
    </row>
    <row r="14" spans="1:8">
      <c r="A14" s="323">
        <v>7</v>
      </c>
      <c r="B14" s="322" t="s">
        <v>71</v>
      </c>
      <c r="C14" s="725">
        <v>16839124.067200001</v>
      </c>
      <c r="D14" s="725">
        <v>439004494.92449975</v>
      </c>
      <c r="E14" s="725">
        <v>236770548.61480004</v>
      </c>
      <c r="F14" s="725">
        <v>373251234.95139998</v>
      </c>
      <c r="G14" s="725">
        <v>0</v>
      </c>
      <c r="H14" s="725">
        <f t="shared" si="0"/>
        <v>1065865402.5578997</v>
      </c>
    </row>
    <row r="15" spans="1:8">
      <c r="A15" s="323">
        <v>8</v>
      </c>
      <c r="B15" s="324" t="s">
        <v>72</v>
      </c>
      <c r="C15" s="725">
        <v>18893759.033</v>
      </c>
      <c r="D15" s="725">
        <v>447602015.62210006</v>
      </c>
      <c r="E15" s="725">
        <v>1743401156.2670996</v>
      </c>
      <c r="F15" s="725">
        <v>585222033.76110017</v>
      </c>
      <c r="G15" s="725">
        <v>0</v>
      </c>
      <c r="H15" s="725">
        <f t="shared" si="0"/>
        <v>2795118964.6833</v>
      </c>
    </row>
    <row r="16" spans="1:8">
      <c r="A16" s="323">
        <v>9</v>
      </c>
      <c r="B16" s="322" t="s">
        <v>912</v>
      </c>
      <c r="C16" s="725">
        <v>3264743.1635000003</v>
      </c>
      <c r="D16" s="725">
        <v>30997728.396399997</v>
      </c>
      <c r="E16" s="725">
        <v>160851382.79750004</v>
      </c>
      <c r="F16" s="725">
        <v>508229646.40719998</v>
      </c>
      <c r="G16" s="725">
        <v>0</v>
      </c>
      <c r="H16" s="725">
        <f t="shared" si="0"/>
        <v>703343500.76460004</v>
      </c>
    </row>
    <row r="17" spans="1:8">
      <c r="A17" s="323">
        <v>10</v>
      </c>
      <c r="B17" s="326" t="s">
        <v>483</v>
      </c>
      <c r="C17" s="725">
        <v>12654007.021100005</v>
      </c>
      <c r="D17" s="725">
        <v>8546297.2403999995</v>
      </c>
      <c r="E17" s="725">
        <v>32112862.257300004</v>
      </c>
      <c r="F17" s="725">
        <v>7640354.3457000004</v>
      </c>
      <c r="G17" s="725">
        <v>0</v>
      </c>
      <c r="H17" s="725">
        <f t="shared" si="0"/>
        <v>60953520.864500009</v>
      </c>
    </row>
    <row r="18" spans="1:8">
      <c r="A18" s="323">
        <v>11</v>
      </c>
      <c r="B18" s="322" t="s">
        <v>68</v>
      </c>
      <c r="C18" s="725">
        <v>2445722.83</v>
      </c>
      <c r="D18" s="725">
        <v>0</v>
      </c>
      <c r="E18" s="725">
        <v>0</v>
      </c>
      <c r="F18" s="725">
        <v>0</v>
      </c>
      <c r="G18" s="725">
        <v>0</v>
      </c>
      <c r="H18" s="725">
        <f t="shared" si="0"/>
        <v>2445722.83</v>
      </c>
    </row>
    <row r="19" spans="1:8">
      <c r="A19" s="323">
        <v>12</v>
      </c>
      <c r="B19" s="322" t="s">
        <v>69</v>
      </c>
      <c r="C19" s="725">
        <v>0</v>
      </c>
      <c r="D19" s="725">
        <v>0</v>
      </c>
      <c r="E19" s="725">
        <v>0</v>
      </c>
      <c r="F19" s="725">
        <v>0</v>
      </c>
      <c r="G19" s="725">
        <v>0</v>
      </c>
      <c r="H19" s="725">
        <f t="shared" si="0"/>
        <v>0</v>
      </c>
    </row>
    <row r="20" spans="1:8">
      <c r="A20" s="325">
        <v>13</v>
      </c>
      <c r="B20" s="324" t="s">
        <v>70</v>
      </c>
      <c r="C20" s="725">
        <v>0</v>
      </c>
      <c r="D20" s="725">
        <v>0</v>
      </c>
      <c r="E20" s="725">
        <v>0</v>
      </c>
      <c r="F20" s="725">
        <v>0</v>
      </c>
      <c r="G20" s="725">
        <v>0</v>
      </c>
      <c r="H20" s="725">
        <f t="shared" si="0"/>
        <v>0</v>
      </c>
    </row>
    <row r="21" spans="1:8">
      <c r="A21" s="323">
        <v>14</v>
      </c>
      <c r="B21" s="322" t="s">
        <v>469</v>
      </c>
      <c r="C21" s="725">
        <v>365094082.42100012</v>
      </c>
      <c r="D21" s="725">
        <v>141165.52100000001</v>
      </c>
      <c r="E21" s="725">
        <v>0</v>
      </c>
      <c r="F21" s="725">
        <v>2978.6</v>
      </c>
      <c r="G21" s="725">
        <v>194722303.55999997</v>
      </c>
      <c r="H21" s="725">
        <f>SUM(C21:G21)</f>
        <v>559960530.10200012</v>
      </c>
    </row>
    <row r="22" spans="1:8">
      <c r="A22" s="321">
        <v>15</v>
      </c>
      <c r="B22" s="320" t="s">
        <v>66</v>
      </c>
      <c r="C22" s="725">
        <f>SUM(C18:C21)+SUM(C8:C16)</f>
        <v>590829315.63620007</v>
      </c>
      <c r="D22" s="725">
        <f t="shared" ref="D22:H22" si="1">SUM(D18:D21)+SUM(D8:D16)</f>
        <v>1707330897.3978999</v>
      </c>
      <c r="E22" s="725">
        <f t="shared" si="1"/>
        <v>2141023087.6793997</v>
      </c>
      <c r="F22" s="725">
        <f t="shared" si="1"/>
        <v>1466705893.7196999</v>
      </c>
      <c r="G22" s="725">
        <f t="shared" si="1"/>
        <v>194722303.55999997</v>
      </c>
      <c r="H22" s="725">
        <f t="shared" si="1"/>
        <v>6100611497.9932003</v>
      </c>
    </row>
    <row r="26" spans="1:8" ht="36">
      <c r="B26" s="291"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3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opLeftCell="B1" zoomScale="80" zoomScaleNormal="80" workbookViewId="0">
      <selection activeCell="L22" sqref="L22"/>
    </sheetView>
  </sheetViews>
  <sheetFormatPr defaultColWidth="9.33203125" defaultRowHeight="12"/>
  <cols>
    <col min="1" max="1" width="11.6640625" style="276" bestFit="1" customWidth="1"/>
    <col min="2" max="2" width="86.6640625" style="273" customWidth="1"/>
    <col min="3" max="3" width="25" style="273" customWidth="1"/>
    <col min="4" max="4" width="28.33203125" style="273" customWidth="1"/>
    <col min="5" max="5" width="18.33203125" style="278" customWidth="1"/>
    <col min="6" max="6" width="14.33203125" style="278" bestFit="1" customWidth="1"/>
    <col min="7" max="7" width="18.33203125" style="273" customWidth="1"/>
    <col min="8" max="8" width="20.88671875" style="273" customWidth="1"/>
    <col min="9" max="16384" width="9.33203125" style="273"/>
  </cols>
  <sheetData>
    <row r="1" spans="1:8" ht="13.8">
      <c r="A1" s="272" t="s">
        <v>97</v>
      </c>
      <c r="B1" s="226" t="str">
        <f>Info!C2</f>
        <v>სს ”ლიბერთი ბანკი”</v>
      </c>
      <c r="C1" s="340"/>
      <c r="D1" s="340"/>
      <c r="E1" s="340"/>
      <c r="F1" s="340"/>
      <c r="G1" s="340"/>
      <c r="H1" s="340"/>
    </row>
    <row r="2" spans="1:8">
      <c r="A2" s="274" t="s">
        <v>98</v>
      </c>
      <c r="B2" s="560">
        <f>'1. key ratios'!B2</f>
        <v>46112</v>
      </c>
      <c r="C2" s="340"/>
      <c r="D2" s="340"/>
      <c r="E2" s="340"/>
      <c r="F2" s="340"/>
      <c r="G2" s="340"/>
      <c r="H2" s="340"/>
    </row>
    <row r="3" spans="1:8">
      <c r="A3" s="275" t="s">
        <v>470</v>
      </c>
      <c r="B3" s="340"/>
      <c r="C3" s="340"/>
      <c r="D3" s="340"/>
      <c r="E3" s="340"/>
      <c r="F3" s="340"/>
      <c r="G3" s="340"/>
      <c r="H3" s="340"/>
    </row>
    <row r="4" spans="1:8">
      <c r="A4" s="341"/>
      <c r="B4" s="340"/>
      <c r="C4" s="339" t="s">
        <v>471</v>
      </c>
      <c r="D4" s="339" t="s">
        <v>472</v>
      </c>
      <c r="E4" s="339" t="s">
        <v>473</v>
      </c>
      <c r="F4" s="339" t="s">
        <v>474</v>
      </c>
      <c r="G4" s="339" t="s">
        <v>475</v>
      </c>
      <c r="H4" s="339" t="s">
        <v>476</v>
      </c>
    </row>
    <row r="5" spans="1:8" ht="34.200000000000003" customHeight="1">
      <c r="A5" s="886" t="s">
        <v>835</v>
      </c>
      <c r="B5" s="887"/>
      <c r="C5" s="900" t="s">
        <v>565</v>
      </c>
      <c r="D5" s="900"/>
      <c r="E5" s="900" t="s">
        <v>834</v>
      </c>
      <c r="F5" s="898" t="s">
        <v>833</v>
      </c>
      <c r="G5" s="898" t="s">
        <v>480</v>
      </c>
      <c r="H5" s="337" t="s">
        <v>832</v>
      </c>
    </row>
    <row r="6" spans="1:8" ht="24">
      <c r="A6" s="890"/>
      <c r="B6" s="891"/>
      <c r="C6" s="338" t="s">
        <v>481</v>
      </c>
      <c r="D6" s="338" t="s">
        <v>482</v>
      </c>
      <c r="E6" s="900"/>
      <c r="F6" s="899"/>
      <c r="G6" s="899"/>
      <c r="H6" s="337" t="s">
        <v>831</v>
      </c>
    </row>
    <row r="7" spans="1:8">
      <c r="A7" s="335">
        <v>1</v>
      </c>
      <c r="B7" s="322" t="s">
        <v>123</v>
      </c>
      <c r="C7" s="735">
        <v>0</v>
      </c>
      <c r="D7" s="735">
        <v>863807680.35520005</v>
      </c>
      <c r="E7" s="803">
        <v>1042350.6124000001</v>
      </c>
      <c r="F7" s="803"/>
      <c r="G7" s="735">
        <v>0</v>
      </c>
      <c r="H7" s="804">
        <v>862765329.7428</v>
      </c>
    </row>
    <row r="8" spans="1:8" ht="14.7" customHeight="1">
      <c r="A8" s="335">
        <v>2</v>
      </c>
      <c r="B8" s="322" t="s">
        <v>124</v>
      </c>
      <c r="C8" s="735">
        <v>0</v>
      </c>
      <c r="D8" s="735">
        <v>0</v>
      </c>
      <c r="E8" s="803">
        <v>0</v>
      </c>
      <c r="F8" s="803"/>
      <c r="G8" s="735">
        <v>0</v>
      </c>
      <c r="H8" s="804">
        <v>0</v>
      </c>
    </row>
    <row r="9" spans="1:8">
      <c r="A9" s="335">
        <v>3</v>
      </c>
      <c r="B9" s="322" t="s">
        <v>125</v>
      </c>
      <c r="C9" s="735">
        <v>0</v>
      </c>
      <c r="D9" s="735">
        <v>0</v>
      </c>
      <c r="E9" s="803">
        <v>0</v>
      </c>
      <c r="F9" s="803"/>
      <c r="G9" s="735">
        <v>0</v>
      </c>
      <c r="H9" s="804">
        <v>0</v>
      </c>
    </row>
    <row r="10" spans="1:8">
      <c r="A10" s="335">
        <v>4</v>
      </c>
      <c r="B10" s="322" t="s">
        <v>126</v>
      </c>
      <c r="C10" s="735">
        <v>0</v>
      </c>
      <c r="D10" s="735">
        <v>0</v>
      </c>
      <c r="E10" s="803">
        <v>0</v>
      </c>
      <c r="F10" s="803"/>
      <c r="G10" s="735">
        <v>0</v>
      </c>
      <c r="H10" s="804">
        <v>0</v>
      </c>
    </row>
    <row r="11" spans="1:8">
      <c r="A11" s="335">
        <v>5</v>
      </c>
      <c r="B11" s="322" t="s">
        <v>911</v>
      </c>
      <c r="C11" s="735">
        <v>0</v>
      </c>
      <c r="D11" s="735">
        <v>5285540.784</v>
      </c>
      <c r="E11" s="803">
        <v>0</v>
      </c>
      <c r="F11" s="803"/>
      <c r="G11" s="735">
        <v>0</v>
      </c>
      <c r="H11" s="804">
        <v>5285540.784</v>
      </c>
    </row>
    <row r="12" spans="1:8">
      <c r="A12" s="335">
        <v>6</v>
      </c>
      <c r="B12" s="322" t="s">
        <v>127</v>
      </c>
      <c r="C12" s="735"/>
      <c r="D12" s="735">
        <v>106041501.18079999</v>
      </c>
      <c r="E12" s="803">
        <v>214990.66189999998</v>
      </c>
      <c r="F12" s="803"/>
      <c r="G12" s="735">
        <v>0</v>
      </c>
      <c r="H12" s="804">
        <v>105826510.51889999</v>
      </c>
    </row>
    <row r="13" spans="1:8">
      <c r="A13" s="335">
        <v>7</v>
      </c>
      <c r="B13" s="322" t="s">
        <v>71</v>
      </c>
      <c r="C13" s="735">
        <v>27760480.878899999</v>
      </c>
      <c r="D13" s="735">
        <v>1052855513.5716938</v>
      </c>
      <c r="E13" s="803">
        <v>14750594.643899998</v>
      </c>
      <c r="F13" s="803"/>
      <c r="G13" s="735">
        <v>19264.752</v>
      </c>
      <c r="H13" s="804">
        <v>1065865399.8066937</v>
      </c>
    </row>
    <row r="14" spans="1:8">
      <c r="A14" s="335">
        <v>8</v>
      </c>
      <c r="B14" s="324" t="s">
        <v>72</v>
      </c>
      <c r="C14" s="735">
        <v>115373456.14269999</v>
      </c>
      <c r="D14" s="735">
        <v>2798024064.7816992</v>
      </c>
      <c r="E14" s="803">
        <v>118284864.24199997</v>
      </c>
      <c r="F14" s="803"/>
      <c r="G14" s="735">
        <v>10326800.010190006</v>
      </c>
      <c r="H14" s="804">
        <v>2795112656.6823993</v>
      </c>
    </row>
    <row r="15" spans="1:8">
      <c r="A15" s="335">
        <v>9</v>
      </c>
      <c r="B15" s="322" t="s">
        <v>912</v>
      </c>
      <c r="C15" s="735">
        <v>16699833.837999998</v>
      </c>
      <c r="D15" s="735">
        <v>696108627.57599998</v>
      </c>
      <c r="E15" s="803">
        <v>9464960.6489000041</v>
      </c>
      <c r="F15" s="803"/>
      <c r="G15" s="735">
        <v>48396</v>
      </c>
      <c r="H15" s="804">
        <v>703343500.76509988</v>
      </c>
    </row>
    <row r="16" spans="1:8">
      <c r="A16" s="335">
        <v>10</v>
      </c>
      <c r="B16" s="326" t="s">
        <v>483</v>
      </c>
      <c r="C16" s="735">
        <v>128707161.97170003</v>
      </c>
      <c r="D16" s="735">
        <v>843747.29770000011</v>
      </c>
      <c r="E16" s="803">
        <v>68597388.405099958</v>
      </c>
      <c r="F16" s="803"/>
      <c r="G16" s="735">
        <v>10394460.762190005</v>
      </c>
      <c r="H16" s="804">
        <v>60953520.864300072</v>
      </c>
    </row>
    <row r="17" spans="1:8">
      <c r="A17" s="335">
        <v>11</v>
      </c>
      <c r="B17" s="322" t="s">
        <v>68</v>
      </c>
      <c r="C17" s="735">
        <v>0</v>
      </c>
      <c r="D17" s="735">
        <v>2445722.83</v>
      </c>
      <c r="E17" s="803">
        <v>0</v>
      </c>
      <c r="F17" s="803"/>
      <c r="G17" s="735">
        <v>0</v>
      </c>
      <c r="H17" s="804">
        <v>2445722.83</v>
      </c>
    </row>
    <row r="18" spans="1:8">
      <c r="A18" s="335">
        <v>12</v>
      </c>
      <c r="B18" s="322" t="s">
        <v>69</v>
      </c>
      <c r="C18" s="735">
        <v>0</v>
      </c>
      <c r="D18" s="735">
        <v>0</v>
      </c>
      <c r="E18" s="803">
        <v>0</v>
      </c>
      <c r="F18" s="803"/>
      <c r="G18" s="735">
        <v>0</v>
      </c>
      <c r="H18" s="804">
        <v>0</v>
      </c>
    </row>
    <row r="19" spans="1:8">
      <c r="A19" s="336">
        <v>13</v>
      </c>
      <c r="B19" s="324" t="s">
        <v>70</v>
      </c>
      <c r="C19" s="735">
        <v>0</v>
      </c>
      <c r="D19" s="735">
        <v>0</v>
      </c>
      <c r="E19" s="803">
        <v>0</v>
      </c>
      <c r="F19" s="803"/>
      <c r="G19" s="735">
        <v>0</v>
      </c>
      <c r="H19" s="804">
        <v>0</v>
      </c>
    </row>
    <row r="20" spans="1:8">
      <c r="A20" s="335">
        <v>14</v>
      </c>
      <c r="B20" s="322" t="s">
        <v>469</v>
      </c>
      <c r="C20" s="735">
        <v>0</v>
      </c>
      <c r="D20" s="735">
        <v>681543600.56400001</v>
      </c>
      <c r="E20" s="803">
        <v>914019.43200000003</v>
      </c>
      <c r="F20" s="803"/>
      <c r="G20" s="735">
        <v>0</v>
      </c>
      <c r="H20" s="804">
        <v>680629581.13199997</v>
      </c>
    </row>
    <row r="21" spans="1:8" s="277" customFormat="1" ht="15" customHeight="1">
      <c r="A21" s="334">
        <v>15</v>
      </c>
      <c r="B21" s="333" t="s">
        <v>66</v>
      </c>
      <c r="C21" s="818">
        <f>SUM(C7:C15)+SUM(C17:C20)</f>
        <v>159833770.85959998</v>
      </c>
      <c r="D21" s="819">
        <f>SUM(D7:D15)+SUM(D17:D20)</f>
        <v>6206112251.6433935</v>
      </c>
      <c r="E21" s="818">
        <f>SUM(E7:E15)+SUM(E17:E20)</f>
        <v>144671780.24109998</v>
      </c>
      <c r="F21" s="818"/>
      <c r="G21" s="818">
        <f>SUM(G7:G15)+SUM(G17:G20)</f>
        <v>10394460.762190007</v>
      </c>
      <c r="H21" s="816">
        <f>C21+D21-E21-F21</f>
        <v>6221274242.2618933</v>
      </c>
    </row>
    <row r="22" spans="1:8">
      <c r="A22" s="332">
        <v>16</v>
      </c>
      <c r="B22" s="331" t="s">
        <v>484</v>
      </c>
      <c r="C22" s="735">
        <v>159833770.85959998</v>
      </c>
      <c r="D22" s="735">
        <v>4388313280.1448984</v>
      </c>
      <c r="E22" s="803">
        <v>141426049.22349989</v>
      </c>
      <c r="F22" s="803"/>
      <c r="G22" s="735">
        <v>10394460.762190005</v>
      </c>
      <c r="H22" s="804">
        <f>C22+D22-E22-F22</f>
        <v>4406721001.7809982</v>
      </c>
    </row>
    <row r="23" spans="1:8">
      <c r="A23" s="332">
        <v>17</v>
      </c>
      <c r="B23" s="331" t="s">
        <v>485</v>
      </c>
      <c r="C23" s="735"/>
      <c r="D23" s="735">
        <v>881294494.58811808</v>
      </c>
      <c r="E23" s="803">
        <v>1077321.6407638122</v>
      </c>
      <c r="F23" s="803"/>
      <c r="G23" s="735"/>
      <c r="H23" s="804">
        <f>C23+D23-E23-F23</f>
        <v>880217172.94735432</v>
      </c>
    </row>
    <row r="25" spans="1:8">
      <c r="E25" s="273"/>
      <c r="F25" s="273"/>
    </row>
    <row r="26" spans="1:8" ht="42.45" customHeight="1">
      <c r="B26" s="291"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zoomScale="80" zoomScaleNormal="80" workbookViewId="0">
      <selection activeCell="K23" sqref="K23"/>
    </sheetView>
  </sheetViews>
  <sheetFormatPr defaultColWidth="9.33203125" defaultRowHeight="12"/>
  <cols>
    <col min="1" max="1" width="11" style="273" bestFit="1" customWidth="1"/>
    <col min="2" max="2" width="72.33203125" style="273" customWidth="1"/>
    <col min="3" max="3" width="26" style="273" customWidth="1"/>
    <col min="4" max="4" width="28.88671875" style="273" customWidth="1"/>
    <col min="5" max="5" width="18.88671875" style="273" customWidth="1"/>
    <col min="6" max="6" width="18.6640625" style="273" customWidth="1"/>
    <col min="7" max="7" width="18.88671875" style="273" customWidth="1"/>
    <col min="8" max="8" width="22.33203125" style="273" customWidth="1"/>
    <col min="9" max="16384" width="9.33203125" style="273"/>
  </cols>
  <sheetData>
    <row r="1" spans="1:8" ht="13.8">
      <c r="A1" s="272" t="s">
        <v>97</v>
      </c>
      <c r="B1" s="226" t="str">
        <f>Info!C2</f>
        <v>სს ”ლიბერთი ბანკი”</v>
      </c>
      <c r="C1" s="340"/>
      <c r="D1" s="340"/>
      <c r="E1" s="340"/>
      <c r="F1" s="340"/>
      <c r="G1" s="340"/>
      <c r="H1" s="340"/>
    </row>
    <row r="2" spans="1:8">
      <c r="A2" s="274" t="s">
        <v>98</v>
      </c>
      <c r="B2" s="560">
        <f>'1. key ratios'!B2</f>
        <v>46112</v>
      </c>
      <c r="C2" s="340"/>
      <c r="D2" s="340"/>
      <c r="E2" s="340"/>
      <c r="F2" s="340"/>
      <c r="G2" s="340"/>
      <c r="H2" s="340"/>
    </row>
    <row r="3" spans="1:8">
      <c r="A3" s="275" t="s">
        <v>486</v>
      </c>
      <c r="B3" s="340"/>
      <c r="C3" s="340"/>
      <c r="D3" s="340"/>
      <c r="E3" s="340"/>
      <c r="F3" s="340"/>
      <c r="G3" s="340"/>
      <c r="H3" s="340"/>
    </row>
    <row r="4" spans="1:8">
      <c r="A4" s="340"/>
      <c r="B4" s="340"/>
      <c r="C4" s="339" t="s">
        <v>471</v>
      </c>
      <c r="D4" s="339" t="s">
        <v>472</v>
      </c>
      <c r="E4" s="339" t="s">
        <v>473</v>
      </c>
      <c r="F4" s="339" t="s">
        <v>474</v>
      </c>
      <c r="G4" s="339" t="s">
        <v>475</v>
      </c>
      <c r="H4" s="339" t="s">
        <v>476</v>
      </c>
    </row>
    <row r="5" spans="1:8" ht="41.7" customHeight="1">
      <c r="A5" s="886" t="s">
        <v>837</v>
      </c>
      <c r="B5" s="887"/>
      <c r="C5" s="901" t="s">
        <v>565</v>
      </c>
      <c r="D5" s="902"/>
      <c r="E5" s="898" t="s">
        <v>834</v>
      </c>
      <c r="F5" s="898" t="s">
        <v>833</v>
      </c>
      <c r="G5" s="898" t="s">
        <v>480</v>
      </c>
      <c r="H5" s="337" t="s">
        <v>832</v>
      </c>
    </row>
    <row r="6" spans="1:8" ht="24">
      <c r="A6" s="890"/>
      <c r="B6" s="891"/>
      <c r="C6" s="338" t="s">
        <v>481</v>
      </c>
      <c r="D6" s="338" t="s">
        <v>482</v>
      </c>
      <c r="E6" s="899"/>
      <c r="F6" s="899"/>
      <c r="G6" s="899"/>
      <c r="H6" s="337" t="s">
        <v>831</v>
      </c>
    </row>
    <row r="7" spans="1:8">
      <c r="A7" s="329">
        <v>1</v>
      </c>
      <c r="B7" s="344" t="s">
        <v>487</v>
      </c>
      <c r="C7" s="735">
        <v>21435434.867950004</v>
      </c>
      <c r="D7" s="735">
        <v>1947610578.4576001</v>
      </c>
      <c r="E7" s="735">
        <v>37753812.805919059</v>
      </c>
      <c r="F7" s="735"/>
      <c r="G7" s="735">
        <v>15633.39</v>
      </c>
      <c r="H7" s="804">
        <f t="shared" ref="H7:H34" si="0">C7+D7-E7-F7</f>
        <v>1931292200.5196309</v>
      </c>
    </row>
    <row r="8" spans="1:8">
      <c r="A8" s="329">
        <v>2</v>
      </c>
      <c r="B8" s="344" t="s">
        <v>488</v>
      </c>
      <c r="C8" s="735">
        <v>798499.69000000018</v>
      </c>
      <c r="D8" s="735">
        <v>247180378.24514997</v>
      </c>
      <c r="E8" s="735">
        <v>1594611.9649563716</v>
      </c>
      <c r="F8" s="735"/>
      <c r="G8" s="735">
        <v>43.85</v>
      </c>
      <c r="H8" s="804">
        <f t="shared" si="0"/>
        <v>246384265.97019359</v>
      </c>
    </row>
    <row r="9" spans="1:8">
      <c r="A9" s="329">
        <v>3</v>
      </c>
      <c r="B9" s="344" t="s">
        <v>836</v>
      </c>
      <c r="C9" s="735">
        <v>382.03</v>
      </c>
      <c r="D9" s="735">
        <v>29447005.907044005</v>
      </c>
      <c r="E9" s="735">
        <v>307290.96450643259</v>
      </c>
      <c r="F9" s="735"/>
      <c r="G9" s="735">
        <v>0</v>
      </c>
      <c r="H9" s="804">
        <f t="shared" si="0"/>
        <v>29140096.972537573</v>
      </c>
    </row>
    <row r="10" spans="1:8">
      <c r="A10" s="329">
        <v>4</v>
      </c>
      <c r="B10" s="344" t="s">
        <v>489</v>
      </c>
      <c r="C10" s="735">
        <v>11795841.855959998</v>
      </c>
      <c r="D10" s="735">
        <v>99970052.144028008</v>
      </c>
      <c r="E10" s="735">
        <v>1774726.0065855919</v>
      </c>
      <c r="F10" s="735"/>
      <c r="G10" s="735">
        <v>0</v>
      </c>
      <c r="H10" s="804">
        <f t="shared" si="0"/>
        <v>109991167.99340241</v>
      </c>
    </row>
    <row r="11" spans="1:8">
      <c r="A11" s="329">
        <v>5</v>
      </c>
      <c r="B11" s="344" t="s">
        <v>490</v>
      </c>
      <c r="C11" s="735">
        <v>5729475.2245966</v>
      </c>
      <c r="D11" s="735">
        <v>228428478.28964719</v>
      </c>
      <c r="E11" s="735">
        <v>4153288.9548253519</v>
      </c>
      <c r="F11" s="735"/>
      <c r="G11" s="735">
        <v>0</v>
      </c>
      <c r="H11" s="804">
        <f t="shared" si="0"/>
        <v>230004664.55941844</v>
      </c>
    </row>
    <row r="12" spans="1:8">
      <c r="A12" s="329">
        <v>6</v>
      </c>
      <c r="B12" s="344" t="s">
        <v>491</v>
      </c>
      <c r="C12" s="735">
        <v>195987.87000000002</v>
      </c>
      <c r="D12" s="735">
        <v>23429629.3367556</v>
      </c>
      <c r="E12" s="735">
        <v>403982.68996839016</v>
      </c>
      <c r="F12" s="735"/>
      <c r="G12" s="735">
        <v>0</v>
      </c>
      <c r="H12" s="804">
        <f t="shared" si="0"/>
        <v>23221634.516787212</v>
      </c>
    </row>
    <row r="13" spans="1:8">
      <c r="A13" s="329">
        <v>7</v>
      </c>
      <c r="B13" s="344" t="s">
        <v>492</v>
      </c>
      <c r="C13" s="735">
        <v>539775.80391200003</v>
      </c>
      <c r="D13" s="735">
        <v>72772779.317223594</v>
      </c>
      <c r="E13" s="735">
        <v>682049.37625550653</v>
      </c>
      <c r="F13" s="735"/>
      <c r="G13" s="735">
        <v>0</v>
      </c>
      <c r="H13" s="804">
        <f t="shared" si="0"/>
        <v>72630505.74488008</v>
      </c>
    </row>
    <row r="14" spans="1:8">
      <c r="A14" s="329">
        <v>8</v>
      </c>
      <c r="B14" s="344" t="s">
        <v>493</v>
      </c>
      <c r="C14" s="735">
        <v>108586.704</v>
      </c>
      <c r="D14" s="735">
        <v>18135553.606022801</v>
      </c>
      <c r="E14" s="735">
        <v>123445.68626811836</v>
      </c>
      <c r="F14" s="735"/>
      <c r="G14" s="735">
        <v>0</v>
      </c>
      <c r="H14" s="804">
        <f t="shared" si="0"/>
        <v>18120694.623754684</v>
      </c>
    </row>
    <row r="15" spans="1:8">
      <c r="A15" s="329">
        <v>9</v>
      </c>
      <c r="B15" s="344" t="s">
        <v>494</v>
      </c>
      <c r="C15" s="735">
        <v>55267.580999999991</v>
      </c>
      <c r="D15" s="735">
        <v>12907082.261692001</v>
      </c>
      <c r="E15" s="735">
        <v>63699.1246760473</v>
      </c>
      <c r="F15" s="735"/>
      <c r="G15" s="735">
        <v>0</v>
      </c>
      <c r="H15" s="804">
        <f t="shared" si="0"/>
        <v>12898650.718015954</v>
      </c>
    </row>
    <row r="16" spans="1:8">
      <c r="A16" s="329">
        <v>10</v>
      </c>
      <c r="B16" s="344" t="s">
        <v>495</v>
      </c>
      <c r="C16" s="735">
        <v>204.25</v>
      </c>
      <c r="D16" s="735">
        <v>19773946.790911999</v>
      </c>
      <c r="E16" s="735">
        <v>209770.56047324967</v>
      </c>
      <c r="F16" s="735"/>
      <c r="G16" s="735">
        <v>0</v>
      </c>
      <c r="H16" s="804">
        <f t="shared" si="0"/>
        <v>19564380.48043875</v>
      </c>
    </row>
    <row r="17" spans="1:9">
      <c r="A17" s="329">
        <v>11</v>
      </c>
      <c r="B17" s="344" t="s">
        <v>496</v>
      </c>
      <c r="C17" s="735">
        <v>48610.59</v>
      </c>
      <c r="D17" s="735">
        <v>6844744.8821819983</v>
      </c>
      <c r="E17" s="735">
        <v>71990.166097584864</v>
      </c>
      <c r="F17" s="735"/>
      <c r="G17" s="735">
        <v>0</v>
      </c>
      <c r="H17" s="804">
        <f t="shared" si="0"/>
        <v>6821365.3060844131</v>
      </c>
    </row>
    <row r="18" spans="1:9">
      <c r="A18" s="329">
        <v>12</v>
      </c>
      <c r="B18" s="344" t="s">
        <v>497</v>
      </c>
      <c r="C18" s="735">
        <v>12163798.393904002</v>
      </c>
      <c r="D18" s="735">
        <v>301063423.76579916</v>
      </c>
      <c r="E18" s="735">
        <v>9159043.7449173704</v>
      </c>
      <c r="F18" s="735"/>
      <c r="G18" s="735">
        <v>219975.83000000002</v>
      </c>
      <c r="H18" s="804">
        <f t="shared" si="0"/>
        <v>304068178.4147858</v>
      </c>
    </row>
    <row r="19" spans="1:9">
      <c r="A19" s="329">
        <v>13</v>
      </c>
      <c r="B19" s="344" t="s">
        <v>498</v>
      </c>
      <c r="C19" s="735">
        <v>3100087.5019199988</v>
      </c>
      <c r="D19" s="735">
        <v>79626248.276297987</v>
      </c>
      <c r="E19" s="735">
        <v>2713622.2799741784</v>
      </c>
      <c r="F19" s="735"/>
      <c r="G19" s="735">
        <v>21942.890189999998</v>
      </c>
      <c r="H19" s="804">
        <f t="shared" si="0"/>
        <v>80012713.498243809</v>
      </c>
    </row>
    <row r="20" spans="1:9">
      <c r="A20" s="329">
        <v>14</v>
      </c>
      <c r="B20" s="344" t="s">
        <v>499</v>
      </c>
      <c r="C20" s="735">
        <v>2471561.108178</v>
      </c>
      <c r="D20" s="735">
        <v>78896327.467293218</v>
      </c>
      <c r="E20" s="735">
        <v>1112415.969325342</v>
      </c>
      <c r="F20" s="735"/>
      <c r="G20" s="735">
        <v>18527.16</v>
      </c>
      <c r="H20" s="804">
        <f t="shared" si="0"/>
        <v>80255472.606145874</v>
      </c>
    </row>
    <row r="21" spans="1:9">
      <c r="A21" s="329">
        <v>15</v>
      </c>
      <c r="B21" s="344" t="s">
        <v>500</v>
      </c>
      <c r="C21" s="735">
        <v>4383805.941726001</v>
      </c>
      <c r="D21" s="735">
        <v>35525226.756724015</v>
      </c>
      <c r="E21" s="735">
        <v>1178406.1265010366</v>
      </c>
      <c r="F21" s="735"/>
      <c r="G21" s="735">
        <v>0</v>
      </c>
      <c r="H21" s="804">
        <f t="shared" si="0"/>
        <v>38730626.571948975</v>
      </c>
    </row>
    <row r="22" spans="1:9">
      <c r="A22" s="329">
        <v>16</v>
      </c>
      <c r="B22" s="344" t="s">
        <v>501</v>
      </c>
      <c r="C22" s="735">
        <v>34320.75</v>
      </c>
      <c r="D22" s="735">
        <v>51202122.795843996</v>
      </c>
      <c r="E22" s="735">
        <v>1740184.8013815358</v>
      </c>
      <c r="F22" s="735"/>
      <c r="G22" s="735">
        <v>0</v>
      </c>
      <c r="H22" s="804">
        <f t="shared" si="0"/>
        <v>49496258.74446246</v>
      </c>
    </row>
    <row r="23" spans="1:9">
      <c r="A23" s="329">
        <v>17</v>
      </c>
      <c r="B23" s="344" t="s">
        <v>502</v>
      </c>
      <c r="C23" s="735">
        <v>5367935.6400000006</v>
      </c>
      <c r="D23" s="735">
        <v>8220018.6443220004</v>
      </c>
      <c r="E23" s="735">
        <v>763593.79426089209</v>
      </c>
      <c r="F23" s="735"/>
      <c r="G23" s="735">
        <v>0</v>
      </c>
      <c r="H23" s="804">
        <f t="shared" si="0"/>
        <v>12824360.490061108</v>
      </c>
    </row>
    <row r="24" spans="1:9">
      <c r="A24" s="329">
        <v>18</v>
      </c>
      <c r="B24" s="344" t="s">
        <v>503</v>
      </c>
      <c r="C24" s="735">
        <v>102297.81</v>
      </c>
      <c r="D24" s="735">
        <v>141427269.54042244</v>
      </c>
      <c r="E24" s="735">
        <v>675862.23605160508</v>
      </c>
      <c r="F24" s="735"/>
      <c r="G24" s="735">
        <v>0</v>
      </c>
      <c r="H24" s="804">
        <f t="shared" si="0"/>
        <v>140853705.11437082</v>
      </c>
    </row>
    <row r="25" spans="1:9">
      <c r="A25" s="329">
        <v>19</v>
      </c>
      <c r="B25" s="344" t="s">
        <v>504</v>
      </c>
      <c r="C25" s="735">
        <v>0</v>
      </c>
      <c r="D25" s="735">
        <v>5199781.736378001</v>
      </c>
      <c r="E25" s="735">
        <v>21033.18247392559</v>
      </c>
      <c r="F25" s="735"/>
      <c r="G25" s="735">
        <v>0</v>
      </c>
      <c r="H25" s="804">
        <f t="shared" si="0"/>
        <v>5178748.5539040752</v>
      </c>
    </row>
    <row r="26" spans="1:9">
      <c r="A26" s="329">
        <v>20</v>
      </c>
      <c r="B26" s="344" t="s">
        <v>505</v>
      </c>
      <c r="C26" s="735">
        <v>1898921.36</v>
      </c>
      <c r="D26" s="735">
        <v>118825859.078144</v>
      </c>
      <c r="E26" s="735">
        <v>1926904.9929349557</v>
      </c>
      <c r="F26" s="735"/>
      <c r="G26" s="735">
        <v>19264.752</v>
      </c>
      <c r="H26" s="804">
        <f t="shared" si="0"/>
        <v>118797875.44520904</v>
      </c>
      <c r="I26" s="279"/>
    </row>
    <row r="27" spans="1:9">
      <c r="A27" s="329">
        <v>21</v>
      </c>
      <c r="B27" s="344" t="s">
        <v>506</v>
      </c>
      <c r="C27" s="735">
        <v>4654.6400000000003</v>
      </c>
      <c r="D27" s="735">
        <v>28257231.707591999</v>
      </c>
      <c r="E27" s="735">
        <v>46190.116637746272</v>
      </c>
      <c r="F27" s="735"/>
      <c r="G27" s="735">
        <v>0</v>
      </c>
      <c r="H27" s="804">
        <f t="shared" si="0"/>
        <v>28215696.230954252</v>
      </c>
      <c r="I27" s="279"/>
    </row>
    <row r="28" spans="1:9">
      <c r="A28" s="329">
        <v>22</v>
      </c>
      <c r="B28" s="344" t="s">
        <v>507</v>
      </c>
      <c r="C28" s="735">
        <v>107728.65</v>
      </c>
      <c r="D28" s="735">
        <v>18532817.917544004</v>
      </c>
      <c r="E28" s="735">
        <v>161779.20997159029</v>
      </c>
      <c r="F28" s="735"/>
      <c r="G28" s="735">
        <v>0</v>
      </c>
      <c r="H28" s="804">
        <f t="shared" si="0"/>
        <v>18478767.35757241</v>
      </c>
      <c r="I28" s="279"/>
    </row>
    <row r="29" spans="1:9">
      <c r="A29" s="329">
        <v>23</v>
      </c>
      <c r="B29" s="344" t="s">
        <v>508</v>
      </c>
      <c r="C29" s="735">
        <v>19326769.20541019</v>
      </c>
      <c r="D29" s="735">
        <v>422613108.38618052</v>
      </c>
      <c r="E29" s="735">
        <v>14135673.392125206</v>
      </c>
      <c r="F29" s="735"/>
      <c r="G29" s="735">
        <v>306488</v>
      </c>
      <c r="H29" s="804">
        <f t="shared" si="0"/>
        <v>427804204.19946551</v>
      </c>
      <c r="I29" s="279"/>
    </row>
    <row r="30" spans="1:9">
      <c r="A30" s="329">
        <v>24</v>
      </c>
      <c r="B30" s="344" t="s">
        <v>509</v>
      </c>
      <c r="C30" s="735">
        <v>40708150.77987998</v>
      </c>
      <c r="D30" s="735">
        <v>636272767.18783593</v>
      </c>
      <c r="E30" s="735">
        <v>33382388.883516256</v>
      </c>
      <c r="F30" s="735"/>
      <c r="G30" s="735">
        <v>1868172.1099999999</v>
      </c>
      <c r="H30" s="804">
        <f t="shared" si="0"/>
        <v>643598529.08419955</v>
      </c>
      <c r="I30" s="279"/>
    </row>
    <row r="31" spans="1:9">
      <c r="A31" s="329">
        <v>25</v>
      </c>
      <c r="B31" s="344" t="s">
        <v>510</v>
      </c>
      <c r="C31" s="735">
        <v>14168044.140163999</v>
      </c>
      <c r="D31" s="735">
        <v>346528917.71440399</v>
      </c>
      <c r="E31" s="735">
        <v>14526870.327006305</v>
      </c>
      <c r="F31" s="735"/>
      <c r="G31" s="735">
        <v>70900.98</v>
      </c>
      <c r="H31" s="804">
        <f t="shared" si="0"/>
        <v>346170091.52756172</v>
      </c>
      <c r="I31" s="279"/>
    </row>
    <row r="32" spans="1:9">
      <c r="A32" s="329">
        <v>26</v>
      </c>
      <c r="B32" s="344" t="s">
        <v>511</v>
      </c>
      <c r="C32" s="735">
        <v>15287628.470880002</v>
      </c>
      <c r="D32" s="735">
        <v>379471111.46796203</v>
      </c>
      <c r="E32" s="735">
        <v>14000753.140142657</v>
      </c>
      <c r="F32" s="735"/>
      <c r="G32" s="735">
        <v>7853511.7999999998</v>
      </c>
      <c r="H32" s="804">
        <f t="shared" si="0"/>
        <v>380757986.79869938</v>
      </c>
      <c r="I32" s="279"/>
    </row>
    <row r="33" spans="1:9">
      <c r="A33" s="329">
        <v>27</v>
      </c>
      <c r="B33" s="330" t="s">
        <v>88</v>
      </c>
      <c r="C33" s="735">
        <v>0</v>
      </c>
      <c r="D33" s="735">
        <v>847949789.96249509</v>
      </c>
      <c r="E33" s="735">
        <v>1988389.7433000894</v>
      </c>
      <c r="F33" s="735"/>
      <c r="G33" s="735"/>
      <c r="H33" s="804">
        <f t="shared" si="0"/>
        <v>845961400.21919501</v>
      </c>
      <c r="I33" s="279"/>
    </row>
    <row r="34" spans="1:9">
      <c r="A34" s="329">
        <v>28</v>
      </c>
      <c r="B34" s="343" t="s">
        <v>66</v>
      </c>
      <c r="C34" s="780">
        <v>159833770.85948077</v>
      </c>
      <c r="D34" s="780">
        <v>6206112251.6434965</v>
      </c>
      <c r="E34" s="780">
        <v>144671780.24105239</v>
      </c>
      <c r="F34" s="780"/>
      <c r="G34" s="780">
        <v>10394460.762189999</v>
      </c>
      <c r="H34" s="816">
        <f t="shared" si="0"/>
        <v>6221274242.2619247</v>
      </c>
      <c r="I34" s="279"/>
    </row>
    <row r="35" spans="1:9">
      <c r="A35" s="279"/>
      <c r="B35" s="279"/>
      <c r="C35" s="279"/>
      <c r="D35" s="279"/>
      <c r="E35" s="279"/>
      <c r="F35" s="279"/>
      <c r="G35" s="279"/>
      <c r="H35" s="279"/>
      <c r="I35" s="279"/>
    </row>
    <row r="36" spans="1:9">
      <c r="A36" s="279"/>
      <c r="B36" s="280"/>
      <c r="C36" s="279"/>
      <c r="D36" s="279"/>
      <c r="E36" s="279"/>
      <c r="F36" s="279"/>
      <c r="G36" s="279"/>
      <c r="H36" s="279"/>
      <c r="I36" s="279"/>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5" zoomScaleNormal="85" workbookViewId="0">
      <selection activeCell="F17" sqref="F17"/>
    </sheetView>
  </sheetViews>
  <sheetFormatPr defaultColWidth="9.33203125" defaultRowHeight="12"/>
  <cols>
    <col min="1" max="1" width="11.6640625" style="273" bestFit="1" customWidth="1"/>
    <col min="2" max="2" width="102.5546875" style="273" customWidth="1"/>
    <col min="3" max="3" width="24.109375" style="273" customWidth="1"/>
    <col min="4" max="4" width="32.88671875" style="278" customWidth="1"/>
    <col min="5" max="16384" width="9.33203125" style="273"/>
  </cols>
  <sheetData>
    <row r="1" spans="1:4" ht="13.8">
      <c r="A1" s="272" t="s">
        <v>97</v>
      </c>
      <c r="B1" s="226" t="str">
        <f>Info!C2</f>
        <v>სს ”ლიბერთი ბანკი”</v>
      </c>
      <c r="D1" s="273"/>
    </row>
    <row r="2" spans="1:4">
      <c r="A2" s="274" t="s">
        <v>98</v>
      </c>
      <c r="B2" s="560">
        <f>'1. key ratios'!B2</f>
        <v>46112</v>
      </c>
      <c r="D2" s="273"/>
    </row>
    <row r="3" spans="1:4">
      <c r="A3" s="275" t="s">
        <v>512</v>
      </c>
      <c r="D3" s="273"/>
    </row>
    <row r="5" spans="1:4" ht="24">
      <c r="A5" s="903" t="s">
        <v>848</v>
      </c>
      <c r="B5" s="903"/>
      <c r="C5" s="352" t="s">
        <v>531</v>
      </c>
      <c r="D5" s="352" t="s">
        <v>847</v>
      </c>
    </row>
    <row r="6" spans="1:4">
      <c r="A6" s="351">
        <v>1</v>
      </c>
      <c r="B6" s="345" t="s">
        <v>846</v>
      </c>
      <c r="C6" s="770">
        <v>141264646.47587436</v>
      </c>
      <c r="D6" s="770">
        <v>917720</v>
      </c>
    </row>
    <row r="7" spans="1:4">
      <c r="A7" s="348">
        <v>2</v>
      </c>
      <c r="B7" s="345" t="s">
        <v>845</v>
      </c>
      <c r="C7" s="770">
        <v>32036886.238665834</v>
      </c>
      <c r="D7" s="770">
        <v>34335</v>
      </c>
    </row>
    <row r="8" spans="1:4">
      <c r="A8" s="350">
        <v>2.1</v>
      </c>
      <c r="B8" s="349" t="s">
        <v>844</v>
      </c>
      <c r="C8" s="770">
        <v>15041982.038063932</v>
      </c>
      <c r="D8" s="770">
        <v>34335</v>
      </c>
    </row>
    <row r="9" spans="1:4">
      <c r="A9" s="350">
        <v>2.2000000000000002</v>
      </c>
      <c r="B9" s="349" t="s">
        <v>843</v>
      </c>
      <c r="C9" s="770">
        <v>16994904.200601902</v>
      </c>
      <c r="D9" s="770"/>
    </row>
    <row r="10" spans="1:4">
      <c r="A10" s="351">
        <v>3</v>
      </c>
      <c r="B10" s="345" t="s">
        <v>842</v>
      </c>
      <c r="C10" s="770">
        <v>31955147.739397742</v>
      </c>
      <c r="D10" s="770">
        <v>0</v>
      </c>
    </row>
    <row r="11" spans="1:4">
      <c r="A11" s="350">
        <v>3.1</v>
      </c>
      <c r="B11" s="349" t="s">
        <v>513</v>
      </c>
      <c r="C11" s="770">
        <v>10394460.762190001</v>
      </c>
      <c r="D11" s="770"/>
    </row>
    <row r="12" spans="1:4">
      <c r="A12" s="350">
        <v>3.2</v>
      </c>
      <c r="B12" s="349" t="s">
        <v>841</v>
      </c>
      <c r="C12" s="770">
        <v>6052632.9381246278</v>
      </c>
      <c r="D12" s="770">
        <v>0</v>
      </c>
    </row>
    <row r="13" spans="1:4">
      <c r="A13" s="350">
        <v>3.3</v>
      </c>
      <c r="B13" s="349" t="s">
        <v>840</v>
      </c>
      <c r="C13" s="770">
        <v>15508054.03908311</v>
      </c>
      <c r="D13" s="770"/>
    </row>
    <row r="14" spans="1:4">
      <c r="A14" s="348">
        <v>4</v>
      </c>
      <c r="B14" s="347" t="s">
        <v>839</v>
      </c>
      <c r="C14" s="770">
        <v>79664.244161368682</v>
      </c>
      <c r="D14" s="770"/>
    </row>
    <row r="15" spans="1:4">
      <c r="A15" s="346">
        <v>5</v>
      </c>
      <c r="B15" s="345" t="s">
        <v>838</v>
      </c>
      <c r="C15" s="771">
        <f>C6+C7-C10+C14</f>
        <v>141426049.21930382</v>
      </c>
      <c r="D15" s="771">
        <f>D6+D7-D10+D14</f>
        <v>952055</v>
      </c>
    </row>
  </sheetData>
  <mergeCells count="1">
    <mergeCell ref="A5:B5"/>
  </mergeCells>
  <pageMargins left="0.7" right="0.7" top="0.75" bottom="0.75" header="0.3" footer="0.3"/>
  <pageSetup scale="4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5" zoomScaleNormal="85" workbookViewId="0">
      <selection activeCell="F17" sqref="F17"/>
    </sheetView>
  </sheetViews>
  <sheetFormatPr defaultColWidth="9.33203125" defaultRowHeight="12"/>
  <cols>
    <col min="1" max="1" width="11.6640625" style="340" bestFit="1" customWidth="1"/>
    <col min="2" max="2" width="121.33203125" style="340" customWidth="1"/>
    <col min="3" max="3" width="27" style="340" customWidth="1"/>
    <col min="4" max="4" width="37.88671875" style="340" customWidth="1"/>
    <col min="5" max="16384" width="9.33203125" style="340"/>
  </cols>
  <sheetData>
    <row r="1" spans="1:4" ht="13.8">
      <c r="A1" s="272" t="s">
        <v>97</v>
      </c>
      <c r="B1" s="226" t="str">
        <f>Info!C2</f>
        <v>სს ”ლიბერთი ბანკი”</v>
      </c>
    </row>
    <row r="2" spans="1:4">
      <c r="A2" s="274" t="s">
        <v>98</v>
      </c>
      <c r="B2" s="560">
        <f>'1. key ratios'!B2</f>
        <v>46112</v>
      </c>
    </row>
    <row r="3" spans="1:4">
      <c r="A3" s="275" t="s">
        <v>514</v>
      </c>
    </row>
    <row r="4" spans="1:4">
      <c r="A4" s="275"/>
    </row>
    <row r="5" spans="1:4" ht="15" customHeight="1">
      <c r="A5" s="904" t="s">
        <v>515</v>
      </c>
      <c r="B5" s="905"/>
      <c r="C5" s="908" t="s">
        <v>516</v>
      </c>
      <c r="D5" s="908" t="s">
        <v>517</v>
      </c>
    </row>
    <row r="6" spans="1:4" ht="18" customHeight="1">
      <c r="A6" s="906"/>
      <c r="B6" s="907"/>
      <c r="C6" s="908"/>
      <c r="D6" s="908"/>
    </row>
    <row r="7" spans="1:4">
      <c r="A7" s="343">
        <v>1</v>
      </c>
      <c r="B7" s="333" t="s">
        <v>518</v>
      </c>
      <c r="C7" s="735">
        <v>163370579.2511341</v>
      </c>
      <c r="D7" s="353"/>
    </row>
    <row r="8" spans="1:4">
      <c r="A8" s="330">
        <v>2</v>
      </c>
      <c r="B8" s="330" t="s">
        <v>519</v>
      </c>
      <c r="C8" s="735">
        <v>22697549.202782013</v>
      </c>
      <c r="D8" s="353"/>
    </row>
    <row r="9" spans="1:4">
      <c r="A9" s="330">
        <v>3</v>
      </c>
      <c r="B9" s="356" t="s">
        <v>520</v>
      </c>
      <c r="C9" s="735">
        <v>48590.725133199994</v>
      </c>
      <c r="D9" s="353"/>
    </row>
    <row r="10" spans="1:4">
      <c r="A10" s="330">
        <v>4</v>
      </c>
      <c r="B10" s="330" t="s">
        <v>521</v>
      </c>
      <c r="C10" s="735">
        <v>26282948.319619298</v>
      </c>
      <c r="D10" s="353"/>
    </row>
    <row r="11" spans="1:4">
      <c r="A11" s="330">
        <v>5</v>
      </c>
      <c r="B11" s="355" t="s">
        <v>849</v>
      </c>
      <c r="C11" s="735">
        <v>1702014.6169580007</v>
      </c>
      <c r="D11" s="353"/>
    </row>
    <row r="12" spans="1:4">
      <c r="A12" s="330">
        <v>6</v>
      </c>
      <c r="B12" s="355" t="s">
        <v>522</v>
      </c>
      <c r="C12" s="735">
        <v>9833621.8081820961</v>
      </c>
      <c r="D12" s="353"/>
    </row>
    <row r="13" spans="1:4">
      <c r="A13" s="330">
        <v>7</v>
      </c>
      <c r="B13" s="355" t="s">
        <v>525</v>
      </c>
      <c r="C13" s="735">
        <v>10394460.762190001</v>
      </c>
      <c r="D13" s="353"/>
    </row>
    <row r="14" spans="1:4">
      <c r="A14" s="330">
        <v>8</v>
      </c>
      <c r="B14" s="355" t="s">
        <v>523</v>
      </c>
      <c r="C14" s="735">
        <v>4351402.9764999999</v>
      </c>
      <c r="D14" s="330"/>
    </row>
    <row r="15" spans="1:4">
      <c r="A15" s="330">
        <v>9</v>
      </c>
      <c r="B15" s="355" t="s">
        <v>524</v>
      </c>
      <c r="C15" s="735"/>
      <c r="D15" s="330"/>
    </row>
    <row r="16" spans="1:4">
      <c r="A16" s="330">
        <v>10</v>
      </c>
      <c r="B16" s="355" t="s">
        <v>526</v>
      </c>
      <c r="C16" s="735"/>
      <c r="D16" s="330"/>
    </row>
    <row r="17" spans="1:4" ht="24">
      <c r="A17" s="330">
        <v>11</v>
      </c>
      <c r="B17" s="355" t="s">
        <v>527</v>
      </c>
      <c r="C17" s="735">
        <v>1448.1557891999996</v>
      </c>
      <c r="D17" s="353"/>
    </row>
    <row r="18" spans="1:4">
      <c r="A18" s="343">
        <v>12</v>
      </c>
      <c r="B18" s="354" t="s">
        <v>528</v>
      </c>
      <c r="C18" s="780">
        <f>C7+C8+C9-C10</f>
        <v>159833770.85943002</v>
      </c>
      <c r="D18" s="353"/>
    </row>
    <row r="21" spans="1:4">
      <c r="B21" s="272"/>
    </row>
    <row r="22" spans="1:4">
      <c r="B22" s="274"/>
    </row>
    <row r="23" spans="1:4">
      <c r="B23" s="275"/>
    </row>
  </sheetData>
  <mergeCells count="3">
    <mergeCell ref="A5:B6"/>
    <mergeCell ref="C5:C6"/>
    <mergeCell ref="D5:D6"/>
  </mergeCells>
  <pageMargins left="0.7" right="0.7" top="0.75" bottom="0.75" header="0.3" footer="0.3"/>
  <pageSetup paperSize="9" scale="4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topLeftCell="A5" zoomScale="80" zoomScaleNormal="80" workbookViewId="0">
      <selection activeCell="F17" sqref="F17"/>
    </sheetView>
  </sheetViews>
  <sheetFormatPr defaultColWidth="9.33203125" defaultRowHeight="12"/>
  <cols>
    <col min="1" max="1" width="11.6640625" style="340" bestFit="1" customWidth="1"/>
    <col min="2" max="2" width="56.5546875" style="340" customWidth="1"/>
    <col min="3" max="3" width="18.109375" style="340" customWidth="1"/>
    <col min="4" max="4" width="17" style="340" customWidth="1"/>
    <col min="5" max="5" width="18.5546875" style="340" customWidth="1"/>
    <col min="6" max="6" width="22.33203125" style="340" customWidth="1"/>
    <col min="7" max="7" width="20" style="340" customWidth="1"/>
    <col min="8" max="8" width="16.6640625" style="340" customWidth="1"/>
    <col min="9" max="9" width="21.109375" style="340" customWidth="1"/>
    <col min="10" max="11" width="22.33203125" style="340" customWidth="1"/>
    <col min="12" max="12" width="16.6640625" style="340" customWidth="1"/>
    <col min="13" max="18" width="22.33203125" style="340" customWidth="1"/>
    <col min="19" max="19" width="23.33203125" style="340" bestFit="1" customWidth="1"/>
    <col min="20" max="20" width="15.6640625" style="340" customWidth="1"/>
    <col min="21" max="26" width="22.33203125" style="340" customWidth="1"/>
    <col min="27" max="27" width="21.33203125" style="340" customWidth="1"/>
    <col min="28" max="28" width="20" style="340" customWidth="1"/>
    <col min="29" max="16384" width="9.33203125" style="340"/>
  </cols>
  <sheetData>
    <row r="1" spans="1:28" ht="13.8">
      <c r="A1" s="272" t="s">
        <v>97</v>
      </c>
      <c r="B1" s="226" t="str">
        <f>Info!C2</f>
        <v>სს ”ლიბერთი ბანკი”</v>
      </c>
    </row>
    <row r="2" spans="1:28">
      <c r="A2" s="274" t="s">
        <v>98</v>
      </c>
      <c r="B2" s="560">
        <f>'1. key ratios'!B2</f>
        <v>46112</v>
      </c>
      <c r="C2" s="341"/>
    </row>
    <row r="3" spans="1:28">
      <c r="A3" s="275" t="s">
        <v>529</v>
      </c>
    </row>
    <row r="5" spans="1:28" ht="15" customHeight="1">
      <c r="A5" s="909" t="s">
        <v>862</v>
      </c>
      <c r="B5" s="910"/>
      <c r="C5" s="915" t="s">
        <v>861</v>
      </c>
      <c r="D5" s="916"/>
      <c r="E5" s="916"/>
      <c r="F5" s="916"/>
      <c r="G5" s="916"/>
      <c r="H5" s="916"/>
      <c r="I5" s="916"/>
      <c r="J5" s="916"/>
      <c r="K5" s="916"/>
      <c r="L5" s="916"/>
      <c r="M5" s="916"/>
      <c r="N5" s="916"/>
      <c r="O5" s="916"/>
      <c r="P5" s="916"/>
      <c r="Q5" s="916"/>
      <c r="R5" s="916"/>
      <c r="S5" s="916"/>
      <c r="T5" s="370"/>
      <c r="U5" s="370"/>
      <c r="V5" s="370"/>
      <c r="W5" s="370"/>
      <c r="X5" s="370"/>
      <c r="Y5" s="370"/>
      <c r="Z5" s="370"/>
      <c r="AA5" s="369"/>
      <c r="AB5" s="360"/>
    </row>
    <row r="6" spans="1:28">
      <c r="A6" s="911"/>
      <c r="B6" s="912"/>
      <c r="C6" s="917" t="s">
        <v>66</v>
      </c>
      <c r="D6" s="919" t="s">
        <v>860</v>
      </c>
      <c r="E6" s="919"/>
      <c r="F6" s="919"/>
      <c r="G6" s="919"/>
      <c r="H6" s="920" t="s">
        <v>859</v>
      </c>
      <c r="I6" s="921"/>
      <c r="J6" s="921"/>
      <c r="K6" s="922"/>
      <c r="L6" s="368"/>
      <c r="M6" s="923" t="s">
        <v>858</v>
      </c>
      <c r="N6" s="923"/>
      <c r="O6" s="923"/>
      <c r="P6" s="923"/>
      <c r="Q6" s="923"/>
      <c r="R6" s="923"/>
      <c r="S6" s="899"/>
      <c r="T6" s="367"/>
      <c r="U6" s="902" t="s">
        <v>857</v>
      </c>
      <c r="V6" s="902"/>
      <c r="W6" s="902"/>
      <c r="X6" s="902"/>
      <c r="Y6" s="902"/>
      <c r="Z6" s="902"/>
      <c r="AA6" s="900"/>
      <c r="AB6" s="366"/>
    </row>
    <row r="7" spans="1:28" ht="24">
      <c r="A7" s="913"/>
      <c r="B7" s="914"/>
      <c r="C7" s="918"/>
      <c r="D7" s="365"/>
      <c r="E7" s="361" t="s">
        <v>530</v>
      </c>
      <c r="F7" s="337" t="s">
        <v>855</v>
      </c>
      <c r="G7" s="337" t="s">
        <v>856</v>
      </c>
      <c r="H7" s="364"/>
      <c r="I7" s="361" t="s">
        <v>530</v>
      </c>
      <c r="J7" s="337" t="s">
        <v>855</v>
      </c>
      <c r="K7" s="337" t="s">
        <v>856</v>
      </c>
      <c r="L7" s="363"/>
      <c r="M7" s="361" t="s">
        <v>530</v>
      </c>
      <c r="N7" s="337" t="s">
        <v>855</v>
      </c>
      <c r="O7" s="337" t="s">
        <v>854</v>
      </c>
      <c r="P7" s="337" t="s">
        <v>853</v>
      </c>
      <c r="Q7" s="337" t="s">
        <v>852</v>
      </c>
      <c r="R7" s="337" t="s">
        <v>851</v>
      </c>
      <c r="S7" s="337" t="s">
        <v>850</v>
      </c>
      <c r="T7" s="362"/>
      <c r="U7" s="361" t="s">
        <v>530</v>
      </c>
      <c r="V7" s="337" t="s">
        <v>855</v>
      </c>
      <c r="W7" s="337" t="s">
        <v>854</v>
      </c>
      <c r="X7" s="337" t="s">
        <v>853</v>
      </c>
      <c r="Y7" s="337" t="s">
        <v>852</v>
      </c>
      <c r="Z7" s="337" t="s">
        <v>851</v>
      </c>
      <c r="AA7" s="337" t="s">
        <v>850</v>
      </c>
      <c r="AB7" s="360"/>
    </row>
    <row r="8" spans="1:28">
      <c r="A8" s="359">
        <v>1</v>
      </c>
      <c r="B8" s="333" t="s">
        <v>531</v>
      </c>
      <c r="C8" s="780">
        <v>4548147051.0044804</v>
      </c>
      <c r="D8" s="735">
        <v>4225453975.9740353</v>
      </c>
      <c r="E8" s="735">
        <v>42001428.828535996</v>
      </c>
      <c r="F8" s="735">
        <v>0</v>
      </c>
      <c r="G8" s="735">
        <v>703515.67827000003</v>
      </c>
      <c r="H8" s="735">
        <v>162859304.17096597</v>
      </c>
      <c r="I8" s="735">
        <v>30432686.084192</v>
      </c>
      <c r="J8" s="735">
        <v>30474303.700068004</v>
      </c>
      <c r="K8" s="735">
        <v>389458.1</v>
      </c>
      <c r="L8" s="735">
        <v>158476600.48896605</v>
      </c>
      <c r="M8" s="735">
        <v>6852124.1091019996</v>
      </c>
      <c r="N8" s="735">
        <v>7395855.8774440009</v>
      </c>
      <c r="O8" s="735">
        <v>27537007.769797996</v>
      </c>
      <c r="P8" s="735">
        <v>27054422.470803998</v>
      </c>
      <c r="Q8" s="735">
        <v>34837399.016926013</v>
      </c>
      <c r="R8" s="735">
        <v>33679433.932305992</v>
      </c>
      <c r="S8" s="735">
        <v>17047.009999999998</v>
      </c>
      <c r="T8" s="735">
        <v>1357170.3705147998</v>
      </c>
      <c r="U8" s="735">
        <v>4465.0159999999996</v>
      </c>
      <c r="V8" s="735">
        <v>525.17899999999997</v>
      </c>
      <c r="W8" s="735">
        <v>4340.2650000000003</v>
      </c>
      <c r="X8" s="735">
        <v>3083.4490000000001</v>
      </c>
      <c r="Y8" s="735">
        <v>54822.556999999993</v>
      </c>
      <c r="Z8" s="735">
        <v>895462.95054260001</v>
      </c>
      <c r="AA8" s="735">
        <v>0</v>
      </c>
      <c r="AB8" s="357"/>
    </row>
    <row r="9" spans="1:28">
      <c r="A9" s="329">
        <v>1.1000000000000001</v>
      </c>
      <c r="B9" s="358" t="s">
        <v>532</v>
      </c>
      <c r="C9" s="781">
        <v>0</v>
      </c>
      <c r="D9" s="735">
        <v>0</v>
      </c>
      <c r="E9" s="735">
        <v>0</v>
      </c>
      <c r="F9" s="735">
        <v>0</v>
      </c>
      <c r="G9" s="735">
        <v>0</v>
      </c>
      <c r="H9" s="735">
        <v>0</v>
      </c>
      <c r="I9" s="735">
        <v>0</v>
      </c>
      <c r="J9" s="735">
        <v>0</v>
      </c>
      <c r="K9" s="735">
        <v>0</v>
      </c>
      <c r="L9" s="735">
        <v>0</v>
      </c>
      <c r="M9" s="735">
        <v>0</v>
      </c>
      <c r="N9" s="735">
        <v>0</v>
      </c>
      <c r="O9" s="735">
        <v>0</v>
      </c>
      <c r="P9" s="735">
        <v>0</v>
      </c>
      <c r="Q9" s="735">
        <v>0</v>
      </c>
      <c r="R9" s="735">
        <v>0</v>
      </c>
      <c r="S9" s="735">
        <v>0</v>
      </c>
      <c r="T9" s="735">
        <v>0</v>
      </c>
      <c r="U9" s="735">
        <v>0</v>
      </c>
      <c r="V9" s="735">
        <v>0</v>
      </c>
      <c r="W9" s="735">
        <v>0</v>
      </c>
      <c r="X9" s="735">
        <v>0</v>
      </c>
      <c r="Y9" s="735">
        <v>0</v>
      </c>
      <c r="Z9" s="735">
        <v>0</v>
      </c>
      <c r="AA9" s="735">
        <v>0</v>
      </c>
      <c r="AB9" s="357"/>
    </row>
    <row r="10" spans="1:28">
      <c r="A10" s="329">
        <v>1.2</v>
      </c>
      <c r="B10" s="358" t="s">
        <v>533</v>
      </c>
      <c r="C10" s="781">
        <v>0</v>
      </c>
      <c r="D10" s="735">
        <v>0</v>
      </c>
      <c r="E10" s="735">
        <v>0</v>
      </c>
      <c r="F10" s="735">
        <v>0</v>
      </c>
      <c r="G10" s="735">
        <v>0</v>
      </c>
      <c r="H10" s="735">
        <v>0</v>
      </c>
      <c r="I10" s="735">
        <v>0</v>
      </c>
      <c r="J10" s="735">
        <v>0</v>
      </c>
      <c r="K10" s="735">
        <v>0</v>
      </c>
      <c r="L10" s="735">
        <v>0</v>
      </c>
      <c r="M10" s="735">
        <v>0</v>
      </c>
      <c r="N10" s="735">
        <v>0</v>
      </c>
      <c r="O10" s="735">
        <v>0</v>
      </c>
      <c r="P10" s="735">
        <v>0</v>
      </c>
      <c r="Q10" s="735">
        <v>0</v>
      </c>
      <c r="R10" s="735">
        <v>0</v>
      </c>
      <c r="S10" s="735">
        <v>0</v>
      </c>
      <c r="T10" s="735">
        <v>0</v>
      </c>
      <c r="U10" s="735">
        <v>0</v>
      </c>
      <c r="V10" s="735">
        <v>0</v>
      </c>
      <c r="W10" s="735">
        <v>0</v>
      </c>
      <c r="X10" s="735">
        <v>0</v>
      </c>
      <c r="Y10" s="735">
        <v>0</v>
      </c>
      <c r="Z10" s="735">
        <v>0</v>
      </c>
      <c r="AA10" s="735">
        <v>0</v>
      </c>
      <c r="AB10" s="357"/>
    </row>
    <row r="11" spans="1:28">
      <c r="A11" s="329">
        <v>1.3</v>
      </c>
      <c r="B11" s="358" t="s">
        <v>534</v>
      </c>
      <c r="C11" s="781">
        <v>0</v>
      </c>
      <c r="D11" s="735">
        <v>0</v>
      </c>
      <c r="E11" s="735">
        <v>0</v>
      </c>
      <c r="F11" s="735">
        <v>0</v>
      </c>
      <c r="G11" s="735">
        <v>0</v>
      </c>
      <c r="H11" s="735">
        <v>0</v>
      </c>
      <c r="I11" s="735">
        <v>0</v>
      </c>
      <c r="J11" s="735">
        <v>0</v>
      </c>
      <c r="K11" s="735">
        <v>0</v>
      </c>
      <c r="L11" s="735">
        <v>0</v>
      </c>
      <c r="M11" s="735">
        <v>0</v>
      </c>
      <c r="N11" s="735">
        <v>0</v>
      </c>
      <c r="O11" s="735">
        <v>0</v>
      </c>
      <c r="P11" s="735">
        <v>0</v>
      </c>
      <c r="Q11" s="735">
        <v>0</v>
      </c>
      <c r="R11" s="735">
        <v>0</v>
      </c>
      <c r="S11" s="735">
        <v>0</v>
      </c>
      <c r="T11" s="735">
        <v>0</v>
      </c>
      <c r="U11" s="735">
        <v>0</v>
      </c>
      <c r="V11" s="735">
        <v>0</v>
      </c>
      <c r="W11" s="735">
        <v>0</v>
      </c>
      <c r="X11" s="735">
        <v>0</v>
      </c>
      <c r="Y11" s="735">
        <v>0</v>
      </c>
      <c r="Z11" s="735">
        <v>0</v>
      </c>
      <c r="AA11" s="735">
        <v>0</v>
      </c>
      <c r="AB11" s="357"/>
    </row>
    <row r="12" spans="1:28">
      <c r="A12" s="329">
        <v>1.4</v>
      </c>
      <c r="B12" s="358" t="s">
        <v>535</v>
      </c>
      <c r="C12" s="781">
        <v>45323698.159832001</v>
      </c>
      <c r="D12" s="735">
        <v>44511386.179832004</v>
      </c>
      <c r="E12" s="735">
        <v>0</v>
      </c>
      <c r="F12" s="735">
        <v>0</v>
      </c>
      <c r="G12" s="735">
        <v>0</v>
      </c>
      <c r="H12" s="735">
        <v>812311.98</v>
      </c>
      <c r="I12" s="735">
        <v>0</v>
      </c>
      <c r="J12" s="735">
        <v>0</v>
      </c>
      <c r="K12" s="735">
        <v>0</v>
      </c>
      <c r="L12" s="735">
        <v>0</v>
      </c>
      <c r="M12" s="735">
        <v>0</v>
      </c>
      <c r="N12" s="735">
        <v>0</v>
      </c>
      <c r="O12" s="735">
        <v>0</v>
      </c>
      <c r="P12" s="735">
        <v>0</v>
      </c>
      <c r="Q12" s="735">
        <v>0</v>
      </c>
      <c r="R12" s="735">
        <v>0</v>
      </c>
      <c r="S12" s="735">
        <v>0</v>
      </c>
      <c r="T12" s="735">
        <v>0</v>
      </c>
      <c r="U12" s="735">
        <v>0</v>
      </c>
      <c r="V12" s="735">
        <v>0</v>
      </c>
      <c r="W12" s="735">
        <v>0</v>
      </c>
      <c r="X12" s="735">
        <v>0</v>
      </c>
      <c r="Y12" s="735">
        <v>0</v>
      </c>
      <c r="Z12" s="735">
        <v>0</v>
      </c>
      <c r="AA12" s="735">
        <v>0</v>
      </c>
      <c r="AB12" s="357"/>
    </row>
    <row r="13" spans="1:28">
      <c r="A13" s="329">
        <v>1.5</v>
      </c>
      <c r="B13" s="358" t="s">
        <v>536</v>
      </c>
      <c r="C13" s="781">
        <v>1038066994.7026832</v>
      </c>
      <c r="D13" s="735">
        <v>904876206.39450073</v>
      </c>
      <c r="E13" s="735">
        <v>11626562.213417999</v>
      </c>
      <c r="F13" s="735">
        <v>0</v>
      </c>
      <c r="G13" s="735">
        <v>0</v>
      </c>
      <c r="H13" s="735">
        <v>87653673.013356015</v>
      </c>
      <c r="I13" s="735">
        <v>20039556.854676001</v>
      </c>
      <c r="J13" s="735">
        <v>17448332.195246</v>
      </c>
      <c r="K13" s="735">
        <v>0</v>
      </c>
      <c r="L13" s="735">
        <v>45063204.547284</v>
      </c>
      <c r="M13" s="735">
        <v>2667788.0518259997</v>
      </c>
      <c r="N13" s="735">
        <v>3100780.67</v>
      </c>
      <c r="O13" s="735">
        <v>14889641.254183998</v>
      </c>
      <c r="P13" s="735">
        <v>9713708.6973860022</v>
      </c>
      <c r="Q13" s="735">
        <v>5283801.0033560004</v>
      </c>
      <c r="R13" s="735">
        <v>4625236.6917420011</v>
      </c>
      <c r="S13" s="735">
        <v>0</v>
      </c>
      <c r="T13" s="735">
        <v>473910.74754259997</v>
      </c>
      <c r="U13" s="735">
        <v>0</v>
      </c>
      <c r="V13" s="735">
        <v>0</v>
      </c>
      <c r="W13" s="735">
        <v>0</v>
      </c>
      <c r="X13" s="735">
        <v>0</v>
      </c>
      <c r="Y13" s="735">
        <v>20898.82</v>
      </c>
      <c r="Z13" s="735">
        <v>324655.89054259995</v>
      </c>
      <c r="AA13" s="735">
        <v>0</v>
      </c>
      <c r="AB13" s="357"/>
    </row>
    <row r="14" spans="1:28">
      <c r="A14" s="329">
        <v>1.6</v>
      </c>
      <c r="B14" s="358" t="s">
        <v>537</v>
      </c>
      <c r="C14" s="781">
        <v>3464756358.1419654</v>
      </c>
      <c r="D14" s="735">
        <v>3276066383.3997025</v>
      </c>
      <c r="E14" s="735">
        <v>30374866.615117997</v>
      </c>
      <c r="F14" s="735">
        <v>0</v>
      </c>
      <c r="G14" s="735">
        <v>703515.67827000003</v>
      </c>
      <c r="H14" s="735">
        <v>74393319.17760995</v>
      </c>
      <c r="I14" s="735">
        <v>10393129.229516</v>
      </c>
      <c r="J14" s="735">
        <v>13025971.504822006</v>
      </c>
      <c r="K14" s="735">
        <v>389458.1</v>
      </c>
      <c r="L14" s="735">
        <v>113413395.94168206</v>
      </c>
      <c r="M14" s="735">
        <v>4184336.0572759993</v>
      </c>
      <c r="N14" s="735">
        <v>4295075.207444001</v>
      </c>
      <c r="O14" s="735">
        <v>12647366.515613997</v>
      </c>
      <c r="P14" s="735">
        <v>17340713.773417998</v>
      </c>
      <c r="Q14" s="735">
        <v>29553598.013570011</v>
      </c>
      <c r="R14" s="735">
        <v>29054197.240563989</v>
      </c>
      <c r="S14" s="735">
        <v>17047.009999999998</v>
      </c>
      <c r="T14" s="735">
        <v>883259.62297219981</v>
      </c>
      <c r="U14" s="735">
        <v>4465.0159999999996</v>
      </c>
      <c r="V14" s="735">
        <v>525.17899999999997</v>
      </c>
      <c r="W14" s="735">
        <v>4340.2650000000003</v>
      </c>
      <c r="X14" s="735">
        <v>3083.4490000000001</v>
      </c>
      <c r="Y14" s="735">
        <v>33923.736999999994</v>
      </c>
      <c r="Z14" s="735">
        <v>570807.06000000006</v>
      </c>
      <c r="AA14" s="735">
        <v>0</v>
      </c>
      <c r="AB14" s="357"/>
    </row>
    <row r="15" spans="1:28">
      <c r="A15" s="359">
        <v>2</v>
      </c>
      <c r="B15" s="343" t="s">
        <v>538</v>
      </c>
      <c r="C15" s="780">
        <v>881675832.87921798</v>
      </c>
      <c r="D15" s="735">
        <v>881675832.87921798</v>
      </c>
      <c r="E15" s="735">
        <v>0</v>
      </c>
      <c r="F15" s="735">
        <v>0</v>
      </c>
      <c r="G15" s="735">
        <v>0</v>
      </c>
      <c r="H15" s="735">
        <v>0</v>
      </c>
      <c r="I15" s="735">
        <v>0</v>
      </c>
      <c r="J15" s="735">
        <v>0</v>
      </c>
      <c r="K15" s="735">
        <v>0</v>
      </c>
      <c r="L15" s="735">
        <v>0</v>
      </c>
      <c r="M15" s="735">
        <v>0</v>
      </c>
      <c r="N15" s="735">
        <v>0</v>
      </c>
      <c r="O15" s="735">
        <v>0</v>
      </c>
      <c r="P15" s="735">
        <v>0</v>
      </c>
      <c r="Q15" s="735">
        <v>0</v>
      </c>
      <c r="R15" s="735">
        <v>0</v>
      </c>
      <c r="S15" s="735">
        <v>0</v>
      </c>
      <c r="T15" s="735">
        <v>0</v>
      </c>
      <c r="U15" s="735">
        <v>0</v>
      </c>
      <c r="V15" s="735">
        <v>0</v>
      </c>
      <c r="W15" s="735">
        <v>0</v>
      </c>
      <c r="X15" s="735">
        <v>0</v>
      </c>
      <c r="Y15" s="735">
        <v>0</v>
      </c>
      <c r="Z15" s="735">
        <v>0</v>
      </c>
      <c r="AA15" s="735">
        <v>0</v>
      </c>
      <c r="AB15" s="357"/>
    </row>
    <row r="16" spans="1:28">
      <c r="A16" s="329">
        <v>2.1</v>
      </c>
      <c r="B16" s="358" t="s">
        <v>532</v>
      </c>
      <c r="C16" s="781">
        <v>0</v>
      </c>
      <c r="D16" s="735">
        <v>0</v>
      </c>
      <c r="E16" s="735">
        <v>0</v>
      </c>
      <c r="F16" s="735">
        <v>0</v>
      </c>
      <c r="G16" s="735">
        <v>0</v>
      </c>
      <c r="H16" s="735">
        <v>0</v>
      </c>
      <c r="I16" s="735">
        <v>0</v>
      </c>
      <c r="J16" s="735">
        <v>0</v>
      </c>
      <c r="K16" s="735">
        <v>0</v>
      </c>
      <c r="L16" s="735">
        <v>0</v>
      </c>
      <c r="M16" s="735">
        <v>0</v>
      </c>
      <c r="N16" s="735">
        <v>0</v>
      </c>
      <c r="O16" s="735">
        <v>0</v>
      </c>
      <c r="P16" s="735">
        <v>0</v>
      </c>
      <c r="Q16" s="735">
        <v>0</v>
      </c>
      <c r="R16" s="735">
        <v>0</v>
      </c>
      <c r="S16" s="735">
        <v>0</v>
      </c>
      <c r="T16" s="735">
        <v>0</v>
      </c>
      <c r="U16" s="735">
        <v>0</v>
      </c>
      <c r="V16" s="735">
        <v>0</v>
      </c>
      <c r="W16" s="735">
        <v>0</v>
      </c>
      <c r="X16" s="735">
        <v>0</v>
      </c>
      <c r="Y16" s="735">
        <v>0</v>
      </c>
      <c r="Z16" s="735">
        <v>0</v>
      </c>
      <c r="AA16" s="735">
        <v>0</v>
      </c>
      <c r="AB16" s="357"/>
    </row>
    <row r="17" spans="1:28">
      <c r="A17" s="329">
        <v>2.2000000000000002</v>
      </c>
      <c r="B17" s="358" t="s">
        <v>533</v>
      </c>
      <c r="C17" s="781">
        <v>734294649.60921788</v>
      </c>
      <c r="D17" s="735">
        <v>734294649.60921788</v>
      </c>
      <c r="E17" s="735">
        <v>0</v>
      </c>
      <c r="F17" s="735">
        <v>0</v>
      </c>
      <c r="G17" s="735">
        <v>0</v>
      </c>
      <c r="H17" s="735">
        <v>0</v>
      </c>
      <c r="I17" s="735">
        <v>0</v>
      </c>
      <c r="J17" s="735">
        <v>0</v>
      </c>
      <c r="K17" s="735">
        <v>0</v>
      </c>
      <c r="L17" s="735">
        <v>0</v>
      </c>
      <c r="M17" s="735">
        <v>0</v>
      </c>
      <c r="N17" s="735">
        <v>0</v>
      </c>
      <c r="O17" s="735">
        <v>0</v>
      </c>
      <c r="P17" s="735">
        <v>0</v>
      </c>
      <c r="Q17" s="735">
        <v>0</v>
      </c>
      <c r="R17" s="735">
        <v>0</v>
      </c>
      <c r="S17" s="735">
        <v>0</v>
      </c>
      <c r="T17" s="735">
        <v>0</v>
      </c>
      <c r="U17" s="735">
        <v>0</v>
      </c>
      <c r="V17" s="735">
        <v>0</v>
      </c>
      <c r="W17" s="735">
        <v>0</v>
      </c>
      <c r="X17" s="735">
        <v>0</v>
      </c>
      <c r="Y17" s="735">
        <v>0</v>
      </c>
      <c r="Z17" s="735">
        <v>0</v>
      </c>
      <c r="AA17" s="735">
        <v>0</v>
      </c>
      <c r="AB17" s="357"/>
    </row>
    <row r="18" spans="1:28">
      <c r="A18" s="329">
        <v>2.2999999999999998</v>
      </c>
      <c r="B18" s="358" t="s">
        <v>534</v>
      </c>
      <c r="C18" s="781">
        <v>0</v>
      </c>
      <c r="D18" s="735">
        <v>0</v>
      </c>
      <c r="E18" s="735">
        <v>0</v>
      </c>
      <c r="F18" s="735">
        <v>0</v>
      </c>
      <c r="G18" s="735">
        <v>0</v>
      </c>
      <c r="H18" s="735">
        <v>0</v>
      </c>
      <c r="I18" s="735">
        <v>0</v>
      </c>
      <c r="J18" s="735">
        <v>0</v>
      </c>
      <c r="K18" s="735">
        <v>0</v>
      </c>
      <c r="L18" s="735">
        <v>0</v>
      </c>
      <c r="M18" s="735">
        <v>0</v>
      </c>
      <c r="N18" s="735">
        <v>0</v>
      </c>
      <c r="O18" s="735">
        <v>0</v>
      </c>
      <c r="P18" s="735">
        <v>0</v>
      </c>
      <c r="Q18" s="735">
        <v>0</v>
      </c>
      <c r="R18" s="735">
        <v>0</v>
      </c>
      <c r="S18" s="735">
        <v>0</v>
      </c>
      <c r="T18" s="735">
        <v>0</v>
      </c>
      <c r="U18" s="735">
        <v>0</v>
      </c>
      <c r="V18" s="735">
        <v>0</v>
      </c>
      <c r="W18" s="735">
        <v>0</v>
      </c>
      <c r="X18" s="735">
        <v>0</v>
      </c>
      <c r="Y18" s="735">
        <v>0</v>
      </c>
      <c r="Z18" s="735">
        <v>0</v>
      </c>
      <c r="AA18" s="735">
        <v>0</v>
      </c>
      <c r="AB18" s="357"/>
    </row>
    <row r="19" spans="1:28">
      <c r="A19" s="329">
        <v>2.4</v>
      </c>
      <c r="B19" s="358" t="s">
        <v>535</v>
      </c>
      <c r="C19" s="781">
        <v>49317813.680000007</v>
      </c>
      <c r="D19" s="735">
        <v>49317813.680000007</v>
      </c>
      <c r="E19" s="735">
        <v>0</v>
      </c>
      <c r="F19" s="735">
        <v>0</v>
      </c>
      <c r="G19" s="735">
        <v>0</v>
      </c>
      <c r="H19" s="735">
        <v>0</v>
      </c>
      <c r="I19" s="735">
        <v>0</v>
      </c>
      <c r="J19" s="735">
        <v>0</v>
      </c>
      <c r="K19" s="735">
        <v>0</v>
      </c>
      <c r="L19" s="735">
        <v>0</v>
      </c>
      <c r="M19" s="735">
        <v>0</v>
      </c>
      <c r="N19" s="735">
        <v>0</v>
      </c>
      <c r="O19" s="735">
        <v>0</v>
      </c>
      <c r="P19" s="735">
        <v>0</v>
      </c>
      <c r="Q19" s="735">
        <v>0</v>
      </c>
      <c r="R19" s="735">
        <v>0</v>
      </c>
      <c r="S19" s="735">
        <v>0</v>
      </c>
      <c r="T19" s="735">
        <v>0</v>
      </c>
      <c r="U19" s="735">
        <v>0</v>
      </c>
      <c r="V19" s="735">
        <v>0</v>
      </c>
      <c r="W19" s="735">
        <v>0</v>
      </c>
      <c r="X19" s="735">
        <v>0</v>
      </c>
      <c r="Y19" s="735">
        <v>0</v>
      </c>
      <c r="Z19" s="735">
        <v>0</v>
      </c>
      <c r="AA19" s="735">
        <v>0</v>
      </c>
      <c r="AB19" s="357"/>
    </row>
    <row r="20" spans="1:28">
      <c r="A20" s="329">
        <v>2.5</v>
      </c>
      <c r="B20" s="358" t="s">
        <v>536</v>
      </c>
      <c r="C20" s="781">
        <v>98063369.590000004</v>
      </c>
      <c r="D20" s="735">
        <v>98063369.590000004</v>
      </c>
      <c r="E20" s="735">
        <v>0</v>
      </c>
      <c r="F20" s="735">
        <v>0</v>
      </c>
      <c r="G20" s="735">
        <v>0</v>
      </c>
      <c r="H20" s="735">
        <v>0</v>
      </c>
      <c r="I20" s="735">
        <v>0</v>
      </c>
      <c r="J20" s="735">
        <v>0</v>
      </c>
      <c r="K20" s="735">
        <v>0</v>
      </c>
      <c r="L20" s="735">
        <v>0</v>
      </c>
      <c r="M20" s="735">
        <v>0</v>
      </c>
      <c r="N20" s="735">
        <v>0</v>
      </c>
      <c r="O20" s="735">
        <v>0</v>
      </c>
      <c r="P20" s="735">
        <v>0</v>
      </c>
      <c r="Q20" s="735">
        <v>0</v>
      </c>
      <c r="R20" s="735">
        <v>0</v>
      </c>
      <c r="S20" s="735">
        <v>0</v>
      </c>
      <c r="T20" s="735">
        <v>0</v>
      </c>
      <c r="U20" s="735">
        <v>0</v>
      </c>
      <c r="V20" s="735">
        <v>0</v>
      </c>
      <c r="W20" s="735">
        <v>0</v>
      </c>
      <c r="X20" s="735">
        <v>0</v>
      </c>
      <c r="Y20" s="735">
        <v>0</v>
      </c>
      <c r="Z20" s="735">
        <v>0</v>
      </c>
      <c r="AA20" s="735">
        <v>0</v>
      </c>
      <c r="AB20" s="357"/>
    </row>
    <row r="21" spans="1:28">
      <c r="A21" s="329">
        <v>2.6</v>
      </c>
      <c r="B21" s="358" t="s">
        <v>537</v>
      </c>
      <c r="C21" s="781">
        <v>0</v>
      </c>
      <c r="D21" s="735">
        <v>0</v>
      </c>
      <c r="E21" s="735">
        <v>0</v>
      </c>
      <c r="F21" s="735">
        <v>0</v>
      </c>
      <c r="G21" s="735">
        <v>0</v>
      </c>
      <c r="H21" s="735">
        <v>0</v>
      </c>
      <c r="I21" s="735">
        <v>0</v>
      </c>
      <c r="J21" s="735">
        <v>0</v>
      </c>
      <c r="K21" s="735">
        <v>0</v>
      </c>
      <c r="L21" s="735">
        <v>0</v>
      </c>
      <c r="M21" s="735">
        <v>0</v>
      </c>
      <c r="N21" s="735">
        <v>0</v>
      </c>
      <c r="O21" s="735">
        <v>0</v>
      </c>
      <c r="P21" s="735">
        <v>0</v>
      </c>
      <c r="Q21" s="735">
        <v>0</v>
      </c>
      <c r="R21" s="735">
        <v>0</v>
      </c>
      <c r="S21" s="735">
        <v>0</v>
      </c>
      <c r="T21" s="735">
        <v>0</v>
      </c>
      <c r="U21" s="735">
        <v>0</v>
      </c>
      <c r="V21" s="735">
        <v>0</v>
      </c>
      <c r="W21" s="735">
        <v>0</v>
      </c>
      <c r="X21" s="735">
        <v>0</v>
      </c>
      <c r="Y21" s="735">
        <v>0</v>
      </c>
      <c r="Z21" s="735">
        <v>0</v>
      </c>
      <c r="AA21" s="735">
        <v>0</v>
      </c>
      <c r="AB21" s="357"/>
    </row>
    <row r="22" spans="1:28">
      <c r="A22" s="359">
        <v>3</v>
      </c>
      <c r="B22" s="333" t="s">
        <v>539</v>
      </c>
      <c r="C22" s="780">
        <v>503361054.02215397</v>
      </c>
      <c r="D22" s="780">
        <v>463280441.85967398</v>
      </c>
      <c r="E22" s="782">
        <v>0</v>
      </c>
      <c r="F22" s="782">
        <v>0</v>
      </c>
      <c r="G22" s="782">
        <v>0</v>
      </c>
      <c r="H22" s="780">
        <v>1418934.3218799999</v>
      </c>
      <c r="I22" s="782">
        <v>0</v>
      </c>
      <c r="J22" s="782">
        <v>0</v>
      </c>
      <c r="K22" s="782">
        <v>0</v>
      </c>
      <c r="L22" s="780">
        <v>38617107.840599999</v>
      </c>
      <c r="M22" s="782">
        <v>0</v>
      </c>
      <c r="N22" s="782">
        <v>0</v>
      </c>
      <c r="O22" s="782">
        <v>0</v>
      </c>
      <c r="P22" s="782">
        <v>0</v>
      </c>
      <c r="Q22" s="782">
        <v>0</v>
      </c>
      <c r="R22" s="782">
        <v>0</v>
      </c>
      <c r="S22" s="782">
        <v>0</v>
      </c>
      <c r="T22" s="780">
        <v>44570</v>
      </c>
      <c r="U22" s="782">
        <v>0</v>
      </c>
      <c r="V22" s="782">
        <v>0</v>
      </c>
      <c r="W22" s="782">
        <v>0</v>
      </c>
      <c r="X22" s="782">
        <v>0</v>
      </c>
      <c r="Y22" s="782">
        <v>0</v>
      </c>
      <c r="Z22" s="782">
        <v>0</v>
      </c>
      <c r="AA22" s="782">
        <v>0</v>
      </c>
      <c r="AB22" s="357"/>
    </row>
    <row r="23" spans="1:28">
      <c r="A23" s="329">
        <v>3.1</v>
      </c>
      <c r="B23" s="358" t="s">
        <v>532</v>
      </c>
      <c r="C23" s="781">
        <v>0</v>
      </c>
      <c r="D23" s="780">
        <v>0</v>
      </c>
      <c r="E23" s="782">
        <v>0</v>
      </c>
      <c r="F23" s="782">
        <v>0</v>
      </c>
      <c r="G23" s="782">
        <v>0</v>
      </c>
      <c r="H23" s="780">
        <v>0</v>
      </c>
      <c r="I23" s="782">
        <v>0</v>
      </c>
      <c r="J23" s="782">
        <v>0</v>
      </c>
      <c r="K23" s="782">
        <v>0</v>
      </c>
      <c r="L23" s="780">
        <v>0</v>
      </c>
      <c r="M23" s="782">
        <v>0</v>
      </c>
      <c r="N23" s="782">
        <v>0</v>
      </c>
      <c r="O23" s="782">
        <v>0</v>
      </c>
      <c r="P23" s="782">
        <v>0</v>
      </c>
      <c r="Q23" s="782">
        <v>0</v>
      </c>
      <c r="R23" s="782">
        <v>0</v>
      </c>
      <c r="S23" s="782">
        <v>0</v>
      </c>
      <c r="T23" s="780">
        <v>0</v>
      </c>
      <c r="U23" s="782">
        <v>0</v>
      </c>
      <c r="V23" s="782">
        <v>0</v>
      </c>
      <c r="W23" s="782">
        <v>0</v>
      </c>
      <c r="X23" s="782">
        <v>0</v>
      </c>
      <c r="Y23" s="782">
        <v>0</v>
      </c>
      <c r="Z23" s="782">
        <v>0</v>
      </c>
      <c r="AA23" s="782">
        <v>0</v>
      </c>
      <c r="AB23" s="357"/>
    </row>
    <row r="24" spans="1:28">
      <c r="A24" s="329">
        <v>3.2</v>
      </c>
      <c r="B24" s="358" t="s">
        <v>533</v>
      </c>
      <c r="C24" s="781">
        <v>0</v>
      </c>
      <c r="D24" s="780">
        <v>0</v>
      </c>
      <c r="E24" s="782">
        <v>0</v>
      </c>
      <c r="F24" s="782">
        <v>0</v>
      </c>
      <c r="G24" s="782">
        <v>0</v>
      </c>
      <c r="H24" s="780">
        <v>0</v>
      </c>
      <c r="I24" s="782">
        <v>0</v>
      </c>
      <c r="J24" s="782">
        <v>0</v>
      </c>
      <c r="K24" s="782">
        <v>0</v>
      </c>
      <c r="L24" s="780">
        <v>0</v>
      </c>
      <c r="M24" s="782">
        <v>0</v>
      </c>
      <c r="N24" s="782">
        <v>0</v>
      </c>
      <c r="O24" s="782">
        <v>0</v>
      </c>
      <c r="P24" s="782">
        <v>0</v>
      </c>
      <c r="Q24" s="782">
        <v>0</v>
      </c>
      <c r="R24" s="782">
        <v>0</v>
      </c>
      <c r="S24" s="782">
        <v>0</v>
      </c>
      <c r="T24" s="780">
        <v>0</v>
      </c>
      <c r="U24" s="782">
        <v>0</v>
      </c>
      <c r="V24" s="782">
        <v>0</v>
      </c>
      <c r="W24" s="782">
        <v>0</v>
      </c>
      <c r="X24" s="782">
        <v>0</v>
      </c>
      <c r="Y24" s="782">
        <v>0</v>
      </c>
      <c r="Z24" s="782">
        <v>0</v>
      </c>
      <c r="AA24" s="782">
        <v>0</v>
      </c>
      <c r="AB24" s="357"/>
    </row>
    <row r="25" spans="1:28">
      <c r="A25" s="329">
        <v>3.3</v>
      </c>
      <c r="B25" s="358" t="s">
        <v>534</v>
      </c>
      <c r="C25" s="781">
        <v>10741304.744000001</v>
      </c>
      <c r="D25" s="780">
        <v>10741304.744000001</v>
      </c>
      <c r="E25" s="782">
        <v>0</v>
      </c>
      <c r="F25" s="782">
        <v>0</v>
      </c>
      <c r="G25" s="782">
        <v>0</v>
      </c>
      <c r="H25" s="780">
        <v>0</v>
      </c>
      <c r="I25" s="782">
        <v>0</v>
      </c>
      <c r="J25" s="782">
        <v>0</v>
      </c>
      <c r="K25" s="782">
        <v>0</v>
      </c>
      <c r="L25" s="780">
        <v>0</v>
      </c>
      <c r="M25" s="782">
        <v>0</v>
      </c>
      <c r="N25" s="782">
        <v>0</v>
      </c>
      <c r="O25" s="782">
        <v>0</v>
      </c>
      <c r="P25" s="782">
        <v>0</v>
      </c>
      <c r="Q25" s="782">
        <v>0</v>
      </c>
      <c r="R25" s="782">
        <v>0</v>
      </c>
      <c r="S25" s="782">
        <v>0</v>
      </c>
      <c r="T25" s="780">
        <v>0</v>
      </c>
      <c r="U25" s="782">
        <v>0</v>
      </c>
      <c r="V25" s="782">
        <v>0</v>
      </c>
      <c r="W25" s="782">
        <v>0</v>
      </c>
      <c r="X25" s="782">
        <v>0</v>
      </c>
      <c r="Y25" s="782">
        <v>0</v>
      </c>
      <c r="Z25" s="782">
        <v>0</v>
      </c>
      <c r="AA25" s="782">
        <v>0</v>
      </c>
      <c r="AB25" s="357"/>
    </row>
    <row r="26" spans="1:28">
      <c r="A26" s="329">
        <v>3.4</v>
      </c>
      <c r="B26" s="358" t="s">
        <v>535</v>
      </c>
      <c r="C26" s="781">
        <v>58177558.434799999</v>
      </c>
      <c r="D26" s="780">
        <v>58177558.434799999</v>
      </c>
      <c r="E26" s="782">
        <v>0</v>
      </c>
      <c r="F26" s="782">
        <v>0</v>
      </c>
      <c r="G26" s="782">
        <v>0</v>
      </c>
      <c r="H26" s="780">
        <v>0</v>
      </c>
      <c r="I26" s="782">
        <v>0</v>
      </c>
      <c r="J26" s="782">
        <v>0</v>
      </c>
      <c r="K26" s="782">
        <v>0</v>
      </c>
      <c r="L26" s="780">
        <v>0</v>
      </c>
      <c r="M26" s="782">
        <v>0</v>
      </c>
      <c r="N26" s="782">
        <v>0</v>
      </c>
      <c r="O26" s="782">
        <v>0</v>
      </c>
      <c r="P26" s="782">
        <v>0</v>
      </c>
      <c r="Q26" s="782">
        <v>0</v>
      </c>
      <c r="R26" s="782">
        <v>0</v>
      </c>
      <c r="S26" s="782">
        <v>0</v>
      </c>
      <c r="T26" s="780">
        <v>0</v>
      </c>
      <c r="U26" s="782">
        <v>0</v>
      </c>
      <c r="V26" s="782">
        <v>0</v>
      </c>
      <c r="W26" s="782">
        <v>0</v>
      </c>
      <c r="X26" s="782">
        <v>0</v>
      </c>
      <c r="Y26" s="782">
        <v>0</v>
      </c>
      <c r="Z26" s="782">
        <v>0</v>
      </c>
      <c r="AA26" s="782">
        <v>0</v>
      </c>
      <c r="AB26" s="357"/>
    </row>
    <row r="27" spans="1:28">
      <c r="A27" s="329">
        <v>3.5</v>
      </c>
      <c r="B27" s="358" t="s">
        <v>536</v>
      </c>
      <c r="C27" s="781">
        <v>272341829.86305797</v>
      </c>
      <c r="D27" s="780">
        <v>232595461.700578</v>
      </c>
      <c r="E27" s="782">
        <v>0</v>
      </c>
      <c r="F27" s="782">
        <v>0</v>
      </c>
      <c r="G27" s="782">
        <v>0</v>
      </c>
      <c r="H27" s="780">
        <v>1318105.3218799999</v>
      </c>
      <c r="I27" s="782">
        <v>0</v>
      </c>
      <c r="J27" s="782">
        <v>0</v>
      </c>
      <c r="K27" s="782">
        <v>0</v>
      </c>
      <c r="L27" s="780">
        <v>38428262.840599999</v>
      </c>
      <c r="M27" s="782">
        <v>0</v>
      </c>
      <c r="N27" s="782">
        <v>0</v>
      </c>
      <c r="O27" s="782">
        <v>0</v>
      </c>
      <c r="P27" s="782">
        <v>0</v>
      </c>
      <c r="Q27" s="782">
        <v>0</v>
      </c>
      <c r="R27" s="782">
        <v>0</v>
      </c>
      <c r="S27" s="782">
        <v>0</v>
      </c>
      <c r="T27" s="780">
        <v>0</v>
      </c>
      <c r="U27" s="782">
        <v>0</v>
      </c>
      <c r="V27" s="782">
        <v>0</v>
      </c>
      <c r="W27" s="782">
        <v>0</v>
      </c>
      <c r="X27" s="782">
        <v>0</v>
      </c>
      <c r="Y27" s="782">
        <v>0</v>
      </c>
      <c r="Z27" s="782">
        <v>0</v>
      </c>
      <c r="AA27" s="782">
        <v>0</v>
      </c>
      <c r="AB27" s="357"/>
    </row>
    <row r="28" spans="1:28">
      <c r="A28" s="329">
        <v>3.6</v>
      </c>
      <c r="B28" s="358" t="s">
        <v>537</v>
      </c>
      <c r="C28" s="781">
        <v>162100360.98029599</v>
      </c>
      <c r="D28" s="780">
        <v>161766116.98029599</v>
      </c>
      <c r="E28" s="782">
        <v>0</v>
      </c>
      <c r="F28" s="782">
        <v>0</v>
      </c>
      <c r="G28" s="782">
        <v>0</v>
      </c>
      <c r="H28" s="780">
        <v>100829</v>
      </c>
      <c r="I28" s="782">
        <v>0</v>
      </c>
      <c r="J28" s="782">
        <v>0</v>
      </c>
      <c r="K28" s="782">
        <v>0</v>
      </c>
      <c r="L28" s="780">
        <v>188845</v>
      </c>
      <c r="M28" s="782">
        <v>0</v>
      </c>
      <c r="N28" s="782">
        <v>0</v>
      </c>
      <c r="O28" s="782">
        <v>0</v>
      </c>
      <c r="P28" s="782">
        <v>0</v>
      </c>
      <c r="Q28" s="782">
        <v>0</v>
      </c>
      <c r="R28" s="782">
        <v>0</v>
      </c>
      <c r="S28" s="782">
        <v>0</v>
      </c>
      <c r="T28" s="780">
        <v>44570</v>
      </c>
      <c r="U28" s="782">
        <v>0</v>
      </c>
      <c r="V28" s="782">
        <v>0</v>
      </c>
      <c r="W28" s="782">
        <v>0</v>
      </c>
      <c r="X28" s="782">
        <v>0</v>
      </c>
      <c r="Y28" s="782">
        <v>0</v>
      </c>
      <c r="Z28" s="782">
        <v>0</v>
      </c>
      <c r="AA28" s="782">
        <v>0</v>
      </c>
      <c r="AB28" s="357"/>
    </row>
  </sheetData>
  <mergeCells count="7">
    <mergeCell ref="U6:AA6"/>
    <mergeCell ref="A5:B7"/>
    <mergeCell ref="C5:S5"/>
    <mergeCell ref="C6:C7"/>
    <mergeCell ref="D6:G6"/>
    <mergeCell ref="H6:K6"/>
    <mergeCell ref="M6:S6"/>
  </mergeCells>
  <pageMargins left="0.7" right="0.7" top="0.75" bottom="0.75" header="0.3" footer="0.3"/>
  <pageSetup scal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opLeftCell="A8" zoomScale="80" zoomScaleNormal="80" workbookViewId="0">
      <selection activeCell="F17" sqref="F17"/>
    </sheetView>
  </sheetViews>
  <sheetFormatPr defaultColWidth="9.33203125" defaultRowHeight="12"/>
  <cols>
    <col min="1" max="1" width="11.6640625" style="340" bestFit="1" customWidth="1"/>
    <col min="2" max="2" width="90.33203125" style="340" bestFit="1" customWidth="1"/>
    <col min="3" max="3" width="16.44140625" style="340" customWidth="1"/>
    <col min="4" max="4" width="17.5546875" style="340" customWidth="1"/>
    <col min="5" max="7" width="17.109375" style="340" customWidth="1"/>
    <col min="8" max="8" width="15.6640625" style="340" customWidth="1"/>
    <col min="9" max="10" width="17.109375" style="340" customWidth="1"/>
    <col min="11" max="11" width="22.33203125" style="340" customWidth="1"/>
    <col min="12" max="12" width="16.44140625" style="340" customWidth="1"/>
    <col min="13" max="19" width="22.33203125" style="340" customWidth="1"/>
    <col min="20" max="20" width="17" style="340" customWidth="1"/>
    <col min="21" max="21" width="20.6640625" style="340" customWidth="1"/>
    <col min="22" max="25" width="22.33203125" style="340" customWidth="1"/>
    <col min="26" max="26" width="20.44140625" style="340" customWidth="1"/>
    <col min="27" max="27" width="19.33203125" style="340" customWidth="1"/>
    <col min="28" max="16384" width="9.33203125" style="340"/>
  </cols>
  <sheetData>
    <row r="1" spans="1:27" ht="13.8">
      <c r="A1" s="272" t="s">
        <v>97</v>
      </c>
      <c r="B1" s="226" t="str">
        <f>Info!C2</f>
        <v>სს ”ლიბერთი ბანკი”</v>
      </c>
    </row>
    <row r="2" spans="1:27">
      <c r="A2" s="274" t="s">
        <v>98</v>
      </c>
      <c r="B2" s="560">
        <f>'1. key ratios'!B2</f>
        <v>46112</v>
      </c>
    </row>
    <row r="3" spans="1:27">
      <c r="A3" s="275" t="s">
        <v>540</v>
      </c>
      <c r="C3" s="342"/>
    </row>
    <row r="4" spans="1:27" ht="12.6" thickBot="1">
      <c r="A4" s="275"/>
      <c r="B4" s="342"/>
      <c r="C4" s="342"/>
    </row>
    <row r="5" spans="1:27" s="371" customFormat="1" ht="13.5" customHeight="1">
      <c r="A5" s="928" t="s">
        <v>869</v>
      </c>
      <c r="B5" s="929"/>
      <c r="C5" s="925" t="s">
        <v>541</v>
      </c>
      <c r="D5" s="926"/>
      <c r="E5" s="926"/>
      <c r="F5" s="926"/>
      <c r="G5" s="926"/>
      <c r="H5" s="926"/>
      <c r="I5" s="926"/>
      <c r="J5" s="926"/>
      <c r="K5" s="926"/>
      <c r="L5" s="926"/>
      <c r="M5" s="926"/>
      <c r="N5" s="926"/>
      <c r="O5" s="926"/>
      <c r="P5" s="926"/>
      <c r="Q5" s="926"/>
      <c r="R5" s="926"/>
      <c r="S5" s="926"/>
      <c r="T5" s="926"/>
      <c r="U5" s="926"/>
      <c r="V5" s="926"/>
      <c r="W5" s="926"/>
      <c r="X5" s="926"/>
      <c r="Y5" s="926"/>
      <c r="Z5" s="926"/>
      <c r="AA5" s="927"/>
    </row>
    <row r="6" spans="1:27" s="371" customFormat="1" ht="12" customHeight="1">
      <c r="A6" s="930"/>
      <c r="B6" s="931"/>
      <c r="C6" s="935" t="s">
        <v>66</v>
      </c>
      <c r="D6" s="934" t="s">
        <v>860</v>
      </c>
      <c r="E6" s="934"/>
      <c r="F6" s="934"/>
      <c r="G6" s="934"/>
      <c r="H6" s="920" t="s">
        <v>859</v>
      </c>
      <c r="I6" s="921"/>
      <c r="J6" s="921"/>
      <c r="K6" s="921"/>
      <c r="L6" s="814"/>
      <c r="M6" s="902" t="s">
        <v>858</v>
      </c>
      <c r="N6" s="902"/>
      <c r="O6" s="902"/>
      <c r="P6" s="902"/>
      <c r="Q6" s="902"/>
      <c r="R6" s="902"/>
      <c r="S6" s="900"/>
      <c r="T6" s="814"/>
      <c r="U6" s="902" t="s">
        <v>857</v>
      </c>
      <c r="V6" s="902"/>
      <c r="W6" s="902"/>
      <c r="X6" s="902"/>
      <c r="Y6" s="902"/>
      <c r="Z6" s="902"/>
      <c r="AA6" s="924"/>
    </row>
    <row r="7" spans="1:27" s="371" customFormat="1" ht="36">
      <c r="A7" s="932"/>
      <c r="B7" s="933"/>
      <c r="C7" s="936"/>
      <c r="D7" s="365"/>
      <c r="E7" s="361" t="s">
        <v>530</v>
      </c>
      <c r="F7" s="813" t="s">
        <v>855</v>
      </c>
      <c r="G7" s="813" t="s">
        <v>856</v>
      </c>
      <c r="H7" s="394"/>
      <c r="I7" s="361" t="s">
        <v>530</v>
      </c>
      <c r="J7" s="813" t="s">
        <v>855</v>
      </c>
      <c r="K7" s="813" t="s">
        <v>856</v>
      </c>
      <c r="L7" s="812"/>
      <c r="M7" s="361" t="s">
        <v>530</v>
      </c>
      <c r="N7" s="813" t="s">
        <v>868</v>
      </c>
      <c r="O7" s="813" t="s">
        <v>867</v>
      </c>
      <c r="P7" s="813" t="s">
        <v>866</v>
      </c>
      <c r="Q7" s="813" t="s">
        <v>865</v>
      </c>
      <c r="R7" s="813" t="s">
        <v>864</v>
      </c>
      <c r="S7" s="813" t="s">
        <v>850</v>
      </c>
      <c r="T7" s="812"/>
      <c r="U7" s="361" t="s">
        <v>530</v>
      </c>
      <c r="V7" s="813" t="s">
        <v>868</v>
      </c>
      <c r="W7" s="813" t="s">
        <v>867</v>
      </c>
      <c r="X7" s="813" t="s">
        <v>866</v>
      </c>
      <c r="Y7" s="813" t="s">
        <v>865</v>
      </c>
      <c r="Z7" s="813" t="s">
        <v>864</v>
      </c>
      <c r="AA7" s="815" t="s">
        <v>850</v>
      </c>
    </row>
    <row r="8" spans="1:27">
      <c r="A8" s="393">
        <v>1</v>
      </c>
      <c r="B8" s="392" t="s">
        <v>531</v>
      </c>
      <c r="C8" s="811">
        <v>4548147051.004488</v>
      </c>
      <c r="D8" s="735">
        <v>4225453975.9740348</v>
      </c>
      <c r="E8" s="735">
        <v>42001428.828536011</v>
      </c>
      <c r="F8" s="735">
        <v>0</v>
      </c>
      <c r="G8" s="735">
        <v>703515.67827000003</v>
      </c>
      <c r="H8" s="735">
        <v>162859304.17096612</v>
      </c>
      <c r="I8" s="735">
        <v>30432686.084191997</v>
      </c>
      <c r="J8" s="735">
        <v>30474303.700067997</v>
      </c>
      <c r="K8" s="735">
        <v>389458.1</v>
      </c>
      <c r="L8" s="735">
        <v>158476600.48896626</v>
      </c>
      <c r="M8" s="735">
        <v>6852124.1091020005</v>
      </c>
      <c r="N8" s="735">
        <v>7395855.8774440009</v>
      </c>
      <c r="O8" s="735">
        <v>27537007.769797999</v>
      </c>
      <c r="P8" s="735">
        <v>27054422.470804006</v>
      </c>
      <c r="Q8" s="735">
        <v>34837399.01692602</v>
      </c>
      <c r="R8" s="735">
        <v>33679433.932305977</v>
      </c>
      <c r="S8" s="735">
        <v>17047.009999999998</v>
      </c>
      <c r="T8" s="735">
        <v>1357170.3705147998</v>
      </c>
      <c r="U8" s="735">
        <v>4465.0159999999996</v>
      </c>
      <c r="V8" s="735">
        <v>525.17899999999997</v>
      </c>
      <c r="W8" s="735">
        <v>4340.2650000000003</v>
      </c>
      <c r="X8" s="735">
        <v>3083.4490000000001</v>
      </c>
      <c r="Y8" s="735">
        <v>54822.556999999993</v>
      </c>
      <c r="Z8" s="735">
        <v>895462.95054260001</v>
      </c>
      <c r="AA8" s="805">
        <v>0</v>
      </c>
    </row>
    <row r="9" spans="1:27">
      <c r="A9" s="390">
        <v>1.1000000000000001</v>
      </c>
      <c r="B9" s="391" t="s">
        <v>542</v>
      </c>
      <c r="C9" s="735">
        <v>2936643649.2855668</v>
      </c>
      <c r="D9" s="735">
        <v>2711687269.0345025</v>
      </c>
      <c r="E9" s="735">
        <v>32156958.878536005</v>
      </c>
      <c r="F9" s="735">
        <v>0</v>
      </c>
      <c r="G9" s="735">
        <v>0</v>
      </c>
      <c r="H9" s="735">
        <v>138875766.49096602</v>
      </c>
      <c r="I9" s="735">
        <v>27123126.344191995</v>
      </c>
      <c r="J9" s="735">
        <v>24389068.580068</v>
      </c>
      <c r="K9" s="735">
        <v>389458.1</v>
      </c>
      <c r="L9" s="735">
        <v>85730264.20712398</v>
      </c>
      <c r="M9" s="735">
        <v>4784753.1022839993</v>
      </c>
      <c r="N9" s="735">
        <v>4204406.2002480002</v>
      </c>
      <c r="O9" s="735">
        <v>20270746.820227999</v>
      </c>
      <c r="P9" s="735">
        <v>14689870.874498002</v>
      </c>
      <c r="Q9" s="735">
        <v>14901738.861595996</v>
      </c>
      <c r="R9" s="735">
        <v>12105842.455684002</v>
      </c>
      <c r="S9" s="735">
        <v>17047.009999999998</v>
      </c>
      <c r="T9" s="735">
        <v>350349.55297219998</v>
      </c>
      <c r="U9" s="735">
        <v>0</v>
      </c>
      <c r="V9" s="735">
        <v>0</v>
      </c>
      <c r="W9" s="735">
        <v>0</v>
      </c>
      <c r="X9" s="735">
        <v>0</v>
      </c>
      <c r="Y9" s="735">
        <v>20898.82</v>
      </c>
      <c r="Z9" s="735">
        <v>0</v>
      </c>
      <c r="AA9" s="805">
        <v>0</v>
      </c>
    </row>
    <row r="10" spans="1:27">
      <c r="A10" s="388" t="s">
        <v>146</v>
      </c>
      <c r="B10" s="389" t="s">
        <v>543</v>
      </c>
      <c r="C10" s="735">
        <v>2510977074.9946084</v>
      </c>
      <c r="D10" s="735">
        <v>2306241821.3895903</v>
      </c>
      <c r="E10" s="735">
        <v>21324914.674536005</v>
      </c>
      <c r="F10" s="735">
        <v>0</v>
      </c>
      <c r="G10" s="735">
        <v>0</v>
      </c>
      <c r="H10" s="735">
        <v>131587404.51096603</v>
      </c>
      <c r="I10" s="735">
        <v>24702843.174191993</v>
      </c>
      <c r="J10" s="735">
        <v>22493885.680067997</v>
      </c>
      <c r="K10" s="735">
        <v>389458.1</v>
      </c>
      <c r="L10" s="735">
        <v>72797499.541079983</v>
      </c>
      <c r="M10" s="735">
        <v>4596758.6622839998</v>
      </c>
      <c r="N10" s="735">
        <v>4041941.2202479998</v>
      </c>
      <c r="O10" s="735">
        <v>18277268.534183998</v>
      </c>
      <c r="P10" s="735">
        <v>11552530.834498003</v>
      </c>
      <c r="Q10" s="735">
        <v>11309691.241595997</v>
      </c>
      <c r="R10" s="735">
        <v>8588599.7056840006</v>
      </c>
      <c r="S10" s="735">
        <v>0</v>
      </c>
      <c r="T10" s="735">
        <v>350349.55297219998</v>
      </c>
      <c r="U10" s="735">
        <v>0</v>
      </c>
      <c r="V10" s="735">
        <v>0</v>
      </c>
      <c r="W10" s="735">
        <v>0</v>
      </c>
      <c r="X10" s="735">
        <v>0</v>
      </c>
      <c r="Y10" s="735">
        <v>20898.82</v>
      </c>
      <c r="Z10" s="735">
        <v>0</v>
      </c>
      <c r="AA10" s="805">
        <v>0</v>
      </c>
    </row>
    <row r="11" spans="1:27">
      <c r="A11" s="387" t="s">
        <v>544</v>
      </c>
      <c r="B11" s="386" t="s">
        <v>545</v>
      </c>
      <c r="C11" s="735">
        <v>1560382450.9151397</v>
      </c>
      <c r="D11" s="735">
        <v>1460015561.4270372</v>
      </c>
      <c r="E11" s="735">
        <v>13373207.799722003</v>
      </c>
      <c r="F11" s="735">
        <v>0</v>
      </c>
      <c r="G11" s="735">
        <v>0</v>
      </c>
      <c r="H11" s="735">
        <v>67060428.989521973</v>
      </c>
      <c r="I11" s="735">
        <v>3377220.3895160002</v>
      </c>
      <c r="J11" s="735">
        <v>20255676.730245993</v>
      </c>
      <c r="K11" s="735">
        <v>389458.1</v>
      </c>
      <c r="L11" s="735">
        <v>32956110.945607994</v>
      </c>
      <c r="M11" s="735">
        <v>1213642.240458</v>
      </c>
      <c r="N11" s="735">
        <v>3516307.4102480002</v>
      </c>
      <c r="O11" s="735">
        <v>6645792.31494</v>
      </c>
      <c r="P11" s="735">
        <v>4143050.4312520004</v>
      </c>
      <c r="Q11" s="735">
        <v>5824633.0933799995</v>
      </c>
      <c r="R11" s="735">
        <v>3995147.3326580003</v>
      </c>
      <c r="S11" s="735">
        <v>0</v>
      </c>
      <c r="T11" s="735">
        <v>350349.55297219998</v>
      </c>
      <c r="U11" s="735">
        <v>0</v>
      </c>
      <c r="V11" s="735">
        <v>0</v>
      </c>
      <c r="W11" s="735">
        <v>0</v>
      </c>
      <c r="X11" s="735">
        <v>0</v>
      </c>
      <c r="Y11" s="735">
        <v>20898.82</v>
      </c>
      <c r="Z11" s="735">
        <v>0</v>
      </c>
      <c r="AA11" s="805">
        <v>0</v>
      </c>
    </row>
    <row r="12" spans="1:27">
      <c r="A12" s="387" t="s">
        <v>546</v>
      </c>
      <c r="B12" s="386" t="s">
        <v>547</v>
      </c>
      <c r="C12" s="735">
        <v>514938579.09954989</v>
      </c>
      <c r="D12" s="735">
        <v>497608071.97235596</v>
      </c>
      <c r="E12" s="735">
        <v>7751528.4448140012</v>
      </c>
      <c r="F12" s="735">
        <v>0</v>
      </c>
      <c r="G12" s="735">
        <v>0</v>
      </c>
      <c r="H12" s="735">
        <v>7862182.3449999997</v>
      </c>
      <c r="I12" s="735">
        <v>1180067.71</v>
      </c>
      <c r="J12" s="735">
        <v>1267688.23</v>
      </c>
      <c r="K12" s="735">
        <v>0</v>
      </c>
      <c r="L12" s="735">
        <v>9468324.7821939979</v>
      </c>
      <c r="M12" s="735">
        <v>627062.07999999996</v>
      </c>
      <c r="N12" s="735">
        <v>188304.00999999998</v>
      </c>
      <c r="O12" s="735">
        <v>694726.51</v>
      </c>
      <c r="P12" s="735">
        <v>2976477.15</v>
      </c>
      <c r="Q12" s="735">
        <v>915530.55999999994</v>
      </c>
      <c r="R12" s="735">
        <v>240990.08000000002</v>
      </c>
      <c r="S12" s="735">
        <v>0</v>
      </c>
      <c r="T12" s="735">
        <v>0</v>
      </c>
      <c r="U12" s="735">
        <v>0</v>
      </c>
      <c r="V12" s="735">
        <v>0</v>
      </c>
      <c r="W12" s="735">
        <v>0</v>
      </c>
      <c r="X12" s="735">
        <v>0</v>
      </c>
      <c r="Y12" s="735">
        <v>0</v>
      </c>
      <c r="Z12" s="735">
        <v>0</v>
      </c>
      <c r="AA12" s="805">
        <v>0</v>
      </c>
    </row>
    <row r="13" spans="1:27">
      <c r="A13" s="387" t="s">
        <v>548</v>
      </c>
      <c r="B13" s="386" t="s">
        <v>549</v>
      </c>
      <c r="C13" s="735">
        <v>199155302.59714594</v>
      </c>
      <c r="D13" s="735">
        <v>188253267.34889597</v>
      </c>
      <c r="E13" s="735">
        <v>87464.829999999987</v>
      </c>
      <c r="F13" s="735">
        <v>0</v>
      </c>
      <c r="G13" s="735">
        <v>0</v>
      </c>
      <c r="H13" s="735">
        <v>4203566.5205999985</v>
      </c>
      <c r="I13" s="735">
        <v>218261.43</v>
      </c>
      <c r="J13" s="735">
        <v>586515.23982199992</v>
      </c>
      <c r="K13" s="735">
        <v>0</v>
      </c>
      <c r="L13" s="735">
        <v>6698468.7276500016</v>
      </c>
      <c r="M13" s="735">
        <v>0</v>
      </c>
      <c r="N13" s="735">
        <v>40338.15</v>
      </c>
      <c r="O13" s="735">
        <v>460368.72</v>
      </c>
      <c r="P13" s="735">
        <v>3071768.12</v>
      </c>
      <c r="Q13" s="735">
        <v>1039396.23</v>
      </c>
      <c r="R13" s="735">
        <v>807003.46302599995</v>
      </c>
      <c r="S13" s="735">
        <v>0</v>
      </c>
      <c r="T13" s="735">
        <v>0</v>
      </c>
      <c r="U13" s="735">
        <v>0</v>
      </c>
      <c r="V13" s="735">
        <v>0</v>
      </c>
      <c r="W13" s="735">
        <v>0</v>
      </c>
      <c r="X13" s="735">
        <v>0</v>
      </c>
      <c r="Y13" s="735">
        <v>0</v>
      </c>
      <c r="Z13" s="735">
        <v>0</v>
      </c>
      <c r="AA13" s="805">
        <v>0</v>
      </c>
    </row>
    <row r="14" spans="1:27">
      <c r="A14" s="387" t="s">
        <v>550</v>
      </c>
      <c r="B14" s="386" t="s">
        <v>551</v>
      </c>
      <c r="C14" s="735">
        <v>236500742.38277143</v>
      </c>
      <c r="D14" s="735">
        <v>160364920.64129943</v>
      </c>
      <c r="E14" s="735">
        <v>112713.59999999999</v>
      </c>
      <c r="F14" s="735">
        <v>0</v>
      </c>
      <c r="G14" s="735">
        <v>0</v>
      </c>
      <c r="H14" s="735">
        <v>52461226.655843996</v>
      </c>
      <c r="I14" s="735">
        <v>19927293.644676</v>
      </c>
      <c r="J14" s="735">
        <v>384005.48000000004</v>
      </c>
      <c r="K14" s="735">
        <v>0</v>
      </c>
      <c r="L14" s="735">
        <v>23674595.085627995</v>
      </c>
      <c r="M14" s="735">
        <v>2756054.3418259998</v>
      </c>
      <c r="N14" s="735">
        <v>296991.65000000002</v>
      </c>
      <c r="O14" s="735">
        <v>10476380.989243999</v>
      </c>
      <c r="P14" s="735">
        <v>1361235.1332459997</v>
      </c>
      <c r="Q14" s="735">
        <v>3530131.3582160003</v>
      </c>
      <c r="R14" s="735">
        <v>3545458.8299999996</v>
      </c>
      <c r="S14" s="735">
        <v>0</v>
      </c>
      <c r="T14" s="735">
        <v>0</v>
      </c>
      <c r="U14" s="735">
        <v>0</v>
      </c>
      <c r="V14" s="735">
        <v>0</v>
      </c>
      <c r="W14" s="735">
        <v>0</v>
      </c>
      <c r="X14" s="735">
        <v>0</v>
      </c>
      <c r="Y14" s="735">
        <v>0</v>
      </c>
      <c r="Z14" s="735">
        <v>0</v>
      </c>
      <c r="AA14" s="805">
        <v>0</v>
      </c>
    </row>
    <row r="15" spans="1:27">
      <c r="A15" s="385">
        <v>1.2</v>
      </c>
      <c r="B15" s="383" t="s">
        <v>863</v>
      </c>
      <c r="C15" s="735">
        <v>56868316.65530315</v>
      </c>
      <c r="D15" s="735">
        <v>16084317.797997726</v>
      </c>
      <c r="E15" s="735">
        <v>314566.21025251853</v>
      </c>
      <c r="F15" s="735">
        <v>0</v>
      </c>
      <c r="G15" s="735">
        <v>0</v>
      </c>
      <c r="H15" s="735">
        <v>13212198.003374124</v>
      </c>
      <c r="I15" s="735">
        <v>2600454.8250619266</v>
      </c>
      <c r="J15" s="735">
        <v>1888982.0584302358</v>
      </c>
      <c r="K15" s="735">
        <v>104596.3724589</v>
      </c>
      <c r="L15" s="735">
        <v>27456206.247475494</v>
      </c>
      <c r="M15" s="735">
        <v>798078.85659216146</v>
      </c>
      <c r="N15" s="735">
        <v>966537.99496375013</v>
      </c>
      <c r="O15" s="735">
        <v>3461469.0075424341</v>
      </c>
      <c r="P15" s="735">
        <v>4770469.8569658669</v>
      </c>
      <c r="Q15" s="735">
        <v>6154365.84657632</v>
      </c>
      <c r="R15" s="735">
        <v>798078.85659216146</v>
      </c>
      <c r="S15" s="735">
        <v>17047.009999999998</v>
      </c>
      <c r="T15" s="735">
        <v>115594.60645580867</v>
      </c>
      <c r="U15" s="735">
        <v>0</v>
      </c>
      <c r="V15" s="735">
        <v>0</v>
      </c>
      <c r="W15" s="735">
        <v>0</v>
      </c>
      <c r="X15" s="735">
        <v>0</v>
      </c>
      <c r="Y15" s="735">
        <v>11012.57035695</v>
      </c>
      <c r="Z15" s="735">
        <v>0</v>
      </c>
      <c r="AA15" s="805">
        <v>0</v>
      </c>
    </row>
    <row r="16" spans="1:27">
      <c r="A16" s="384">
        <v>1.3</v>
      </c>
      <c r="B16" s="383" t="s">
        <v>552</v>
      </c>
      <c r="C16" s="735"/>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7"/>
    </row>
    <row r="17" spans="1:27" s="371" customFormat="1" ht="24">
      <c r="A17" s="381" t="s">
        <v>553</v>
      </c>
      <c r="B17" s="382" t="s">
        <v>554</v>
      </c>
      <c r="C17" s="735">
        <v>2895328379.4377751</v>
      </c>
      <c r="D17" s="803">
        <v>2675290823.0342274</v>
      </c>
      <c r="E17" s="803">
        <v>32057505.696992602</v>
      </c>
      <c r="F17" s="803">
        <v>0</v>
      </c>
      <c r="G17" s="803">
        <v>0</v>
      </c>
      <c r="H17" s="803">
        <v>138187685.23416203</v>
      </c>
      <c r="I17" s="803">
        <v>27070932.594191995</v>
      </c>
      <c r="J17" s="803">
        <v>24182369.631522015</v>
      </c>
      <c r="K17" s="803">
        <v>0</v>
      </c>
      <c r="L17" s="803">
        <v>81499521.616410598</v>
      </c>
      <c r="M17" s="803">
        <v>4761300.952283999</v>
      </c>
      <c r="N17" s="803">
        <v>4163264.9160589552</v>
      </c>
      <c r="O17" s="803">
        <v>19782660.385402229</v>
      </c>
      <c r="P17" s="803">
        <v>13942730.507350611</v>
      </c>
      <c r="Q17" s="803">
        <v>13628191.368464231</v>
      </c>
      <c r="R17" s="803">
        <v>10642333.275152594</v>
      </c>
      <c r="S17" s="803">
        <v>17047.009999999998</v>
      </c>
      <c r="T17" s="803">
        <v>350349.55297219998</v>
      </c>
      <c r="U17" s="803">
        <v>0</v>
      </c>
      <c r="V17" s="803">
        <v>0</v>
      </c>
      <c r="W17" s="803">
        <v>0</v>
      </c>
      <c r="X17" s="803">
        <v>0</v>
      </c>
      <c r="Y17" s="803">
        <v>20898.82</v>
      </c>
      <c r="Z17" s="803">
        <v>0</v>
      </c>
      <c r="AA17" s="808">
        <v>0</v>
      </c>
    </row>
    <row r="18" spans="1:27" s="371" customFormat="1" ht="24">
      <c r="A18" s="378" t="s">
        <v>555</v>
      </c>
      <c r="B18" s="379" t="s">
        <v>556</v>
      </c>
      <c r="C18" s="735">
        <v>2413246041.5958514</v>
      </c>
      <c r="D18" s="803">
        <v>2251243897.2729354</v>
      </c>
      <c r="E18" s="803">
        <v>21312093.674536005</v>
      </c>
      <c r="F18" s="803">
        <v>0</v>
      </c>
      <c r="G18" s="803">
        <v>0</v>
      </c>
      <c r="H18" s="803">
        <v>95498455.324201912</v>
      </c>
      <c r="I18" s="803">
        <v>9390401.3633160014</v>
      </c>
      <c r="J18" s="803">
        <v>22386544.049522016</v>
      </c>
      <c r="K18" s="803">
        <v>0</v>
      </c>
      <c r="L18" s="803">
        <v>66153339.445741832</v>
      </c>
      <c r="M18" s="803">
        <v>4385308.2032795018</v>
      </c>
      <c r="N18" s="803">
        <v>4001479.5252610766</v>
      </c>
      <c r="O18" s="803">
        <v>15237622.011421194</v>
      </c>
      <c r="P18" s="803">
        <v>11035895.693740321</v>
      </c>
      <c r="Q18" s="803">
        <v>10180491.994288689</v>
      </c>
      <c r="R18" s="803">
        <v>7118879.7053587921</v>
      </c>
      <c r="S18" s="803">
        <v>0</v>
      </c>
      <c r="T18" s="803">
        <v>350349.55297219998</v>
      </c>
      <c r="U18" s="803">
        <v>0</v>
      </c>
      <c r="V18" s="803">
        <v>0</v>
      </c>
      <c r="W18" s="803">
        <v>0</v>
      </c>
      <c r="X18" s="803">
        <v>0</v>
      </c>
      <c r="Y18" s="803">
        <v>20898.82</v>
      </c>
      <c r="Z18" s="803">
        <v>0</v>
      </c>
      <c r="AA18" s="808">
        <v>0</v>
      </c>
    </row>
    <row r="19" spans="1:27" s="371" customFormat="1">
      <c r="A19" s="381" t="s">
        <v>557</v>
      </c>
      <c r="B19" s="380" t="s">
        <v>558</v>
      </c>
      <c r="C19" s="735">
        <v>4375806353.9483051</v>
      </c>
      <c r="D19" s="803">
        <v>4039622120.0530038</v>
      </c>
      <c r="E19" s="803">
        <v>73017392.131675363</v>
      </c>
      <c r="F19" s="803">
        <v>0</v>
      </c>
      <c r="G19" s="803">
        <v>0</v>
      </c>
      <c r="H19" s="803">
        <v>241653746.59483683</v>
      </c>
      <c r="I19" s="803">
        <v>10530259.771989644</v>
      </c>
      <c r="J19" s="803">
        <v>16695418.090069989</v>
      </c>
      <c r="K19" s="803">
        <v>0</v>
      </c>
      <c r="L19" s="803">
        <v>92875376.29667598</v>
      </c>
      <c r="M19" s="803">
        <v>4695091.8037769105</v>
      </c>
      <c r="N19" s="803">
        <v>5301638.7592718704</v>
      </c>
      <c r="O19" s="803">
        <v>20091165.33882691</v>
      </c>
      <c r="P19" s="803">
        <v>27404913.659871146</v>
      </c>
      <c r="Q19" s="803">
        <v>8402723.4706906974</v>
      </c>
      <c r="R19" s="803">
        <v>6436573.6451375373</v>
      </c>
      <c r="S19" s="803">
        <v>25494.559733113478</v>
      </c>
      <c r="T19" s="803">
        <v>1655111.0037904526</v>
      </c>
      <c r="U19" s="803">
        <v>0</v>
      </c>
      <c r="V19" s="803">
        <v>0</v>
      </c>
      <c r="W19" s="803">
        <v>0</v>
      </c>
      <c r="X19" s="803">
        <v>0</v>
      </c>
      <c r="Y19" s="803">
        <v>162031.38157487527</v>
      </c>
      <c r="Z19" s="803">
        <v>0</v>
      </c>
      <c r="AA19" s="808">
        <v>0</v>
      </c>
    </row>
    <row r="20" spans="1:27" s="371" customFormat="1">
      <c r="A20" s="378" t="s">
        <v>559</v>
      </c>
      <c r="B20" s="379" t="s">
        <v>560</v>
      </c>
      <c r="C20" s="735">
        <v>3451950865.9104714</v>
      </c>
      <c r="D20" s="803">
        <v>3244419908.0112972</v>
      </c>
      <c r="E20" s="803">
        <v>31293367.618214309</v>
      </c>
      <c r="F20" s="803">
        <v>0</v>
      </c>
      <c r="G20" s="803">
        <v>0</v>
      </c>
      <c r="H20" s="803">
        <v>135266824.85361111</v>
      </c>
      <c r="I20" s="803">
        <v>15478576.952935684</v>
      </c>
      <c r="J20" s="803">
        <v>15478576.952935684</v>
      </c>
      <c r="K20" s="803">
        <v>0</v>
      </c>
      <c r="L20" s="803">
        <v>70915502.14727509</v>
      </c>
      <c r="M20" s="803">
        <v>3153836.3000839185</v>
      </c>
      <c r="N20" s="803">
        <v>5042950.4651041655</v>
      </c>
      <c r="O20" s="803">
        <v>9060479.7404136155</v>
      </c>
      <c r="P20" s="803">
        <v>25271240.580394898</v>
      </c>
      <c r="Q20" s="803">
        <v>5530942.8272332381</v>
      </c>
      <c r="R20" s="803">
        <v>3393464.1443159999</v>
      </c>
      <c r="S20" s="803">
        <v>0</v>
      </c>
      <c r="T20" s="803">
        <v>1348630.8982904525</v>
      </c>
      <c r="U20" s="803">
        <v>0</v>
      </c>
      <c r="V20" s="803">
        <v>0</v>
      </c>
      <c r="W20" s="803">
        <v>0</v>
      </c>
      <c r="X20" s="803">
        <v>0</v>
      </c>
      <c r="Y20" s="803">
        <v>71306.410055305605</v>
      </c>
      <c r="Z20" s="803">
        <v>0</v>
      </c>
      <c r="AA20" s="808">
        <v>0</v>
      </c>
    </row>
    <row r="21" spans="1:27" s="371" customFormat="1">
      <c r="A21" s="377">
        <v>1.4</v>
      </c>
      <c r="B21" s="376" t="s">
        <v>649</v>
      </c>
      <c r="C21" s="735">
        <v>18516835.714777194</v>
      </c>
      <c r="D21" s="803">
        <v>18212208.674099997</v>
      </c>
      <c r="E21" s="803">
        <v>36276.128000000004</v>
      </c>
      <c r="F21" s="803">
        <v>0</v>
      </c>
      <c r="G21" s="803">
        <v>0</v>
      </c>
      <c r="H21" s="803">
        <v>233093.78</v>
      </c>
      <c r="I21" s="803">
        <v>0</v>
      </c>
      <c r="J21" s="803">
        <v>39800.712</v>
      </c>
      <c r="K21" s="803">
        <v>0</v>
      </c>
      <c r="L21" s="803">
        <v>71533.2606772</v>
      </c>
      <c r="M21" s="803">
        <v>0</v>
      </c>
      <c r="N21" s="803">
        <v>0</v>
      </c>
      <c r="O21" s="803">
        <v>0</v>
      </c>
      <c r="P21" s="803">
        <v>0</v>
      </c>
      <c r="Q21" s="803">
        <v>0</v>
      </c>
      <c r="R21" s="803">
        <v>46930.182527199999</v>
      </c>
      <c r="S21" s="803">
        <v>0</v>
      </c>
      <c r="T21" s="803">
        <v>0</v>
      </c>
      <c r="U21" s="803">
        <v>0</v>
      </c>
      <c r="V21" s="803">
        <v>0</v>
      </c>
      <c r="W21" s="803">
        <v>0</v>
      </c>
      <c r="X21" s="803">
        <v>0</v>
      </c>
      <c r="Y21" s="803">
        <v>0</v>
      </c>
      <c r="Z21" s="803">
        <v>0</v>
      </c>
      <c r="AA21" s="808">
        <v>0</v>
      </c>
    </row>
    <row r="22" spans="1:27" s="371" customFormat="1" ht="12.6" thickBot="1">
      <c r="A22" s="375">
        <v>1.5</v>
      </c>
      <c r="B22" s="374" t="s">
        <v>650</v>
      </c>
      <c r="C22" s="817"/>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zoomScale="80" zoomScaleNormal="80" workbookViewId="0">
      <selection activeCell="Q14" sqref="Q14"/>
    </sheetView>
  </sheetViews>
  <sheetFormatPr defaultRowHeight="14.4"/>
  <cols>
    <col min="1" max="1" width="8.6640625" style="317"/>
    <col min="2" max="2" width="69.33203125" style="305" customWidth="1"/>
    <col min="3" max="5" width="15.109375" style="703" bestFit="1" customWidth="1"/>
    <col min="6" max="8" width="15.109375" bestFit="1" customWidth="1"/>
  </cols>
  <sheetData>
    <row r="1" spans="1:8">
      <c r="A1" s="10" t="s">
        <v>97</v>
      </c>
      <c r="B1" s="226" t="str">
        <f>Info!C2</f>
        <v>სს ”ლიბერთი ბანკი”</v>
      </c>
      <c r="C1" s="695"/>
      <c r="D1" s="696"/>
      <c r="E1" s="696"/>
      <c r="F1" s="179"/>
      <c r="G1" s="179"/>
    </row>
    <row r="2" spans="1:8">
      <c r="A2" s="10" t="s">
        <v>98</v>
      </c>
      <c r="B2" s="546">
        <f>'1. key ratios'!B2</f>
        <v>46112</v>
      </c>
      <c r="C2" s="697"/>
      <c r="D2" s="698"/>
      <c r="E2" s="698"/>
      <c r="F2" s="11"/>
      <c r="G2" s="11"/>
      <c r="H2" s="1"/>
    </row>
    <row r="3" spans="1:8" ht="15" thickBot="1">
      <c r="A3" s="10"/>
      <c r="B3" s="9"/>
      <c r="C3" s="697"/>
      <c r="D3" s="698"/>
      <c r="E3" s="698"/>
      <c r="F3" s="11"/>
      <c r="G3" s="11"/>
      <c r="H3" s="1"/>
    </row>
    <row r="4" spans="1:8" ht="21" customHeight="1">
      <c r="A4" s="828" t="s">
        <v>25</v>
      </c>
      <c r="B4" s="830" t="s">
        <v>697</v>
      </c>
      <c r="C4" s="832" t="s">
        <v>103</v>
      </c>
      <c r="D4" s="832"/>
      <c r="E4" s="832"/>
      <c r="F4" s="833" t="s">
        <v>104</v>
      </c>
      <c r="G4" s="833"/>
      <c r="H4" s="834"/>
    </row>
    <row r="5" spans="1:8" ht="21" customHeight="1">
      <c r="A5" s="829"/>
      <c r="B5" s="831"/>
      <c r="C5" s="699" t="s">
        <v>26</v>
      </c>
      <c r="D5" s="699" t="s">
        <v>77</v>
      </c>
      <c r="E5" s="699" t="s">
        <v>66</v>
      </c>
      <c r="F5" s="585" t="s">
        <v>26</v>
      </c>
      <c r="G5" s="585" t="s">
        <v>77</v>
      </c>
      <c r="H5" s="586" t="s">
        <v>66</v>
      </c>
    </row>
    <row r="6" spans="1:8" ht="26.7" customHeight="1">
      <c r="A6" s="829"/>
      <c r="B6" s="587" t="s">
        <v>84</v>
      </c>
      <c r="C6" s="825"/>
      <c r="D6" s="826"/>
      <c r="E6" s="826"/>
      <c r="F6" s="826"/>
      <c r="G6" s="826"/>
      <c r="H6" s="827"/>
    </row>
    <row r="7" spans="1:8" ht="22.95" customHeight="1">
      <c r="A7" s="588">
        <v>1</v>
      </c>
      <c r="B7" s="589" t="s">
        <v>811</v>
      </c>
      <c r="C7" s="688">
        <v>275283963.07518137</v>
      </c>
      <c r="D7" s="688">
        <v>296786013.97930008</v>
      </c>
      <c r="E7" s="700">
        <f>C7+D7</f>
        <v>572069977.05448151</v>
      </c>
      <c r="F7" s="688">
        <v>253528637</v>
      </c>
      <c r="G7" s="688">
        <v>290172555.31</v>
      </c>
      <c r="H7" s="690">
        <f>F7+G7</f>
        <v>543701192.30999994</v>
      </c>
    </row>
    <row r="8" spans="1:8">
      <c r="A8" s="588">
        <v>1.1000000000000001</v>
      </c>
      <c r="B8" s="590" t="s">
        <v>85</v>
      </c>
      <c r="C8" s="688">
        <v>271022449.97000003</v>
      </c>
      <c r="D8" s="688">
        <v>85399800.129999995</v>
      </c>
      <c r="E8" s="700">
        <f t="shared" ref="E8:E36" si="0">C8+D8</f>
        <v>356422250.10000002</v>
      </c>
      <c r="F8" s="688">
        <v>249265848.05000001</v>
      </c>
      <c r="G8" s="688">
        <v>86702028.100000009</v>
      </c>
      <c r="H8" s="690">
        <f t="shared" ref="H8:H36" si="1">F8+G8</f>
        <v>335967876.15000004</v>
      </c>
    </row>
    <row r="9" spans="1:8">
      <c r="A9" s="588">
        <v>1.2</v>
      </c>
      <c r="B9" s="590" t="s">
        <v>86</v>
      </c>
      <c r="C9" s="688">
        <v>3597933.3842859031</v>
      </c>
      <c r="D9" s="688">
        <v>117912182.78038831</v>
      </c>
      <c r="E9" s="700">
        <f t="shared" si="0"/>
        <v>121510116.16467421</v>
      </c>
      <c r="F9" s="688">
        <v>3668100</v>
      </c>
      <c r="G9" s="688">
        <v>113311532.72</v>
      </c>
      <c r="H9" s="690">
        <f t="shared" si="1"/>
        <v>116979632.72</v>
      </c>
    </row>
    <row r="10" spans="1:8">
      <c r="A10" s="588">
        <v>1.3</v>
      </c>
      <c r="B10" s="590" t="s">
        <v>87</v>
      </c>
      <c r="C10" s="688">
        <v>663579.72089543229</v>
      </c>
      <c r="D10" s="688">
        <v>93474031.068911806</v>
      </c>
      <c r="E10" s="700">
        <f t="shared" si="0"/>
        <v>94137610.789807245</v>
      </c>
      <c r="F10" s="688">
        <v>594688.95000000007</v>
      </c>
      <c r="G10" s="688">
        <v>90158994.49000001</v>
      </c>
      <c r="H10" s="690">
        <f t="shared" si="1"/>
        <v>90753683.440000013</v>
      </c>
    </row>
    <row r="11" spans="1:8">
      <c r="A11" s="588">
        <v>2</v>
      </c>
      <c r="B11" s="591" t="s">
        <v>698</v>
      </c>
      <c r="C11" s="688">
        <v>3478470.89</v>
      </c>
      <c r="D11" s="688">
        <v>0</v>
      </c>
      <c r="E11" s="700">
        <f t="shared" si="0"/>
        <v>3478470.89</v>
      </c>
      <c r="F11" s="688">
        <v>853480.32</v>
      </c>
      <c r="G11" s="688">
        <v>0</v>
      </c>
      <c r="H11" s="690">
        <f t="shared" si="1"/>
        <v>853480.32</v>
      </c>
    </row>
    <row r="12" spans="1:8">
      <c r="A12" s="588">
        <v>2.1</v>
      </c>
      <c r="B12" s="592" t="s">
        <v>699</v>
      </c>
      <c r="C12" s="688">
        <v>3097132</v>
      </c>
      <c r="D12" s="688">
        <v>0</v>
      </c>
      <c r="E12" s="700">
        <f t="shared" si="0"/>
        <v>3097132</v>
      </c>
      <c r="F12" s="688">
        <v>561165.99</v>
      </c>
      <c r="G12" s="688">
        <v>0</v>
      </c>
      <c r="H12" s="690">
        <f t="shared" si="1"/>
        <v>561165.99</v>
      </c>
    </row>
    <row r="13" spans="1:8" ht="26.7" customHeight="1">
      <c r="A13" s="588">
        <v>3</v>
      </c>
      <c r="B13" s="293" t="s">
        <v>700</v>
      </c>
      <c r="C13" s="688"/>
      <c r="D13" s="688"/>
      <c r="E13" s="700">
        <f t="shared" si="0"/>
        <v>0</v>
      </c>
      <c r="F13" s="688"/>
      <c r="G13" s="688"/>
      <c r="H13" s="690">
        <f t="shared" si="1"/>
        <v>0</v>
      </c>
    </row>
    <row r="14" spans="1:8" ht="26.7" customHeight="1">
      <c r="A14" s="588">
        <v>4</v>
      </c>
      <c r="B14" s="294" t="s">
        <v>701</v>
      </c>
      <c r="C14" s="688"/>
      <c r="D14" s="688"/>
      <c r="E14" s="700">
        <f t="shared" si="0"/>
        <v>0</v>
      </c>
      <c r="F14" s="688"/>
      <c r="G14" s="688"/>
      <c r="H14" s="690">
        <f t="shared" si="1"/>
        <v>0</v>
      </c>
    </row>
    <row r="15" spans="1:8" ht="24.45" customHeight="1">
      <c r="A15" s="588">
        <v>5</v>
      </c>
      <c r="B15" s="294" t="s">
        <v>702</v>
      </c>
      <c r="C15" s="692">
        <v>234620271.88967365</v>
      </c>
      <c r="D15" s="692">
        <v>0</v>
      </c>
      <c r="E15" s="701">
        <f t="shared" si="0"/>
        <v>234620271.88967365</v>
      </c>
      <c r="F15" s="692">
        <v>288672290</v>
      </c>
      <c r="G15" s="692">
        <v>0</v>
      </c>
      <c r="H15" s="694">
        <f t="shared" si="1"/>
        <v>288672290</v>
      </c>
    </row>
    <row r="16" spans="1:8">
      <c r="A16" s="588">
        <v>5.0999999999999996</v>
      </c>
      <c r="B16" s="295" t="s">
        <v>703</v>
      </c>
      <c r="C16" s="688"/>
      <c r="D16" s="688"/>
      <c r="E16" s="700">
        <f t="shared" si="0"/>
        <v>0</v>
      </c>
      <c r="F16" s="688"/>
      <c r="G16" s="688"/>
      <c r="H16" s="690">
        <f t="shared" si="1"/>
        <v>0</v>
      </c>
    </row>
    <row r="17" spans="1:8">
      <c r="A17" s="588">
        <v>5.2</v>
      </c>
      <c r="B17" s="295" t="s">
        <v>538</v>
      </c>
      <c r="C17" s="688">
        <v>234620271.88967365</v>
      </c>
      <c r="D17" s="688">
        <v>0</v>
      </c>
      <c r="E17" s="700">
        <f t="shared" si="0"/>
        <v>234620271.88967365</v>
      </c>
      <c r="F17" s="688">
        <v>288672290</v>
      </c>
      <c r="G17" s="688">
        <v>0</v>
      </c>
      <c r="H17" s="690">
        <f t="shared" si="1"/>
        <v>288672290</v>
      </c>
    </row>
    <row r="18" spans="1:8">
      <c r="A18" s="588">
        <v>5.3</v>
      </c>
      <c r="B18" s="295" t="s">
        <v>704</v>
      </c>
      <c r="C18" s="688"/>
      <c r="D18" s="688"/>
      <c r="E18" s="700">
        <f t="shared" si="0"/>
        <v>0</v>
      </c>
      <c r="F18" s="688"/>
      <c r="G18" s="688"/>
      <c r="H18" s="690">
        <f t="shared" si="1"/>
        <v>0</v>
      </c>
    </row>
    <row r="19" spans="1:8">
      <c r="A19" s="588">
        <v>6</v>
      </c>
      <c r="B19" s="293" t="s">
        <v>705</v>
      </c>
      <c r="C19" s="688">
        <v>3814324190.734344</v>
      </c>
      <c r="D19" s="688">
        <v>1237993712.1043653</v>
      </c>
      <c r="E19" s="700">
        <f t="shared" si="0"/>
        <v>5052317902.8387089</v>
      </c>
      <c r="F19" s="688">
        <v>3251519193.1370006</v>
      </c>
      <c r="G19" s="688">
        <v>1000843845.0518379</v>
      </c>
      <c r="H19" s="690">
        <f t="shared" si="1"/>
        <v>4252363038.1888385</v>
      </c>
    </row>
    <row r="20" spans="1:8">
      <c r="A20" s="588">
        <v>6.1</v>
      </c>
      <c r="B20" s="295" t="s">
        <v>538</v>
      </c>
      <c r="C20" s="688">
        <v>478651041.51776129</v>
      </c>
      <c r="D20" s="688">
        <v>166945859.5399192</v>
      </c>
      <c r="E20" s="700">
        <f t="shared" si="0"/>
        <v>645596901.05768049</v>
      </c>
      <c r="F20" s="688">
        <v>376873220.2600041</v>
      </c>
      <c r="G20" s="688">
        <v>111533575.80420199</v>
      </c>
      <c r="H20" s="690">
        <f t="shared" si="1"/>
        <v>488406796.06420612</v>
      </c>
    </row>
    <row r="21" spans="1:8">
      <c r="A21" s="588">
        <v>6.2</v>
      </c>
      <c r="B21" s="295" t="s">
        <v>704</v>
      </c>
      <c r="C21" s="688">
        <v>3335673149.2165828</v>
      </c>
      <c r="D21" s="688">
        <v>1071047852.5644462</v>
      </c>
      <c r="E21" s="700">
        <f t="shared" si="0"/>
        <v>4406721001.7810287</v>
      </c>
      <c r="F21" s="688">
        <v>2874645972.8769965</v>
      </c>
      <c r="G21" s="688">
        <v>889310269.24763596</v>
      </c>
      <c r="H21" s="690">
        <f t="shared" si="1"/>
        <v>3763956242.1246324</v>
      </c>
    </row>
    <row r="22" spans="1:8">
      <c r="A22" s="588">
        <v>7</v>
      </c>
      <c r="B22" s="296" t="s">
        <v>706</v>
      </c>
      <c r="C22" s="688">
        <v>0</v>
      </c>
      <c r="D22" s="688">
        <v>0</v>
      </c>
      <c r="E22" s="700">
        <f t="shared" si="0"/>
        <v>0</v>
      </c>
      <c r="F22" s="688"/>
      <c r="G22" s="688"/>
      <c r="H22" s="690">
        <f t="shared" si="1"/>
        <v>0</v>
      </c>
    </row>
    <row r="23" spans="1:8">
      <c r="A23" s="588">
        <v>8</v>
      </c>
      <c r="B23" s="297" t="s">
        <v>707</v>
      </c>
      <c r="C23" s="688">
        <v>0</v>
      </c>
      <c r="D23" s="688">
        <v>0</v>
      </c>
      <c r="E23" s="700">
        <f t="shared" si="0"/>
        <v>0</v>
      </c>
      <c r="F23" s="688"/>
      <c r="G23" s="688"/>
      <c r="H23" s="690">
        <f t="shared" si="1"/>
        <v>0</v>
      </c>
    </row>
    <row r="24" spans="1:8">
      <c r="A24" s="588">
        <v>9</v>
      </c>
      <c r="B24" s="294" t="s">
        <v>708</v>
      </c>
      <c r="C24" s="688">
        <v>213588611.41000003</v>
      </c>
      <c r="D24" s="688">
        <v>0</v>
      </c>
      <c r="E24" s="700">
        <f t="shared" si="0"/>
        <v>213588611.41000003</v>
      </c>
      <c r="F24" s="688">
        <v>201580935.44</v>
      </c>
      <c r="G24" s="688">
        <f>SUM(G25:G26)</f>
        <v>0</v>
      </c>
      <c r="H24" s="690">
        <f t="shared" si="1"/>
        <v>201580935.44</v>
      </c>
    </row>
    <row r="25" spans="1:8">
      <c r="A25" s="588">
        <v>9.1</v>
      </c>
      <c r="B25" s="298" t="s">
        <v>709</v>
      </c>
      <c r="C25" s="688">
        <v>211142888.58000001</v>
      </c>
      <c r="D25" s="688">
        <v>0</v>
      </c>
      <c r="E25" s="700">
        <f t="shared" si="0"/>
        <v>211142888.58000001</v>
      </c>
      <c r="F25" s="688">
        <v>199536216.40000001</v>
      </c>
      <c r="G25" s="688"/>
      <c r="H25" s="690">
        <f t="shared" si="1"/>
        <v>199536216.40000001</v>
      </c>
    </row>
    <row r="26" spans="1:8">
      <c r="A26" s="588">
        <v>9.1999999999999993</v>
      </c>
      <c r="B26" s="298" t="s">
        <v>710</v>
      </c>
      <c r="C26" s="688">
        <v>2445722.83</v>
      </c>
      <c r="D26" s="688">
        <v>0</v>
      </c>
      <c r="E26" s="700">
        <f t="shared" si="0"/>
        <v>2445722.83</v>
      </c>
      <c r="F26" s="688">
        <v>2044719.04</v>
      </c>
      <c r="G26" s="688"/>
      <c r="H26" s="690">
        <f t="shared" si="1"/>
        <v>2044719.04</v>
      </c>
    </row>
    <row r="27" spans="1:8">
      <c r="A27" s="588">
        <v>10</v>
      </c>
      <c r="B27" s="294" t="s">
        <v>36</v>
      </c>
      <c r="C27" s="688">
        <v>90160124.030000001</v>
      </c>
      <c r="D27" s="688">
        <v>0</v>
      </c>
      <c r="E27" s="700">
        <f t="shared" si="0"/>
        <v>90160124.030000001</v>
      </c>
      <c r="F27" s="688">
        <v>74107702.890000015</v>
      </c>
      <c r="G27" s="688">
        <f>SUM(G28:G29)</f>
        <v>0</v>
      </c>
      <c r="H27" s="690">
        <f t="shared" si="1"/>
        <v>74107702.890000015</v>
      </c>
    </row>
    <row r="28" spans="1:8">
      <c r="A28" s="588">
        <v>10.1</v>
      </c>
      <c r="B28" s="298" t="s">
        <v>711</v>
      </c>
      <c r="C28" s="688"/>
      <c r="D28" s="688"/>
      <c r="E28" s="700">
        <f t="shared" si="0"/>
        <v>0</v>
      </c>
      <c r="F28" s="688"/>
      <c r="G28" s="688"/>
      <c r="H28" s="690">
        <f t="shared" si="1"/>
        <v>0</v>
      </c>
    </row>
    <row r="29" spans="1:8">
      <c r="A29" s="588">
        <v>10.199999999999999</v>
      </c>
      <c r="B29" s="298" t="s">
        <v>712</v>
      </c>
      <c r="C29" s="688">
        <v>90160124.030000001</v>
      </c>
      <c r="D29" s="688">
        <v>0</v>
      </c>
      <c r="E29" s="700">
        <f t="shared" si="0"/>
        <v>90160124.030000001</v>
      </c>
      <c r="F29" s="688">
        <v>74107702.890000015</v>
      </c>
      <c r="G29" s="688"/>
      <c r="H29" s="690">
        <f t="shared" si="1"/>
        <v>74107702.890000015</v>
      </c>
    </row>
    <row r="30" spans="1:8">
      <c r="A30" s="588">
        <v>11</v>
      </c>
      <c r="B30" s="294" t="s">
        <v>713</v>
      </c>
      <c r="C30" s="688">
        <v>0</v>
      </c>
      <c r="D30" s="688">
        <v>0</v>
      </c>
      <c r="E30" s="700">
        <f t="shared" si="0"/>
        <v>0</v>
      </c>
      <c r="F30" s="688">
        <f>SUM(F31:F32)</f>
        <v>0</v>
      </c>
      <c r="G30" s="688">
        <f>SUM(G31:G32)</f>
        <v>0</v>
      </c>
      <c r="H30" s="690">
        <f t="shared" si="1"/>
        <v>0</v>
      </c>
    </row>
    <row r="31" spans="1:8">
      <c r="A31" s="588">
        <v>11.1</v>
      </c>
      <c r="B31" s="298" t="s">
        <v>714</v>
      </c>
      <c r="C31" s="688">
        <v>0</v>
      </c>
      <c r="D31" s="688">
        <v>0</v>
      </c>
      <c r="E31" s="700">
        <f t="shared" si="0"/>
        <v>0</v>
      </c>
      <c r="F31" s="688"/>
      <c r="G31" s="688"/>
      <c r="H31" s="690">
        <f t="shared" si="1"/>
        <v>0</v>
      </c>
    </row>
    <row r="32" spans="1:8">
      <c r="A32" s="588">
        <v>11.2</v>
      </c>
      <c r="B32" s="298" t="s">
        <v>715</v>
      </c>
      <c r="C32" s="688">
        <v>0</v>
      </c>
      <c r="D32" s="688">
        <v>0</v>
      </c>
      <c r="E32" s="700">
        <f t="shared" si="0"/>
        <v>0</v>
      </c>
      <c r="F32" s="688"/>
      <c r="G32" s="688"/>
      <c r="H32" s="690">
        <f t="shared" si="1"/>
        <v>0</v>
      </c>
    </row>
    <row r="33" spans="1:8">
      <c r="A33" s="588">
        <v>13</v>
      </c>
      <c r="B33" s="294" t="s">
        <v>88</v>
      </c>
      <c r="C33" s="688">
        <v>40163372.200000003</v>
      </c>
      <c r="D33" s="688">
        <v>14875511.968000002</v>
      </c>
      <c r="E33" s="700">
        <f t="shared" si="0"/>
        <v>55038884.168000005</v>
      </c>
      <c r="F33" s="688">
        <v>30311200.510000005</v>
      </c>
      <c r="G33" s="688">
        <v>7823620.0319999997</v>
      </c>
      <c r="H33" s="690">
        <f t="shared" si="1"/>
        <v>38134820.542000003</v>
      </c>
    </row>
    <row r="34" spans="1:8">
      <c r="A34" s="588">
        <v>13.1</v>
      </c>
      <c r="B34" s="593" t="s">
        <v>716</v>
      </c>
      <c r="C34" s="688">
        <v>14082037.98</v>
      </c>
      <c r="D34" s="688">
        <v>0</v>
      </c>
      <c r="E34" s="700">
        <f t="shared" si="0"/>
        <v>14082037.98</v>
      </c>
      <c r="F34" s="688">
        <v>5338759.8900000006</v>
      </c>
      <c r="G34" s="688">
        <v>0</v>
      </c>
      <c r="H34" s="690">
        <f t="shared" si="1"/>
        <v>5338759.8900000006</v>
      </c>
    </row>
    <row r="35" spans="1:8">
      <c r="A35" s="588">
        <v>13.2</v>
      </c>
      <c r="B35" s="593" t="s">
        <v>717</v>
      </c>
      <c r="C35" s="688">
        <v>0</v>
      </c>
      <c r="D35" s="688">
        <v>0</v>
      </c>
      <c r="E35" s="700">
        <f t="shared" si="0"/>
        <v>0</v>
      </c>
      <c r="F35" s="688"/>
      <c r="G35" s="688"/>
      <c r="H35" s="690">
        <f t="shared" si="1"/>
        <v>0</v>
      </c>
    </row>
    <row r="36" spans="1:8">
      <c r="A36" s="588">
        <v>14</v>
      </c>
      <c r="B36" s="493" t="s">
        <v>718</v>
      </c>
      <c r="C36" s="688">
        <f>SUM(C7,C11,C13,C14,C15,C19,C22,C23,C24,C27,C30,C33)</f>
        <v>4671619004.2291985</v>
      </c>
      <c r="D36" s="688">
        <f>SUM(D7,D11,D13,D14,D15,D19,D22,D23,D24,D27,D30,D33)</f>
        <v>1549655238.0516653</v>
      </c>
      <c r="E36" s="700">
        <f t="shared" si="0"/>
        <v>6221274242.2808638</v>
      </c>
      <c r="F36" s="688">
        <f>SUM(F7,F11,F13,F14,F15,F19,F22,F23,F24,F27,F30,F33)</f>
        <v>4100573439.2970009</v>
      </c>
      <c r="G36" s="688">
        <f>SUM(G7,G11,G13,G14,G15,G19,G22,G23,G24,G27,G30,G33)</f>
        <v>1298840020.3938379</v>
      </c>
      <c r="H36" s="690">
        <f t="shared" si="1"/>
        <v>5399413459.6908388</v>
      </c>
    </row>
    <row r="37" spans="1:8" ht="22.5" customHeight="1">
      <c r="A37" s="588"/>
      <c r="B37" s="594" t="s">
        <v>93</v>
      </c>
      <c r="C37" s="825"/>
      <c r="D37" s="826"/>
      <c r="E37" s="826"/>
      <c r="F37" s="826"/>
      <c r="G37" s="826"/>
      <c r="H37" s="827"/>
    </row>
    <row r="38" spans="1:8">
      <c r="A38" s="588">
        <v>15</v>
      </c>
      <c r="B38" s="299" t="s">
        <v>719</v>
      </c>
      <c r="C38" s="688">
        <v>14373</v>
      </c>
      <c r="D38" s="688">
        <v>0</v>
      </c>
      <c r="E38" s="700">
        <f>C38+D38</f>
        <v>14373</v>
      </c>
      <c r="F38" s="688"/>
      <c r="G38" s="688"/>
      <c r="H38" s="690">
        <f>F38+G38</f>
        <v>0</v>
      </c>
    </row>
    <row r="39" spans="1:8">
      <c r="A39" s="588">
        <v>15.1</v>
      </c>
      <c r="B39" s="592" t="s">
        <v>699</v>
      </c>
      <c r="C39" s="688">
        <v>14373</v>
      </c>
      <c r="D39" s="688"/>
      <c r="E39" s="700">
        <f t="shared" ref="E39:E53" si="2">C39+D39</f>
        <v>14373</v>
      </c>
      <c r="F39" s="688"/>
      <c r="G39" s="688"/>
      <c r="H39" s="690">
        <f t="shared" ref="H39:H53" si="3">F39+G39</f>
        <v>0</v>
      </c>
    </row>
    <row r="40" spans="1:8" ht="24" customHeight="1">
      <c r="A40" s="588">
        <v>16</v>
      </c>
      <c r="B40" s="296" t="s">
        <v>720</v>
      </c>
      <c r="C40" s="688"/>
      <c r="D40" s="688"/>
      <c r="E40" s="700">
        <f t="shared" si="2"/>
        <v>0</v>
      </c>
      <c r="F40" s="688"/>
      <c r="G40" s="688"/>
      <c r="H40" s="690">
        <f t="shared" si="3"/>
        <v>0</v>
      </c>
    </row>
    <row r="41" spans="1:8">
      <c r="A41" s="588">
        <v>17</v>
      </c>
      <c r="B41" s="296" t="s">
        <v>721</v>
      </c>
      <c r="C41" s="688">
        <v>3980215775.3400002</v>
      </c>
      <c r="D41" s="688">
        <v>1254538228.3741448</v>
      </c>
      <c r="E41" s="700">
        <f t="shared" si="2"/>
        <v>5234754003.7141447</v>
      </c>
      <c r="F41" s="688">
        <f>SUM(F42:F45)</f>
        <v>3410720566.8699999</v>
      </c>
      <c r="G41" s="688">
        <f>SUM(G42:G45)</f>
        <v>1168878375.4176524</v>
      </c>
      <c r="H41" s="690">
        <f t="shared" si="3"/>
        <v>4579598942.287652</v>
      </c>
    </row>
    <row r="42" spans="1:8">
      <c r="A42" s="588">
        <v>17.100000000000001</v>
      </c>
      <c r="B42" s="300" t="s">
        <v>722</v>
      </c>
      <c r="C42" s="688">
        <v>3324457016.0900002</v>
      </c>
      <c r="D42" s="688">
        <v>1192266040.5134647</v>
      </c>
      <c r="E42" s="700">
        <f t="shared" si="2"/>
        <v>4516723056.6034651</v>
      </c>
      <c r="F42" s="688">
        <v>2455772838.9099998</v>
      </c>
      <c r="G42" s="688">
        <v>1093304343.8676522</v>
      </c>
      <c r="H42" s="690">
        <f t="shared" si="3"/>
        <v>3549077182.7776518</v>
      </c>
    </row>
    <row r="43" spans="1:8">
      <c r="A43" s="588">
        <v>17.2</v>
      </c>
      <c r="B43" s="590" t="s">
        <v>89</v>
      </c>
      <c r="C43" s="688">
        <v>651641821.91999996</v>
      </c>
      <c r="D43" s="688">
        <v>23873110.050680071</v>
      </c>
      <c r="E43" s="700">
        <f t="shared" si="2"/>
        <v>675514931.97068</v>
      </c>
      <c r="F43" s="688">
        <v>952123709.59000003</v>
      </c>
      <c r="G43" s="688">
        <v>36165940.640000001</v>
      </c>
      <c r="H43" s="690">
        <f t="shared" si="3"/>
        <v>988289650.23000002</v>
      </c>
    </row>
    <row r="44" spans="1:8">
      <c r="A44" s="588">
        <v>17.3</v>
      </c>
      <c r="B44" s="300" t="s">
        <v>723</v>
      </c>
      <c r="C44" s="688">
        <v>0</v>
      </c>
      <c r="D44" s="688">
        <v>0</v>
      </c>
      <c r="E44" s="700">
        <f t="shared" si="2"/>
        <v>0</v>
      </c>
      <c r="F44" s="688">
        <v>0</v>
      </c>
      <c r="G44" s="688">
        <v>0</v>
      </c>
      <c r="H44" s="690">
        <f t="shared" si="3"/>
        <v>0</v>
      </c>
    </row>
    <row r="45" spans="1:8">
      <c r="A45" s="588">
        <v>17.399999999999999</v>
      </c>
      <c r="B45" s="300" t="s">
        <v>724</v>
      </c>
      <c r="C45" s="688">
        <v>4116937.33</v>
      </c>
      <c r="D45" s="688">
        <v>38399077.810000002</v>
      </c>
      <c r="E45" s="700">
        <f t="shared" si="2"/>
        <v>42516015.140000001</v>
      </c>
      <c r="F45" s="688">
        <v>2824018.37</v>
      </c>
      <c r="G45" s="688">
        <v>39408090.910000004</v>
      </c>
      <c r="H45" s="690">
        <f t="shared" si="3"/>
        <v>42232109.280000001</v>
      </c>
    </row>
    <row r="46" spans="1:8">
      <c r="A46" s="588">
        <v>18</v>
      </c>
      <c r="B46" s="301" t="s">
        <v>725</v>
      </c>
      <c r="C46" s="688">
        <v>1775298.6541589098</v>
      </c>
      <c r="D46" s="688">
        <v>1738691.3408509842</v>
      </c>
      <c r="E46" s="700">
        <f t="shared" si="2"/>
        <v>3513989.995009894</v>
      </c>
      <c r="F46" s="688">
        <v>1501034.1226591561</v>
      </c>
      <c r="G46" s="688">
        <v>306409.93205381889</v>
      </c>
      <c r="H46" s="690">
        <f t="shared" si="3"/>
        <v>1807444.0547129749</v>
      </c>
    </row>
    <row r="47" spans="1:8">
      <c r="A47" s="588">
        <v>19</v>
      </c>
      <c r="B47" s="301" t="s">
        <v>726</v>
      </c>
      <c r="C47" s="688">
        <v>21866219.530000001</v>
      </c>
      <c r="D47" s="688">
        <v>0</v>
      </c>
      <c r="E47" s="700">
        <f t="shared" si="2"/>
        <v>21866219.530000001</v>
      </c>
      <c r="F47" s="688">
        <v>20160531.490000002</v>
      </c>
      <c r="G47" s="688">
        <v>0</v>
      </c>
      <c r="H47" s="690">
        <f t="shared" si="3"/>
        <v>20160531.490000002</v>
      </c>
    </row>
    <row r="48" spans="1:8">
      <c r="A48" s="588">
        <v>19.100000000000001</v>
      </c>
      <c r="B48" s="302" t="s">
        <v>727</v>
      </c>
      <c r="C48" s="688">
        <v>4944182.16</v>
      </c>
      <c r="D48" s="688">
        <v>0</v>
      </c>
      <c r="E48" s="700">
        <f t="shared" si="2"/>
        <v>4944182.16</v>
      </c>
      <c r="F48" s="688">
        <v>4676689.33</v>
      </c>
      <c r="G48" s="688">
        <v>0</v>
      </c>
      <c r="H48" s="690">
        <f t="shared" si="3"/>
        <v>4676689.33</v>
      </c>
    </row>
    <row r="49" spans="1:8">
      <c r="A49" s="588">
        <v>19.2</v>
      </c>
      <c r="B49" s="303" t="s">
        <v>728</v>
      </c>
      <c r="C49" s="688">
        <v>16922037.370000001</v>
      </c>
      <c r="D49" s="688">
        <v>0</v>
      </c>
      <c r="E49" s="700">
        <f t="shared" si="2"/>
        <v>16922037.370000001</v>
      </c>
      <c r="F49" s="688">
        <v>15483842.16</v>
      </c>
      <c r="G49" s="688">
        <v>0</v>
      </c>
      <c r="H49" s="690">
        <f t="shared" si="3"/>
        <v>15483842.16</v>
      </c>
    </row>
    <row r="50" spans="1:8">
      <c r="A50" s="588">
        <v>20</v>
      </c>
      <c r="B50" s="493" t="s">
        <v>90</v>
      </c>
      <c r="C50" s="688">
        <v>17830570.597600002</v>
      </c>
      <c r="D50" s="688">
        <v>143666704.32565799</v>
      </c>
      <c r="E50" s="700">
        <f t="shared" si="2"/>
        <v>161497274.92325801</v>
      </c>
      <c r="F50" s="688">
        <v>14548005.529999999</v>
      </c>
      <c r="G50" s="688">
        <v>120551974.9468758</v>
      </c>
      <c r="H50" s="690">
        <f t="shared" si="3"/>
        <v>135099980.47687578</v>
      </c>
    </row>
    <row r="51" spans="1:8">
      <c r="A51" s="588">
        <v>21</v>
      </c>
      <c r="B51" s="591" t="s">
        <v>78</v>
      </c>
      <c r="C51" s="688">
        <v>30659075.710000001</v>
      </c>
      <c r="D51" s="688">
        <v>3134302.1599999997</v>
      </c>
      <c r="E51" s="700">
        <f t="shared" si="2"/>
        <v>33793377.869999997</v>
      </c>
      <c r="F51" s="688">
        <v>29299344.720000003</v>
      </c>
      <c r="G51" s="688">
        <v>3377617.8199999994</v>
      </c>
      <c r="H51" s="690">
        <f t="shared" si="3"/>
        <v>32676962.540000003</v>
      </c>
    </row>
    <row r="52" spans="1:8">
      <c r="A52" s="588">
        <v>21.1</v>
      </c>
      <c r="B52" s="590" t="s">
        <v>729</v>
      </c>
      <c r="C52" s="688">
        <v>90006.23</v>
      </c>
      <c r="D52" s="688">
        <v>0</v>
      </c>
      <c r="E52" s="700">
        <f t="shared" si="2"/>
        <v>90006.23</v>
      </c>
      <c r="F52" s="688">
        <v>91125.93</v>
      </c>
      <c r="G52" s="688">
        <v>0</v>
      </c>
      <c r="H52" s="690">
        <f t="shared" si="3"/>
        <v>91125.93</v>
      </c>
    </row>
    <row r="53" spans="1:8">
      <c r="A53" s="588">
        <v>22</v>
      </c>
      <c r="B53" s="493" t="s">
        <v>730</v>
      </c>
      <c r="C53" s="688">
        <f>SUM(C38,C40,C41,C46,C47,C50,C51)</f>
        <v>4052361312.8317595</v>
      </c>
      <c r="D53" s="688">
        <f>SUM(D38,D40,D41,D46,D47,D50,D51)</f>
        <v>1403077926.200654</v>
      </c>
      <c r="E53" s="700">
        <f t="shared" si="2"/>
        <v>5455439239.0324135</v>
      </c>
      <c r="F53" s="688">
        <f>SUM(F38,F40,F41,F46,F47,F50,F51)</f>
        <v>3476229482.7326589</v>
      </c>
      <c r="G53" s="688">
        <f>SUM(G38,G40,G41,G46,G47,G50,G51)</f>
        <v>1293114378.1165819</v>
      </c>
      <c r="H53" s="690">
        <f t="shared" si="3"/>
        <v>4769343860.8492413</v>
      </c>
    </row>
    <row r="54" spans="1:8" ht="24" customHeight="1">
      <c r="A54" s="588"/>
      <c r="B54" s="594" t="s">
        <v>731</v>
      </c>
      <c r="C54" s="825"/>
      <c r="D54" s="826"/>
      <c r="E54" s="826"/>
      <c r="F54" s="826"/>
      <c r="G54" s="826"/>
      <c r="H54" s="827"/>
    </row>
    <row r="55" spans="1:8">
      <c r="A55" s="588">
        <v>23</v>
      </c>
      <c r="B55" s="493" t="s">
        <v>959</v>
      </c>
      <c r="C55" s="688">
        <v>44490459.259999998</v>
      </c>
      <c r="D55" s="688">
        <v>0</v>
      </c>
      <c r="E55" s="700">
        <f>C55+D55</f>
        <v>44490459.259999998</v>
      </c>
      <c r="F55" s="688">
        <v>44490459.259999998</v>
      </c>
      <c r="G55" s="688"/>
      <c r="H55" s="690">
        <f>F55+G55</f>
        <v>44490459.259999998</v>
      </c>
    </row>
    <row r="56" spans="1:8">
      <c r="A56" s="588">
        <v>24</v>
      </c>
      <c r="B56" s="493" t="s">
        <v>732</v>
      </c>
      <c r="C56" s="688">
        <v>45653.84</v>
      </c>
      <c r="D56" s="688">
        <v>0</v>
      </c>
      <c r="E56" s="700">
        <f t="shared" ref="E56:E69" si="4">C56+D56</f>
        <v>45653.84</v>
      </c>
      <c r="F56" s="688">
        <v>45653.84</v>
      </c>
      <c r="G56" s="688"/>
      <c r="H56" s="690">
        <f t="shared" ref="H56:H69" si="5">F56+G56</f>
        <v>45653.84</v>
      </c>
    </row>
    <row r="57" spans="1:8">
      <c r="A57" s="588">
        <v>25</v>
      </c>
      <c r="B57" s="595" t="s">
        <v>91</v>
      </c>
      <c r="C57" s="688">
        <v>41370267.159999996</v>
      </c>
      <c r="D57" s="688">
        <v>0</v>
      </c>
      <c r="E57" s="700">
        <f t="shared" si="4"/>
        <v>41370267.159999996</v>
      </c>
      <c r="F57" s="688">
        <v>41370267.239999995</v>
      </c>
      <c r="G57" s="688"/>
      <c r="H57" s="690">
        <f t="shared" si="5"/>
        <v>41370267.239999995</v>
      </c>
    </row>
    <row r="58" spans="1:8">
      <c r="A58" s="588">
        <v>26</v>
      </c>
      <c r="B58" s="301" t="s">
        <v>733</v>
      </c>
      <c r="C58" s="688">
        <v>0</v>
      </c>
      <c r="D58" s="688">
        <v>0</v>
      </c>
      <c r="E58" s="700">
        <f t="shared" si="4"/>
        <v>0</v>
      </c>
      <c r="F58" s="688">
        <v>0</v>
      </c>
      <c r="G58" s="688"/>
      <c r="H58" s="690">
        <f t="shared" si="5"/>
        <v>0</v>
      </c>
    </row>
    <row r="59" spans="1:8">
      <c r="A59" s="588">
        <v>27</v>
      </c>
      <c r="B59" s="301" t="s">
        <v>734</v>
      </c>
      <c r="C59" s="688">
        <v>0</v>
      </c>
      <c r="D59" s="688">
        <v>0</v>
      </c>
      <c r="E59" s="700">
        <f t="shared" si="4"/>
        <v>0</v>
      </c>
      <c r="F59" s="688">
        <v>0</v>
      </c>
      <c r="G59" s="688">
        <f>SUM(G60:G61)</f>
        <v>0</v>
      </c>
      <c r="H59" s="690">
        <f t="shared" si="5"/>
        <v>0</v>
      </c>
    </row>
    <row r="60" spans="1:8">
      <c r="A60" s="588">
        <v>27.1</v>
      </c>
      <c r="B60" s="304" t="s">
        <v>735</v>
      </c>
      <c r="C60" s="688">
        <v>0</v>
      </c>
      <c r="D60" s="688">
        <v>0</v>
      </c>
      <c r="E60" s="700">
        <f t="shared" si="4"/>
        <v>0</v>
      </c>
      <c r="F60" s="688">
        <v>0</v>
      </c>
      <c r="G60" s="688"/>
      <c r="H60" s="690">
        <f t="shared" si="5"/>
        <v>0</v>
      </c>
    </row>
    <row r="61" spans="1:8">
      <c r="A61" s="588">
        <v>27.2</v>
      </c>
      <c r="B61" s="300" t="s">
        <v>736</v>
      </c>
      <c r="C61" s="688">
        <v>0</v>
      </c>
      <c r="D61" s="688"/>
      <c r="E61" s="700">
        <f t="shared" si="4"/>
        <v>0</v>
      </c>
      <c r="F61" s="688">
        <v>0</v>
      </c>
      <c r="G61" s="688"/>
      <c r="H61" s="690">
        <f t="shared" si="5"/>
        <v>0</v>
      </c>
    </row>
    <row r="62" spans="1:8">
      <c r="A62" s="588">
        <v>28</v>
      </c>
      <c r="B62" s="591" t="s">
        <v>737</v>
      </c>
      <c r="C62" s="688"/>
      <c r="D62" s="688"/>
      <c r="E62" s="700">
        <f t="shared" si="4"/>
        <v>0</v>
      </c>
      <c r="F62" s="688"/>
      <c r="G62" s="688"/>
      <c r="H62" s="690">
        <f t="shared" si="5"/>
        <v>0</v>
      </c>
    </row>
    <row r="63" spans="1:8">
      <c r="A63" s="588">
        <v>29</v>
      </c>
      <c r="B63" s="301" t="s">
        <v>738</v>
      </c>
      <c r="C63" s="688">
        <v>33015263</v>
      </c>
      <c r="D63" s="688">
        <v>0</v>
      </c>
      <c r="E63" s="700">
        <f t="shared" si="4"/>
        <v>33015263</v>
      </c>
      <c r="F63" s="688">
        <v>26059883.789999999</v>
      </c>
      <c r="G63" s="688">
        <f>SUM(G64:G66)</f>
        <v>0</v>
      </c>
      <c r="H63" s="690">
        <f t="shared" si="5"/>
        <v>26059883.789999999</v>
      </c>
    </row>
    <row r="64" spans="1:8">
      <c r="A64" s="588">
        <v>29.1</v>
      </c>
      <c r="B64" s="295" t="s">
        <v>739</v>
      </c>
      <c r="C64" s="688">
        <v>30502623</v>
      </c>
      <c r="D64" s="688">
        <v>0</v>
      </c>
      <c r="E64" s="700">
        <f t="shared" si="4"/>
        <v>30502623</v>
      </c>
      <c r="F64" s="688">
        <v>21463472.789999999</v>
      </c>
      <c r="G64" s="688"/>
      <c r="H64" s="690">
        <f t="shared" si="5"/>
        <v>21463472.789999999</v>
      </c>
    </row>
    <row r="65" spans="1:8" ht="25.2" customHeight="1">
      <c r="A65" s="588">
        <v>29.2</v>
      </c>
      <c r="B65" s="304" t="s">
        <v>740</v>
      </c>
      <c r="C65" s="688"/>
      <c r="D65" s="688"/>
      <c r="E65" s="700">
        <f t="shared" si="4"/>
        <v>0</v>
      </c>
      <c r="F65" s="688"/>
      <c r="G65" s="688"/>
      <c r="H65" s="690">
        <f t="shared" si="5"/>
        <v>0</v>
      </c>
    </row>
    <row r="66" spans="1:8" ht="22.5" customHeight="1">
      <c r="A66" s="588">
        <v>29.3</v>
      </c>
      <c r="B66" s="298" t="s">
        <v>741</v>
      </c>
      <c r="C66" s="688">
        <v>2512640</v>
      </c>
      <c r="D66" s="688"/>
      <c r="E66" s="700">
        <f t="shared" si="4"/>
        <v>2512640</v>
      </c>
      <c r="F66" s="688">
        <v>4596411</v>
      </c>
      <c r="G66" s="688"/>
      <c r="H66" s="690">
        <f t="shared" si="5"/>
        <v>4596411</v>
      </c>
    </row>
    <row r="67" spans="1:8">
      <c r="A67" s="588">
        <v>30</v>
      </c>
      <c r="B67" s="294" t="s">
        <v>92</v>
      </c>
      <c r="C67" s="688">
        <v>646913360</v>
      </c>
      <c r="D67" s="688"/>
      <c r="E67" s="700">
        <f t="shared" si="4"/>
        <v>646913360</v>
      </c>
      <c r="F67" s="688">
        <v>518103334.76999998</v>
      </c>
      <c r="G67" s="688"/>
      <c r="H67" s="690">
        <f t="shared" si="5"/>
        <v>518103334.76999998</v>
      </c>
    </row>
    <row r="68" spans="1:8">
      <c r="A68" s="588">
        <v>31</v>
      </c>
      <c r="B68" s="596" t="s">
        <v>999</v>
      </c>
      <c r="C68" s="688">
        <v>765835003.25999999</v>
      </c>
      <c r="D68" s="688">
        <v>0</v>
      </c>
      <c r="E68" s="700">
        <f t="shared" si="4"/>
        <v>765835003.25999999</v>
      </c>
      <c r="F68" s="688">
        <f>SUM(F55,F56,F57,F58,F59,F62,F63,F67)</f>
        <v>630069598.89999998</v>
      </c>
      <c r="G68" s="688">
        <f>SUM(G55,G56,G57,G58,G59,G62,G63,G67)</f>
        <v>0</v>
      </c>
      <c r="H68" s="690">
        <f t="shared" si="5"/>
        <v>630069598.89999998</v>
      </c>
    </row>
    <row r="69" spans="1:8" ht="15" thickBot="1">
      <c r="A69" s="597">
        <v>32</v>
      </c>
      <c r="B69" s="598" t="s">
        <v>743</v>
      </c>
      <c r="C69" s="693">
        <f>SUM(C53,C68)</f>
        <v>4818196316.0917597</v>
      </c>
      <c r="D69" s="693">
        <f>SUM(D53,D68)</f>
        <v>1403077926.200654</v>
      </c>
      <c r="E69" s="702">
        <f t="shared" si="4"/>
        <v>6221274242.2924137</v>
      </c>
      <c r="F69" s="693">
        <f>SUM(F53,F68)</f>
        <v>4106299081.632659</v>
      </c>
      <c r="G69" s="693">
        <f>SUM(G53,G68)</f>
        <v>1293114378.1165819</v>
      </c>
      <c r="H69" s="691">
        <f t="shared" si="5"/>
        <v>5399413459.7492409</v>
      </c>
    </row>
    <row r="72" spans="1:8" ht="25.2" customHeight="1">
      <c r="B72" s="545" t="s">
        <v>1000</v>
      </c>
    </row>
  </sheetData>
  <mergeCells count="7">
    <mergeCell ref="C37:H37"/>
    <mergeCell ref="C54:H54"/>
    <mergeCell ref="A4:A6"/>
    <mergeCell ref="B4:B5"/>
    <mergeCell ref="C4:E4"/>
    <mergeCell ref="F4:H4"/>
    <mergeCell ref="C6:H6"/>
  </mergeCells>
  <pageMargins left="0.7" right="0.7" top="0.75" bottom="0.75" header="0.3" footer="0.3"/>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M35"/>
  <sheetViews>
    <sheetView showGridLines="0" topLeftCell="C1" zoomScale="80" zoomScaleNormal="80" workbookViewId="0">
      <selection activeCell="F17" sqref="F17"/>
    </sheetView>
  </sheetViews>
  <sheetFormatPr defaultColWidth="9.33203125" defaultRowHeight="12"/>
  <cols>
    <col min="1" max="1" width="11.6640625" style="340" bestFit="1" customWidth="1"/>
    <col min="2" max="2" width="60.5546875" style="340" customWidth="1"/>
    <col min="3" max="3" width="18.5546875" style="730" customWidth="1"/>
    <col min="4" max="4" width="17.6640625" style="730" customWidth="1"/>
    <col min="5" max="5" width="16.109375" style="730" customWidth="1"/>
    <col min="6" max="6" width="16.109375" style="740" customWidth="1"/>
    <col min="7" max="7" width="19.5546875" style="740" customWidth="1"/>
    <col min="8" max="8" width="16" style="730" customWidth="1"/>
    <col min="9" max="11" width="16.109375" style="740" customWidth="1"/>
    <col min="12" max="12" width="19" style="740" customWidth="1"/>
    <col min="13" max="13" width="9.33203125" style="730"/>
    <col min="14" max="16384" width="9.33203125" style="340"/>
  </cols>
  <sheetData>
    <row r="1" spans="1:12" ht="13.8">
      <c r="A1" s="272" t="s">
        <v>97</v>
      </c>
      <c r="B1" s="226" t="str">
        <f>Info!C2</f>
        <v>სს ”ლიბერთი ბანკი”</v>
      </c>
      <c r="F1" s="730"/>
      <c r="G1" s="730"/>
      <c r="I1" s="730"/>
      <c r="J1" s="730"/>
      <c r="K1" s="730"/>
      <c r="L1" s="730"/>
    </row>
    <row r="2" spans="1:12">
      <c r="A2" s="274" t="s">
        <v>98</v>
      </c>
      <c r="B2" s="560">
        <f>'1. key ratios'!B2</f>
        <v>46112</v>
      </c>
      <c r="F2" s="730"/>
      <c r="G2" s="730"/>
      <c r="I2" s="730"/>
      <c r="J2" s="730"/>
      <c r="K2" s="730"/>
      <c r="L2" s="730"/>
    </row>
    <row r="3" spans="1:12">
      <c r="A3" s="275" t="s">
        <v>563</v>
      </c>
      <c r="F3" s="730"/>
      <c r="G3" s="730"/>
      <c r="I3" s="730"/>
      <c r="J3" s="730"/>
      <c r="K3" s="730"/>
      <c r="L3" s="730"/>
    </row>
    <row r="4" spans="1:12">
      <c r="F4" s="730"/>
      <c r="G4" s="730"/>
      <c r="I4" s="730"/>
      <c r="J4" s="730"/>
      <c r="K4" s="730"/>
      <c r="L4" s="730"/>
    </row>
    <row r="5" spans="1:12" ht="37.5" customHeight="1">
      <c r="A5" s="886" t="s">
        <v>564</v>
      </c>
      <c r="B5" s="887"/>
      <c r="C5" s="937" t="s">
        <v>565</v>
      </c>
      <c r="D5" s="938"/>
      <c r="E5" s="938"/>
      <c r="F5" s="938"/>
      <c r="G5" s="938"/>
      <c r="H5" s="939" t="s">
        <v>875</v>
      </c>
      <c r="I5" s="940"/>
      <c r="J5" s="940"/>
      <c r="K5" s="940"/>
      <c r="L5" s="941"/>
    </row>
    <row r="6" spans="1:12" ht="47.4" customHeight="1">
      <c r="A6" s="890"/>
      <c r="B6" s="891"/>
      <c r="C6" s="731"/>
      <c r="D6" s="732" t="s">
        <v>860</v>
      </c>
      <c r="E6" s="732" t="s">
        <v>859</v>
      </c>
      <c r="F6" s="732" t="s">
        <v>858</v>
      </c>
      <c r="G6" s="732" t="s">
        <v>857</v>
      </c>
      <c r="H6" s="733"/>
      <c r="I6" s="732" t="s">
        <v>860</v>
      </c>
      <c r="J6" s="732" t="s">
        <v>859</v>
      </c>
      <c r="K6" s="732" t="s">
        <v>858</v>
      </c>
      <c r="L6" s="732" t="s">
        <v>857</v>
      </c>
    </row>
    <row r="7" spans="1:12">
      <c r="A7" s="329">
        <v>1</v>
      </c>
      <c r="B7" s="344" t="s">
        <v>487</v>
      </c>
      <c r="C7" s="734">
        <v>1105238332.97035</v>
      </c>
      <c r="D7" s="734">
        <v>1077189499.7298799</v>
      </c>
      <c r="E7" s="734">
        <v>6611360.762529999</v>
      </c>
      <c r="F7" s="734">
        <v>21351120.970940001</v>
      </c>
      <c r="G7" s="734">
        <v>86351.507000000012</v>
      </c>
      <c r="H7" s="734">
        <v>36713331.831150353</v>
      </c>
      <c r="I7" s="734">
        <v>17240226.687400002</v>
      </c>
      <c r="J7" s="734">
        <v>2277265.9573978372</v>
      </c>
      <c r="K7" s="734">
        <v>17156012.293000001</v>
      </c>
      <c r="L7" s="734">
        <v>39826.89335251</v>
      </c>
    </row>
    <row r="8" spans="1:12">
      <c r="A8" s="329">
        <v>2</v>
      </c>
      <c r="B8" s="344" t="s">
        <v>488</v>
      </c>
      <c r="C8" s="734">
        <v>141937376.75434998</v>
      </c>
      <c r="D8" s="735">
        <v>139197636.37519598</v>
      </c>
      <c r="E8" s="735">
        <v>1941240.689154</v>
      </c>
      <c r="F8" s="736">
        <v>798499.69000000018</v>
      </c>
      <c r="G8" s="736">
        <v>0</v>
      </c>
      <c r="H8" s="735">
        <v>1379621.3030563714</v>
      </c>
      <c r="I8" s="736">
        <v>525184.78735865955</v>
      </c>
      <c r="J8" s="736">
        <v>324028.11156924174</v>
      </c>
      <c r="K8" s="736">
        <v>530408.40412846999</v>
      </c>
      <c r="L8" s="736">
        <v>0</v>
      </c>
    </row>
    <row r="9" spans="1:12">
      <c r="A9" s="329">
        <v>3</v>
      </c>
      <c r="B9" s="344" t="s">
        <v>836</v>
      </c>
      <c r="C9" s="734">
        <v>29447387.937044006</v>
      </c>
      <c r="D9" s="735">
        <v>29446656.197044004</v>
      </c>
      <c r="E9" s="735">
        <v>349.71</v>
      </c>
      <c r="F9" s="737">
        <v>382.03</v>
      </c>
      <c r="G9" s="737">
        <v>0</v>
      </c>
      <c r="H9" s="735">
        <v>307290.96450643259</v>
      </c>
      <c r="I9" s="737">
        <v>306850.93645610259</v>
      </c>
      <c r="J9" s="737">
        <v>114.83112531</v>
      </c>
      <c r="K9" s="737">
        <v>325.19692501999998</v>
      </c>
      <c r="L9" s="737">
        <v>0</v>
      </c>
    </row>
    <row r="10" spans="1:12">
      <c r="A10" s="329">
        <v>4</v>
      </c>
      <c r="B10" s="344" t="s">
        <v>489</v>
      </c>
      <c r="C10" s="734">
        <v>111765893.999988</v>
      </c>
      <c r="D10" s="735">
        <v>98425754.910588011</v>
      </c>
      <c r="E10" s="735">
        <v>1544297.2334399999</v>
      </c>
      <c r="F10" s="737">
        <v>11795841.855959998</v>
      </c>
      <c r="G10" s="737">
        <v>0</v>
      </c>
      <c r="H10" s="735">
        <v>1774726.0065855919</v>
      </c>
      <c r="I10" s="737">
        <v>1161879.8284439279</v>
      </c>
      <c r="J10" s="737">
        <v>47247.594948459111</v>
      </c>
      <c r="K10" s="737">
        <v>565598.58319320483</v>
      </c>
      <c r="L10" s="737">
        <v>0</v>
      </c>
    </row>
    <row r="11" spans="1:12">
      <c r="A11" s="329">
        <v>5</v>
      </c>
      <c r="B11" s="344" t="s">
        <v>490</v>
      </c>
      <c r="C11" s="734">
        <v>234157953.51424375</v>
      </c>
      <c r="D11" s="735">
        <v>226069425.78795516</v>
      </c>
      <c r="E11" s="735">
        <v>2359052.5016919998</v>
      </c>
      <c r="F11" s="737">
        <v>5404819.4500540001</v>
      </c>
      <c r="G11" s="737">
        <v>324655.77454259997</v>
      </c>
      <c r="H11" s="735">
        <v>4153288.9548253501</v>
      </c>
      <c r="I11" s="737">
        <v>2935225.5688877767</v>
      </c>
      <c r="J11" s="737">
        <v>443612.93041317875</v>
      </c>
      <c r="K11" s="737">
        <v>633062.53994715004</v>
      </c>
      <c r="L11" s="737">
        <v>141387.915577245</v>
      </c>
    </row>
    <row r="12" spans="1:12">
      <c r="A12" s="329">
        <v>6</v>
      </c>
      <c r="B12" s="344" t="s">
        <v>491</v>
      </c>
      <c r="C12" s="734">
        <v>23625617.206755601</v>
      </c>
      <c r="D12" s="735">
        <v>23399928.596755601</v>
      </c>
      <c r="E12" s="735">
        <v>29700.74</v>
      </c>
      <c r="F12" s="737">
        <v>195987.87000000002</v>
      </c>
      <c r="G12" s="737">
        <v>0</v>
      </c>
      <c r="H12" s="735">
        <v>403982.68996839016</v>
      </c>
      <c r="I12" s="737">
        <v>263242.13231547014</v>
      </c>
      <c r="J12" s="737">
        <v>10773.59233532</v>
      </c>
      <c r="K12" s="737">
        <v>129966.96531760001</v>
      </c>
      <c r="L12" s="737">
        <v>0</v>
      </c>
    </row>
    <row r="13" spans="1:12">
      <c r="A13" s="329">
        <v>7</v>
      </c>
      <c r="B13" s="344" t="s">
        <v>492</v>
      </c>
      <c r="C13" s="734">
        <v>73312555.121135578</v>
      </c>
      <c r="D13" s="735">
        <v>72736121.707223579</v>
      </c>
      <c r="E13" s="735">
        <v>36657.61</v>
      </c>
      <c r="F13" s="737">
        <v>539775.80391200003</v>
      </c>
      <c r="G13" s="737">
        <v>0</v>
      </c>
      <c r="H13" s="735">
        <v>682706.0982555066</v>
      </c>
      <c r="I13" s="737">
        <v>573887.05795803433</v>
      </c>
      <c r="J13" s="737">
        <v>5007.2778704299999</v>
      </c>
      <c r="K13" s="737">
        <v>103811.76242704219</v>
      </c>
      <c r="L13" s="737">
        <v>0</v>
      </c>
    </row>
    <row r="14" spans="1:12">
      <c r="A14" s="329">
        <v>8</v>
      </c>
      <c r="B14" s="344" t="s">
        <v>493</v>
      </c>
      <c r="C14" s="734">
        <v>18244140.310022797</v>
      </c>
      <c r="D14" s="735">
        <v>15924190.294846797</v>
      </c>
      <c r="E14" s="735">
        <v>2211363.3111759997</v>
      </c>
      <c r="F14" s="737">
        <v>47856.402000000002</v>
      </c>
      <c r="G14" s="737">
        <v>60730.302000000003</v>
      </c>
      <c r="H14" s="735">
        <v>123445.68626811838</v>
      </c>
      <c r="I14" s="737">
        <v>37526.868256676775</v>
      </c>
      <c r="J14" s="737">
        <v>53347.994228191616</v>
      </c>
      <c r="K14" s="737">
        <v>28417.930434570004</v>
      </c>
      <c r="L14" s="737">
        <v>4152.8933486799997</v>
      </c>
    </row>
    <row r="15" spans="1:12">
      <c r="A15" s="329">
        <v>9</v>
      </c>
      <c r="B15" s="344" t="s">
        <v>494</v>
      </c>
      <c r="C15" s="734">
        <v>12962349.842691999</v>
      </c>
      <c r="D15" s="735">
        <v>12887018.332373999</v>
      </c>
      <c r="E15" s="735">
        <v>20063.929317999999</v>
      </c>
      <c r="F15" s="737">
        <v>18301.43</v>
      </c>
      <c r="G15" s="737">
        <v>36966.150999999998</v>
      </c>
      <c r="H15" s="735">
        <v>63699.1246760473</v>
      </c>
      <c r="I15" s="737">
        <v>52485.542521765288</v>
      </c>
      <c r="J15" s="737">
        <v>583.16149337201398</v>
      </c>
      <c r="K15" s="737">
        <v>10539.46411126</v>
      </c>
      <c r="L15" s="737">
        <v>90.956549649999999</v>
      </c>
    </row>
    <row r="16" spans="1:12">
      <c r="A16" s="329">
        <v>10</v>
      </c>
      <c r="B16" s="344" t="s">
        <v>495</v>
      </c>
      <c r="C16" s="734">
        <v>19774151.040911999</v>
      </c>
      <c r="D16" s="735">
        <v>19773946.790911999</v>
      </c>
      <c r="E16" s="735">
        <v>0</v>
      </c>
      <c r="F16" s="737">
        <v>0</v>
      </c>
      <c r="G16" s="737">
        <v>204.25</v>
      </c>
      <c r="H16" s="735">
        <v>209770.56047324964</v>
      </c>
      <c r="I16" s="737">
        <v>209670.68485734964</v>
      </c>
      <c r="J16" s="737">
        <v>0</v>
      </c>
      <c r="K16" s="737">
        <v>0</v>
      </c>
      <c r="L16" s="737">
        <v>99.8756159</v>
      </c>
    </row>
    <row r="17" spans="1:12">
      <c r="A17" s="329">
        <v>11</v>
      </c>
      <c r="B17" s="344" t="s">
        <v>496</v>
      </c>
      <c r="C17" s="734">
        <v>6893355.4721819982</v>
      </c>
      <c r="D17" s="735">
        <v>6824660.1021819981</v>
      </c>
      <c r="E17" s="735">
        <v>20084.78</v>
      </c>
      <c r="F17" s="737">
        <v>48610.59</v>
      </c>
      <c r="G17" s="737">
        <v>0</v>
      </c>
      <c r="H17" s="735">
        <v>71990.166097584879</v>
      </c>
      <c r="I17" s="737">
        <v>27183.380913884881</v>
      </c>
      <c r="J17" s="737">
        <v>7553.4410452600005</v>
      </c>
      <c r="K17" s="737">
        <v>37253.344138439999</v>
      </c>
      <c r="L17" s="737">
        <v>0</v>
      </c>
    </row>
    <row r="18" spans="1:12">
      <c r="A18" s="329">
        <v>12</v>
      </c>
      <c r="B18" s="344" t="s">
        <v>497</v>
      </c>
      <c r="C18" s="734">
        <v>313227222.15970296</v>
      </c>
      <c r="D18" s="735">
        <v>278815742.73199302</v>
      </c>
      <c r="E18" s="735">
        <v>22247681.033805992</v>
      </c>
      <c r="F18" s="737">
        <v>12163014.984904002</v>
      </c>
      <c r="G18" s="737">
        <v>783.40899999999999</v>
      </c>
      <c r="H18" s="735">
        <v>9160935.223896401</v>
      </c>
      <c r="I18" s="737">
        <v>1803908.6976988474</v>
      </c>
      <c r="J18" s="737">
        <v>1612483.5035230722</v>
      </c>
      <c r="K18" s="737">
        <v>5744289.1018700004</v>
      </c>
      <c r="L18" s="737">
        <v>253.92080447999999</v>
      </c>
    </row>
    <row r="19" spans="1:12">
      <c r="A19" s="329">
        <v>13</v>
      </c>
      <c r="B19" s="344" t="s">
        <v>498</v>
      </c>
      <c r="C19" s="734">
        <v>82726335.778217971</v>
      </c>
      <c r="D19" s="735">
        <v>77640573.079225972</v>
      </c>
      <c r="E19" s="735">
        <v>1985675.1970719998</v>
      </c>
      <c r="F19" s="737">
        <v>3060300.6979199992</v>
      </c>
      <c r="G19" s="737">
        <v>39786.803999999996</v>
      </c>
      <c r="H19" s="735">
        <v>2713622.2799741803</v>
      </c>
      <c r="I19" s="737">
        <v>544279.77824531682</v>
      </c>
      <c r="J19" s="737">
        <v>422659.80002364371</v>
      </c>
      <c r="K19" s="737">
        <v>1740098.1495492198</v>
      </c>
      <c r="L19" s="737">
        <v>6584.5521559999997</v>
      </c>
    </row>
    <row r="20" spans="1:12">
      <c r="A20" s="329">
        <v>14</v>
      </c>
      <c r="B20" s="344" t="s">
        <v>499</v>
      </c>
      <c r="C20" s="734">
        <v>81367888.575471222</v>
      </c>
      <c r="D20" s="735">
        <v>74683663.62977922</v>
      </c>
      <c r="E20" s="735">
        <v>4212663.837514</v>
      </c>
      <c r="F20" s="737">
        <v>2471561.108178</v>
      </c>
      <c r="G20" s="737">
        <v>0</v>
      </c>
      <c r="H20" s="735">
        <v>1112415.9693253417</v>
      </c>
      <c r="I20" s="737">
        <v>341395.10544356931</v>
      </c>
      <c r="J20" s="737">
        <v>389478.30650283833</v>
      </c>
      <c r="K20" s="737">
        <v>381542.55737893406</v>
      </c>
      <c r="L20" s="737">
        <v>0</v>
      </c>
    </row>
    <row r="21" spans="1:12">
      <c r="A21" s="329">
        <v>15</v>
      </c>
      <c r="B21" s="344" t="s">
        <v>500</v>
      </c>
      <c r="C21" s="734">
        <v>39909032.698450014</v>
      </c>
      <c r="D21" s="735">
        <v>33775689.877382018</v>
      </c>
      <c r="E21" s="735">
        <v>1749536.879342</v>
      </c>
      <c r="F21" s="737">
        <v>4383805.941726001</v>
      </c>
      <c r="G21" s="737">
        <v>0</v>
      </c>
      <c r="H21" s="735">
        <v>1178406.1265010366</v>
      </c>
      <c r="I21" s="737">
        <v>301893.04277234699</v>
      </c>
      <c r="J21" s="737">
        <v>485961.5330751416</v>
      </c>
      <c r="K21" s="737">
        <v>390551.55065354804</v>
      </c>
      <c r="L21" s="737">
        <v>0</v>
      </c>
    </row>
    <row r="22" spans="1:12">
      <c r="A22" s="329">
        <v>16</v>
      </c>
      <c r="B22" s="344" t="s">
        <v>501</v>
      </c>
      <c r="C22" s="734">
        <v>51236443.545844004</v>
      </c>
      <c r="D22" s="735">
        <v>265939.01999999996</v>
      </c>
      <c r="E22" s="735">
        <v>50936183.775844</v>
      </c>
      <c r="F22" s="737">
        <v>34320.75</v>
      </c>
      <c r="G22" s="737">
        <v>0</v>
      </c>
      <c r="H22" s="735">
        <v>1740184.8013815358</v>
      </c>
      <c r="I22" s="737">
        <v>2379.1615055300003</v>
      </c>
      <c r="J22" s="734">
        <v>1714887.5042254359</v>
      </c>
      <c r="K22" s="737">
        <v>22918.135650569999</v>
      </c>
      <c r="L22" s="737">
        <v>0</v>
      </c>
    </row>
    <row r="23" spans="1:12">
      <c r="A23" s="329">
        <v>17</v>
      </c>
      <c r="B23" s="344" t="s">
        <v>502</v>
      </c>
      <c r="C23" s="734">
        <v>13587954.284322001</v>
      </c>
      <c r="D23" s="735">
        <v>7350380.3427460007</v>
      </c>
      <c r="E23" s="735">
        <v>869638.30157600006</v>
      </c>
      <c r="F23" s="737">
        <v>5367935.6400000006</v>
      </c>
      <c r="G23" s="737">
        <v>0</v>
      </c>
      <c r="H23" s="735">
        <v>763593.79426089197</v>
      </c>
      <c r="I23" s="737">
        <v>99238.442857886286</v>
      </c>
      <c r="J23" s="737">
        <v>16794.454880035701</v>
      </c>
      <c r="K23" s="737">
        <v>647560.89652296994</v>
      </c>
      <c r="L23" s="737">
        <v>0</v>
      </c>
    </row>
    <row r="24" spans="1:12">
      <c r="A24" s="329">
        <v>18</v>
      </c>
      <c r="B24" s="344" t="s">
        <v>503</v>
      </c>
      <c r="C24" s="734">
        <v>141529567.35042244</v>
      </c>
      <c r="D24" s="735">
        <v>141409431.67042243</v>
      </c>
      <c r="E24" s="735">
        <v>17837.87</v>
      </c>
      <c r="F24" s="737">
        <v>102297.81</v>
      </c>
      <c r="G24" s="737">
        <v>0</v>
      </c>
      <c r="H24" s="735">
        <v>675862.23605160497</v>
      </c>
      <c r="I24" s="737">
        <v>604391.89204085502</v>
      </c>
      <c r="J24" s="737">
        <v>6467.3516608099999</v>
      </c>
      <c r="K24" s="737">
        <v>65002.992349940003</v>
      </c>
      <c r="L24" s="737">
        <v>0</v>
      </c>
    </row>
    <row r="25" spans="1:12">
      <c r="A25" s="329">
        <v>19</v>
      </c>
      <c r="B25" s="344" t="s">
        <v>504</v>
      </c>
      <c r="C25" s="734">
        <v>5199781.736378001</v>
      </c>
      <c r="D25" s="735">
        <v>5199781.736378001</v>
      </c>
      <c r="E25" s="735">
        <v>0</v>
      </c>
      <c r="F25" s="737">
        <v>0</v>
      </c>
      <c r="G25" s="737">
        <v>0</v>
      </c>
      <c r="H25" s="735">
        <v>21033.18247392559</v>
      </c>
      <c r="I25" s="737">
        <v>21033.18247392559</v>
      </c>
      <c r="J25" s="737">
        <v>0</v>
      </c>
      <c r="K25" s="737">
        <v>0</v>
      </c>
      <c r="L25" s="737">
        <v>0</v>
      </c>
    </row>
    <row r="26" spans="1:12">
      <c r="A26" s="329">
        <v>20</v>
      </c>
      <c r="B26" s="344" t="s">
        <v>505</v>
      </c>
      <c r="C26" s="734">
        <v>120724780.438144</v>
      </c>
      <c r="D26" s="735">
        <v>113537142.57488</v>
      </c>
      <c r="E26" s="735">
        <v>5288716.5032639997</v>
      </c>
      <c r="F26" s="737">
        <v>1898921.36</v>
      </c>
      <c r="G26" s="737">
        <v>0</v>
      </c>
      <c r="H26" s="735">
        <v>1926904.992934956</v>
      </c>
      <c r="I26" s="737">
        <v>1358773.39220404</v>
      </c>
      <c r="J26" s="737">
        <v>74029.720648005998</v>
      </c>
      <c r="K26" s="737">
        <v>494101.88008290995</v>
      </c>
      <c r="L26" s="737">
        <v>0</v>
      </c>
    </row>
    <row r="27" spans="1:12">
      <c r="A27" s="329">
        <v>21</v>
      </c>
      <c r="B27" s="344" t="s">
        <v>506</v>
      </c>
      <c r="C27" s="734">
        <v>28261886.347592</v>
      </c>
      <c r="D27" s="735">
        <v>28231995.907591999</v>
      </c>
      <c r="E27" s="735">
        <v>25235.8</v>
      </c>
      <c r="F27" s="737">
        <v>4654.6400000000003</v>
      </c>
      <c r="G27" s="737">
        <v>0</v>
      </c>
      <c r="H27" s="735">
        <v>46568.412627326281</v>
      </c>
      <c r="I27" s="737">
        <v>33676.926727546277</v>
      </c>
      <c r="J27" s="737">
        <v>9112.3962797800014</v>
      </c>
      <c r="K27" s="737">
        <v>3779.0896200000002</v>
      </c>
      <c r="L27" s="737">
        <v>0</v>
      </c>
    </row>
    <row r="28" spans="1:12">
      <c r="A28" s="329">
        <v>22</v>
      </c>
      <c r="B28" s="344" t="s">
        <v>507</v>
      </c>
      <c r="C28" s="734">
        <v>18640546.567544006</v>
      </c>
      <c r="D28" s="735">
        <v>18378489.247544006</v>
      </c>
      <c r="E28" s="735">
        <v>154328.66999999998</v>
      </c>
      <c r="F28" s="737">
        <v>107728.65</v>
      </c>
      <c r="G28" s="737">
        <v>0</v>
      </c>
      <c r="H28" s="735">
        <v>161779.20997159032</v>
      </c>
      <c r="I28" s="737">
        <v>34723.951876250321</v>
      </c>
      <c r="J28" s="737">
        <v>55959.571194049997</v>
      </c>
      <c r="K28" s="737">
        <v>71095.686901289999</v>
      </c>
      <c r="L28" s="737">
        <v>0</v>
      </c>
    </row>
    <row r="29" spans="1:12">
      <c r="A29" s="329">
        <v>23</v>
      </c>
      <c r="B29" s="344" t="s">
        <v>508</v>
      </c>
      <c r="C29" s="734">
        <v>441939877.5915907</v>
      </c>
      <c r="D29" s="735">
        <v>413219439.76297253</v>
      </c>
      <c r="E29" s="735">
        <v>9393668.6232079975</v>
      </c>
      <c r="F29" s="737">
        <v>19268824.13643799</v>
      </c>
      <c r="G29" s="737">
        <v>57945.068972200002</v>
      </c>
      <c r="H29" s="735">
        <v>14135673.39212521</v>
      </c>
      <c r="I29" s="737">
        <v>2395512.6426493712</v>
      </c>
      <c r="J29" s="737">
        <v>2529224.5319876843</v>
      </c>
      <c r="K29" s="737">
        <v>9209751.0555261858</v>
      </c>
      <c r="L29" s="737">
        <v>1185.161961968668</v>
      </c>
    </row>
    <row r="30" spans="1:12">
      <c r="A30" s="329">
        <v>24</v>
      </c>
      <c r="B30" s="344" t="s">
        <v>509</v>
      </c>
      <c r="C30" s="734">
        <v>676980917.96771586</v>
      </c>
      <c r="D30" s="735">
        <v>609426879.35698783</v>
      </c>
      <c r="E30" s="735">
        <v>26845818.410848003</v>
      </c>
      <c r="F30" s="737">
        <v>40472930.640880004</v>
      </c>
      <c r="G30" s="737">
        <v>235289.55899999998</v>
      </c>
      <c r="H30" s="735">
        <v>33382438.171418685</v>
      </c>
      <c r="I30" s="737">
        <v>4038630.0988193844</v>
      </c>
      <c r="J30" s="737">
        <v>5800788.6677886657</v>
      </c>
      <c r="K30" s="737">
        <v>23419776.058030002</v>
      </c>
      <c r="L30" s="737">
        <v>123243.34678063</v>
      </c>
    </row>
    <row r="31" spans="1:12">
      <c r="A31" s="329">
        <v>25</v>
      </c>
      <c r="B31" s="344" t="s">
        <v>510</v>
      </c>
      <c r="C31" s="734">
        <v>360696961.97056806</v>
      </c>
      <c r="D31" s="735">
        <v>330541194.61672401</v>
      </c>
      <c r="E31" s="735">
        <v>15987723.097680004</v>
      </c>
      <c r="F31" s="737">
        <v>14151248.434164001</v>
      </c>
      <c r="G31" s="737">
        <v>16795.822</v>
      </c>
      <c r="H31" s="735">
        <v>14526870.327006292</v>
      </c>
      <c r="I31" s="737">
        <v>1315646.9095484</v>
      </c>
      <c r="J31" s="737">
        <v>4764653.4494990995</v>
      </c>
      <c r="K31" s="737">
        <v>8439552.4575640913</v>
      </c>
      <c r="L31" s="737">
        <v>7017.5103946999998</v>
      </c>
    </row>
    <row r="32" spans="1:12">
      <c r="A32" s="329">
        <v>26</v>
      </c>
      <c r="B32" s="344" t="s">
        <v>566</v>
      </c>
      <c r="C32" s="734">
        <v>394758739.938842</v>
      </c>
      <c r="D32" s="735">
        <v>371102793.59445006</v>
      </c>
      <c r="E32" s="735">
        <v>8370424.9035020005</v>
      </c>
      <c r="F32" s="737">
        <v>14787859.601889979</v>
      </c>
      <c r="G32" s="737">
        <v>497661.83899999998</v>
      </c>
      <c r="H32" s="735">
        <v>13995907.71764032</v>
      </c>
      <c r="I32" s="737">
        <v>1409336.5183169709</v>
      </c>
      <c r="J32" s="737">
        <v>1328987.2308996518</v>
      </c>
      <c r="K32" s="737">
        <v>11039669.564367278</v>
      </c>
      <c r="L32" s="737">
        <v>217914.40405642</v>
      </c>
    </row>
    <row r="33" spans="1:12" ht="13.8">
      <c r="A33" s="329">
        <v>27</v>
      </c>
      <c r="B33" s="396" t="s">
        <v>66</v>
      </c>
      <c r="C33" s="738">
        <f>SUM(C7:C32)</f>
        <v>4548147051.1204815</v>
      </c>
      <c r="D33" s="738">
        <f t="shared" ref="D33:L33" si="0">SUM(D7:D32)</f>
        <v>4225453975.9740334</v>
      </c>
      <c r="E33" s="738">
        <f t="shared" si="0"/>
        <v>162859304.17096597</v>
      </c>
      <c r="F33" s="738">
        <f t="shared" si="0"/>
        <v>158476600.48896599</v>
      </c>
      <c r="G33" s="738">
        <f t="shared" si="0"/>
        <v>1357170.4865148</v>
      </c>
      <c r="H33" s="738">
        <f>SUM(H7:H32)</f>
        <v>141426049.2234523</v>
      </c>
      <c r="I33" s="738">
        <f>SUM(I7:I32)</f>
        <v>37638183.218549892</v>
      </c>
      <c r="J33" s="738">
        <f>SUM(J7:J32)</f>
        <v>22381022.914614514</v>
      </c>
      <c r="K33" s="738">
        <f t="shared" si="0"/>
        <v>80865085.659689695</v>
      </c>
      <c r="L33" s="738">
        <f t="shared" si="0"/>
        <v>541757.43059818365</v>
      </c>
    </row>
    <row r="34" spans="1:12">
      <c r="A34" s="357"/>
      <c r="B34" s="357"/>
      <c r="C34" s="739"/>
      <c r="D34" s="739"/>
      <c r="E34" s="739"/>
      <c r="H34" s="739"/>
    </row>
    <row r="35" spans="1:12">
      <c r="A35" s="357"/>
      <c r="B35" s="395"/>
      <c r="C35" s="741"/>
      <c r="D35" s="739"/>
      <c r="E35" s="739"/>
      <c r="H35" s="739"/>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F17" sqref="F17"/>
    </sheetView>
  </sheetViews>
  <sheetFormatPr defaultColWidth="8.6640625" defaultRowHeight="12"/>
  <cols>
    <col min="1" max="1" width="11.6640625" style="281" bestFit="1" customWidth="1"/>
    <col min="2" max="2" width="89" style="281" customWidth="1"/>
    <col min="3" max="3" width="20.88671875" style="281" customWidth="1"/>
    <col min="4" max="4" width="24" style="281" customWidth="1"/>
    <col min="5" max="5" width="23.88671875" style="281" bestFit="1" customWidth="1"/>
    <col min="6" max="6" width="25.6640625" style="281" customWidth="1"/>
    <col min="7" max="7" width="20.109375" style="281" customWidth="1"/>
    <col min="8" max="8" width="23.6640625" style="281" customWidth="1"/>
    <col min="9" max="10" width="20.33203125" style="281" customWidth="1"/>
    <col min="11" max="11" width="24.33203125" style="281" customWidth="1"/>
    <col min="12" max="16384" width="8.6640625" style="281"/>
  </cols>
  <sheetData>
    <row r="1" spans="1:11" s="273" customFormat="1" ht="13.8">
      <c r="A1" s="272" t="s">
        <v>97</v>
      </c>
      <c r="B1" s="226" t="str">
        <f>Info!C2</f>
        <v>სს ”ლიბერთი ბანკი”</v>
      </c>
      <c r="C1" s="340"/>
      <c r="D1" s="340"/>
      <c r="E1" s="340"/>
      <c r="F1" s="340"/>
      <c r="G1" s="340"/>
      <c r="H1" s="340"/>
      <c r="I1" s="340"/>
      <c r="J1" s="340"/>
      <c r="K1" s="340"/>
    </row>
    <row r="2" spans="1:11" s="273" customFormat="1">
      <c r="A2" s="274" t="s">
        <v>98</v>
      </c>
      <c r="B2" s="560">
        <f>'1. key ratios'!B2</f>
        <v>46112</v>
      </c>
      <c r="C2" s="340"/>
      <c r="D2" s="340"/>
      <c r="E2" s="340"/>
      <c r="F2" s="340"/>
      <c r="G2" s="340"/>
      <c r="H2" s="340"/>
      <c r="I2" s="340"/>
      <c r="J2" s="340"/>
      <c r="K2" s="340"/>
    </row>
    <row r="3" spans="1:11" s="273" customFormat="1">
      <c r="A3" s="275" t="s">
        <v>567</v>
      </c>
      <c r="B3" s="340"/>
      <c r="C3" s="340"/>
      <c r="D3" s="340"/>
      <c r="E3" s="340"/>
      <c r="F3" s="340"/>
      <c r="G3" s="340"/>
      <c r="H3" s="340"/>
      <c r="I3" s="340"/>
      <c r="J3" s="340"/>
      <c r="K3" s="340"/>
    </row>
    <row r="4" spans="1:11">
      <c r="A4" s="401"/>
      <c r="B4" s="401"/>
      <c r="C4" s="400" t="s">
        <v>471</v>
      </c>
      <c r="D4" s="400" t="s">
        <v>472</v>
      </c>
      <c r="E4" s="400" t="s">
        <v>473</v>
      </c>
      <c r="F4" s="400" t="s">
        <v>474</v>
      </c>
      <c r="G4" s="400" t="s">
        <v>475</v>
      </c>
      <c r="H4" s="400" t="s">
        <v>476</v>
      </c>
      <c r="I4" s="400" t="s">
        <v>477</v>
      </c>
      <c r="J4" s="400" t="s">
        <v>478</v>
      </c>
      <c r="K4" s="400" t="s">
        <v>479</v>
      </c>
    </row>
    <row r="5" spans="1:11" ht="114" customHeight="1">
      <c r="A5" s="942" t="s">
        <v>874</v>
      </c>
      <c r="B5" s="943"/>
      <c r="C5" s="399" t="s">
        <v>568</v>
      </c>
      <c r="D5" s="399" t="s">
        <v>561</v>
      </c>
      <c r="E5" s="399" t="s">
        <v>562</v>
      </c>
      <c r="F5" s="399" t="s">
        <v>873</v>
      </c>
      <c r="G5" s="399" t="s">
        <v>569</v>
      </c>
      <c r="H5" s="399" t="s">
        <v>570</v>
      </c>
      <c r="I5" s="399" t="s">
        <v>571</v>
      </c>
      <c r="J5" s="399" t="s">
        <v>572</v>
      </c>
      <c r="K5" s="399" t="s">
        <v>573</v>
      </c>
    </row>
    <row r="6" spans="1:11">
      <c r="A6" s="329">
        <v>1</v>
      </c>
      <c r="B6" s="329" t="s">
        <v>574</v>
      </c>
      <c r="C6" s="735">
        <v>55247844.051443294</v>
      </c>
      <c r="D6" s="735">
        <v>18516835.714777194</v>
      </c>
      <c r="E6" s="735">
        <v>0</v>
      </c>
      <c r="F6" s="735">
        <v>174601839.01566201</v>
      </c>
      <c r="G6" s="735">
        <v>2388032539.0028791</v>
      </c>
      <c r="H6" s="735">
        <v>0</v>
      </c>
      <c r="I6" s="735">
        <v>764399484.30615795</v>
      </c>
      <c r="J6" s="735">
        <v>56632925.113740839</v>
      </c>
      <c r="K6" s="735">
        <v>1090715583.9158211</v>
      </c>
    </row>
    <row r="7" spans="1:11">
      <c r="A7" s="329">
        <v>2</v>
      </c>
      <c r="B7" s="330" t="s">
        <v>575</v>
      </c>
      <c r="C7" s="735"/>
      <c r="D7" s="735">
        <v>0</v>
      </c>
      <c r="E7" s="735"/>
      <c r="F7" s="735"/>
      <c r="G7" s="735"/>
      <c r="H7" s="735"/>
      <c r="I7" s="735"/>
      <c r="J7" s="735"/>
      <c r="K7" s="735">
        <v>147381183.27000001</v>
      </c>
    </row>
    <row r="8" spans="1:11">
      <c r="A8" s="329">
        <v>3</v>
      </c>
      <c r="B8" s="330" t="s">
        <v>539</v>
      </c>
      <c r="C8" s="735">
        <v>12309496.160320003</v>
      </c>
      <c r="D8" s="735"/>
      <c r="E8" s="735"/>
      <c r="F8" s="735"/>
      <c r="G8" s="735"/>
      <c r="H8" s="735"/>
      <c r="I8" s="735"/>
      <c r="J8" s="735"/>
      <c r="K8" s="735">
        <v>491051557.86183399</v>
      </c>
    </row>
    <row r="9" spans="1:11">
      <c r="A9" s="329">
        <v>4</v>
      </c>
      <c r="B9" s="358" t="s">
        <v>872</v>
      </c>
      <c r="C9" s="809">
        <v>1584204.4160122187</v>
      </c>
      <c r="D9" s="809"/>
      <c r="E9" s="809"/>
      <c r="F9" s="809">
        <v>918727.37604400003</v>
      </c>
      <c r="G9" s="809">
        <v>93372602.169529885</v>
      </c>
      <c r="H9" s="809">
        <v>0</v>
      </c>
      <c r="I9" s="809">
        <v>44130267.255398601</v>
      </c>
      <c r="J9" s="809"/>
      <c r="K9" s="809">
        <v>19827969.642496377</v>
      </c>
    </row>
    <row r="10" spans="1:11">
      <c r="A10" s="329">
        <v>5</v>
      </c>
      <c r="B10" s="348" t="s">
        <v>871</v>
      </c>
      <c r="C10" s="398"/>
      <c r="D10" s="398"/>
      <c r="E10" s="398"/>
      <c r="F10" s="398"/>
      <c r="G10" s="398"/>
      <c r="H10" s="398"/>
      <c r="I10" s="398"/>
      <c r="J10" s="398"/>
      <c r="K10" s="398"/>
    </row>
    <row r="11" spans="1:11">
      <c r="A11" s="329">
        <v>6</v>
      </c>
      <c r="B11" s="348" t="s">
        <v>870</v>
      </c>
      <c r="C11" s="398"/>
      <c r="D11" s="398"/>
      <c r="E11" s="398"/>
      <c r="F11" s="398"/>
      <c r="G11" s="398"/>
      <c r="H11" s="398"/>
      <c r="I11" s="398"/>
      <c r="J11" s="398"/>
      <c r="K11" s="398"/>
    </row>
    <row r="13" spans="1:11" ht="13.8">
      <c r="B13" s="397"/>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F17" sqref="F17"/>
    </sheetView>
  </sheetViews>
  <sheetFormatPr defaultColWidth="8.6640625" defaultRowHeight="14.4"/>
  <cols>
    <col min="1" max="1" width="10" style="402" bestFit="1" customWidth="1"/>
    <col min="2" max="2" width="69.6640625" style="402" customWidth="1"/>
    <col min="3" max="3" width="14.44140625" style="402" customWidth="1"/>
    <col min="4" max="4" width="16.33203125" style="402" customWidth="1"/>
    <col min="5" max="5" width="15.33203125" style="402" bestFit="1" customWidth="1"/>
    <col min="6" max="6" width="17.33203125" style="402" customWidth="1"/>
    <col min="7" max="7" width="22.33203125" style="402" customWidth="1"/>
    <col min="8" max="8" width="13.6640625" style="402" customWidth="1"/>
    <col min="9" max="9" width="15.44140625" style="402" customWidth="1"/>
    <col min="10" max="10" width="15.33203125" style="402" bestFit="1" customWidth="1"/>
    <col min="11" max="11" width="20" style="402" bestFit="1" customWidth="1"/>
    <col min="12" max="12" width="21.33203125" style="402" customWidth="1"/>
    <col min="13" max="13" width="14" style="402" customWidth="1"/>
    <col min="14" max="15" width="15.33203125" style="402" bestFit="1" customWidth="1"/>
    <col min="16" max="16" width="17.44140625" style="402" customWidth="1"/>
    <col min="17" max="17" width="22.5546875" style="402" customWidth="1"/>
    <col min="18" max="18" width="15.88671875" style="402" customWidth="1"/>
    <col min="19" max="19" width="19.6640625" style="402" customWidth="1"/>
    <col min="20" max="20" width="19.33203125" style="402" customWidth="1"/>
    <col min="21" max="21" width="18" style="402" customWidth="1"/>
    <col min="22" max="22" width="19" style="402" customWidth="1"/>
    <col min="23" max="16384" width="8.6640625" style="402"/>
  </cols>
  <sheetData>
    <row r="1" spans="1:22">
      <c r="A1" s="272" t="s">
        <v>97</v>
      </c>
      <c r="B1" s="226" t="str">
        <f>Info!C2</f>
        <v>სს ”ლიბერთი ბანკი”</v>
      </c>
    </row>
    <row r="2" spans="1:22">
      <c r="A2" s="274" t="s">
        <v>98</v>
      </c>
      <c r="B2" s="560">
        <f>'1. key ratios'!B2</f>
        <v>46112</v>
      </c>
    </row>
    <row r="3" spans="1:22">
      <c r="A3" s="275" t="s">
        <v>657</v>
      </c>
      <c r="B3" s="340"/>
    </row>
    <row r="4" spans="1:22">
      <c r="A4" s="275"/>
      <c r="B4" s="340"/>
    </row>
    <row r="5" spans="1:22" ht="24" customHeight="1">
      <c r="A5" s="944" t="s">
        <v>684</v>
      </c>
      <c r="B5" s="944"/>
      <c r="C5" s="946" t="s">
        <v>876</v>
      </c>
      <c r="D5" s="946"/>
      <c r="E5" s="946"/>
      <c r="F5" s="946"/>
      <c r="G5" s="946"/>
      <c r="H5" s="946" t="s">
        <v>565</v>
      </c>
      <c r="I5" s="946"/>
      <c r="J5" s="946"/>
      <c r="K5" s="946"/>
      <c r="L5" s="946"/>
      <c r="M5" s="946" t="s">
        <v>875</v>
      </c>
      <c r="N5" s="946"/>
      <c r="O5" s="946"/>
      <c r="P5" s="946"/>
      <c r="Q5" s="946"/>
      <c r="R5" s="945" t="s">
        <v>683</v>
      </c>
      <c r="S5" s="945" t="s">
        <v>687</v>
      </c>
      <c r="T5" s="945" t="s">
        <v>686</v>
      </c>
      <c r="U5" s="945" t="s">
        <v>914</v>
      </c>
      <c r="V5" s="945" t="s">
        <v>915</v>
      </c>
    </row>
    <row r="6" spans="1:22" ht="64.2" customHeight="1">
      <c r="A6" s="944"/>
      <c r="B6" s="944"/>
      <c r="C6" s="412"/>
      <c r="D6" s="338" t="s">
        <v>860</v>
      </c>
      <c r="E6" s="338" t="s">
        <v>859</v>
      </c>
      <c r="F6" s="338" t="s">
        <v>858</v>
      </c>
      <c r="G6" s="338" t="s">
        <v>857</v>
      </c>
      <c r="H6" s="412"/>
      <c r="I6" s="338" t="s">
        <v>860</v>
      </c>
      <c r="J6" s="338" t="s">
        <v>859</v>
      </c>
      <c r="K6" s="338" t="s">
        <v>858</v>
      </c>
      <c r="L6" s="338" t="s">
        <v>857</v>
      </c>
      <c r="M6" s="412"/>
      <c r="N6" s="338" t="s">
        <v>860</v>
      </c>
      <c r="O6" s="338" t="s">
        <v>859</v>
      </c>
      <c r="P6" s="338" t="s">
        <v>858</v>
      </c>
      <c r="Q6" s="338" t="s">
        <v>857</v>
      </c>
      <c r="R6" s="945"/>
      <c r="S6" s="945"/>
      <c r="T6" s="945"/>
      <c r="U6" s="945"/>
      <c r="V6" s="945"/>
    </row>
    <row r="7" spans="1:22">
      <c r="A7" s="410">
        <v>1</v>
      </c>
      <c r="B7" s="411" t="s">
        <v>658</v>
      </c>
      <c r="C7" s="809">
        <v>6774.67</v>
      </c>
      <c r="D7" s="809">
        <v>6774.67</v>
      </c>
      <c r="E7" s="809">
        <v>0</v>
      </c>
      <c r="F7" s="809">
        <v>0</v>
      </c>
      <c r="G7" s="809">
        <v>0</v>
      </c>
      <c r="H7" s="809">
        <v>6850.04</v>
      </c>
      <c r="I7" s="809">
        <v>6850.04</v>
      </c>
      <c r="J7" s="809">
        <v>0</v>
      </c>
      <c r="K7" s="809">
        <v>0</v>
      </c>
      <c r="L7" s="809">
        <v>0</v>
      </c>
      <c r="M7" s="809">
        <v>46.251470079999997</v>
      </c>
      <c r="N7" s="809">
        <v>46.251470079999997</v>
      </c>
      <c r="O7" s="809">
        <v>0</v>
      </c>
      <c r="P7" s="809">
        <v>0</v>
      </c>
      <c r="Q7" s="809">
        <v>0</v>
      </c>
      <c r="R7" s="809">
        <v>1</v>
      </c>
      <c r="S7" s="726">
        <v>0</v>
      </c>
      <c r="T7" s="726">
        <v>0</v>
      </c>
      <c r="U7" s="726">
        <v>0.14000000000000001</v>
      </c>
      <c r="V7" s="728">
        <v>10.03225806451613</v>
      </c>
    </row>
    <row r="8" spans="1:22">
      <c r="A8" s="410">
        <v>2</v>
      </c>
      <c r="B8" s="409" t="s">
        <v>659</v>
      </c>
      <c r="C8" s="809">
        <v>1751930755.5661061</v>
      </c>
      <c r="D8" s="809">
        <v>1661721153.3804934</v>
      </c>
      <c r="E8" s="809">
        <v>34454576.880891979</v>
      </c>
      <c r="F8" s="809">
        <v>54620222.824720025</v>
      </c>
      <c r="G8" s="809">
        <v>1134802.48</v>
      </c>
      <c r="H8" s="809">
        <v>1767086113.34375</v>
      </c>
      <c r="I8" s="809">
        <v>1670163222.2306762</v>
      </c>
      <c r="J8" s="809">
        <v>35099079.53591001</v>
      </c>
      <c r="K8" s="809">
        <v>61513339.016163982</v>
      </c>
      <c r="L8" s="809">
        <v>310472.56099999999</v>
      </c>
      <c r="M8" s="809">
        <v>80709195.427441716</v>
      </c>
      <c r="N8" s="809">
        <v>23154157.982482195</v>
      </c>
      <c r="O8" s="809">
        <v>11967864.041323936</v>
      </c>
      <c r="P8" s="809">
        <v>45501432.660709947</v>
      </c>
      <c r="Q8" s="809">
        <v>85740.74292568001</v>
      </c>
      <c r="R8" s="809">
        <v>371700</v>
      </c>
      <c r="S8" s="726">
        <v>0.21896335477405168</v>
      </c>
      <c r="T8" s="726">
        <v>0.26008922224065911</v>
      </c>
      <c r="U8" s="726">
        <v>0.20778560233252713</v>
      </c>
      <c r="V8" s="728">
        <v>42.336752507059735</v>
      </c>
    </row>
    <row r="9" spans="1:22">
      <c r="A9" s="410">
        <v>3</v>
      </c>
      <c r="B9" s="409" t="s">
        <v>660</v>
      </c>
      <c r="C9" s="809">
        <v>0</v>
      </c>
      <c r="D9" s="809">
        <v>0</v>
      </c>
      <c r="E9" s="809">
        <v>0</v>
      </c>
      <c r="F9" s="809">
        <v>0</v>
      </c>
      <c r="G9" s="809">
        <v>0</v>
      </c>
      <c r="H9" s="809">
        <v>0</v>
      </c>
      <c r="I9" s="809">
        <v>0</v>
      </c>
      <c r="J9" s="809">
        <v>0</v>
      </c>
      <c r="K9" s="809">
        <v>0</v>
      </c>
      <c r="L9" s="809">
        <v>0</v>
      </c>
      <c r="M9" s="809">
        <v>0</v>
      </c>
      <c r="N9" s="809">
        <v>0</v>
      </c>
      <c r="O9" s="809">
        <v>0</v>
      </c>
      <c r="P9" s="809">
        <v>0</v>
      </c>
      <c r="Q9" s="809">
        <v>0</v>
      </c>
      <c r="R9" s="809">
        <v>0</v>
      </c>
      <c r="S9" s="726">
        <v>0</v>
      </c>
      <c r="T9" s="726">
        <v>0</v>
      </c>
      <c r="U9" s="726">
        <v>0</v>
      </c>
      <c r="V9" s="728">
        <v>0</v>
      </c>
    </row>
    <row r="10" spans="1:22">
      <c r="A10" s="410">
        <v>4</v>
      </c>
      <c r="B10" s="409" t="s">
        <v>661</v>
      </c>
      <c r="C10" s="809">
        <v>15725931.74</v>
      </c>
      <c r="D10" s="809">
        <v>14876218.630000001</v>
      </c>
      <c r="E10" s="809">
        <v>203966.80000000002</v>
      </c>
      <c r="F10" s="809">
        <v>645746.31000000017</v>
      </c>
      <c r="G10" s="809">
        <v>0</v>
      </c>
      <c r="H10" s="809">
        <v>15971168.540000001</v>
      </c>
      <c r="I10" s="809">
        <v>15012972.139999999</v>
      </c>
      <c r="J10" s="809">
        <v>208961.22</v>
      </c>
      <c r="K10" s="809">
        <v>749235.17999999993</v>
      </c>
      <c r="L10" s="809">
        <v>0</v>
      </c>
      <c r="M10" s="809">
        <v>917154.78917645011</v>
      </c>
      <c r="N10" s="809">
        <v>140753.02223704002</v>
      </c>
      <c r="O10" s="809">
        <v>111593.47418438001</v>
      </c>
      <c r="P10" s="809">
        <v>664808.29275503021</v>
      </c>
      <c r="Q10" s="809">
        <v>0</v>
      </c>
      <c r="R10" s="809">
        <v>18573</v>
      </c>
      <c r="S10" s="726">
        <v>0.17090029954599301</v>
      </c>
      <c r="T10" s="726">
        <v>0.18926048823465397</v>
      </c>
      <c r="U10" s="726">
        <v>0.19020966962429792</v>
      </c>
      <c r="V10" s="728">
        <v>17.392911068547651</v>
      </c>
    </row>
    <row r="11" spans="1:22">
      <c r="A11" s="410">
        <v>5</v>
      </c>
      <c r="B11" s="409" t="s">
        <v>662</v>
      </c>
      <c r="C11" s="809">
        <v>4159862.9711140003</v>
      </c>
      <c r="D11" s="809">
        <v>3635953.1883400003</v>
      </c>
      <c r="E11" s="809">
        <v>100073.76999999997</v>
      </c>
      <c r="F11" s="809">
        <v>423836.01277400006</v>
      </c>
      <c r="G11" s="809">
        <v>0</v>
      </c>
      <c r="H11" s="809">
        <v>4228995.5811139997</v>
      </c>
      <c r="I11" s="809">
        <v>3685434.4383400008</v>
      </c>
      <c r="J11" s="809">
        <v>103149.1</v>
      </c>
      <c r="K11" s="809">
        <v>440412.04277400015</v>
      </c>
      <c r="L11" s="809">
        <v>0</v>
      </c>
      <c r="M11" s="809">
        <v>406136.87741003017</v>
      </c>
      <c r="N11" s="809">
        <v>21223.414449390009</v>
      </c>
      <c r="O11" s="809">
        <v>34769.395478899998</v>
      </c>
      <c r="P11" s="809">
        <v>350144.06748174009</v>
      </c>
      <c r="Q11" s="809">
        <v>0</v>
      </c>
      <c r="R11" s="809">
        <v>11375</v>
      </c>
      <c r="S11" s="726">
        <v>1.5577035805649187E-2</v>
      </c>
      <c r="T11" s="726">
        <v>1.7227465289424745E-2</v>
      </c>
      <c r="U11" s="726">
        <v>0.15900982103524985</v>
      </c>
      <c r="V11" s="728">
        <v>14.740569963640953</v>
      </c>
    </row>
    <row r="12" spans="1:22">
      <c r="A12" s="410">
        <v>6</v>
      </c>
      <c r="B12" s="409" t="s">
        <v>663</v>
      </c>
      <c r="C12" s="809">
        <v>55989470.070000015</v>
      </c>
      <c r="D12" s="809">
        <v>52401480.68</v>
      </c>
      <c r="E12" s="809">
        <v>879726.85999999987</v>
      </c>
      <c r="F12" s="809">
        <v>1821916.6300000006</v>
      </c>
      <c r="G12" s="809">
        <v>886345.9</v>
      </c>
      <c r="H12" s="809">
        <v>55814803.647000007</v>
      </c>
      <c r="I12" s="809">
        <v>52237040.170000002</v>
      </c>
      <c r="J12" s="809">
        <v>911678.2</v>
      </c>
      <c r="K12" s="809">
        <v>2319434.71</v>
      </c>
      <c r="L12" s="809">
        <v>346650.56699999998</v>
      </c>
      <c r="M12" s="809">
        <v>3026641.8178593507</v>
      </c>
      <c r="N12" s="809">
        <v>590757.44219911995</v>
      </c>
      <c r="O12" s="809">
        <v>299359.56543020002</v>
      </c>
      <c r="P12" s="809">
        <v>1949103.05659917</v>
      </c>
      <c r="Q12" s="809">
        <v>187421.75363085998</v>
      </c>
      <c r="R12" s="809">
        <v>43023</v>
      </c>
      <c r="S12" s="726">
        <v>0.31649622914708037</v>
      </c>
      <c r="T12" s="726">
        <v>0.32126423791390363</v>
      </c>
      <c r="U12" s="726">
        <v>0.27383387006827581</v>
      </c>
      <c r="V12" s="728">
        <v>288.95521194932223</v>
      </c>
    </row>
    <row r="13" spans="1:22">
      <c r="A13" s="410">
        <v>7</v>
      </c>
      <c r="B13" s="409" t="s">
        <v>664</v>
      </c>
      <c r="C13" s="809">
        <v>780157301.28018618</v>
      </c>
      <c r="D13" s="809">
        <v>764025973.15824604</v>
      </c>
      <c r="E13" s="809">
        <v>11138592.327968003</v>
      </c>
      <c r="F13" s="809">
        <v>4992735.7939719995</v>
      </c>
      <c r="G13" s="809">
        <v>0</v>
      </c>
      <c r="H13" s="809">
        <v>783327473.35399795</v>
      </c>
      <c r="I13" s="809">
        <v>766951045.41797197</v>
      </c>
      <c r="J13" s="809">
        <v>11261612.011838002</v>
      </c>
      <c r="K13" s="809">
        <v>5114815.9241880002</v>
      </c>
      <c r="L13" s="809">
        <v>0</v>
      </c>
      <c r="M13" s="809">
        <v>3136456.029014756</v>
      </c>
      <c r="N13" s="809">
        <v>668058.08345431066</v>
      </c>
      <c r="O13" s="809">
        <v>1001866.7894091439</v>
      </c>
      <c r="P13" s="809">
        <v>1466531.1561512989</v>
      </c>
      <c r="Q13" s="809">
        <v>0</v>
      </c>
      <c r="R13" s="809">
        <v>8518</v>
      </c>
      <c r="S13" s="726">
        <v>0.11626168633737713</v>
      </c>
      <c r="T13" s="726">
        <v>0.13178464270959681</v>
      </c>
      <c r="U13" s="726">
        <v>0.11470914067056469</v>
      </c>
      <c r="V13" s="728">
        <v>130.6586617281063</v>
      </c>
    </row>
    <row r="14" spans="1:22">
      <c r="A14" s="404">
        <v>7.1</v>
      </c>
      <c r="B14" s="403" t="s">
        <v>665</v>
      </c>
      <c r="C14" s="809">
        <v>672868967.26770818</v>
      </c>
      <c r="D14" s="809">
        <v>658235581.57779408</v>
      </c>
      <c r="E14" s="809">
        <v>10091445.145942003</v>
      </c>
      <c r="F14" s="809">
        <v>4541940.5439719995</v>
      </c>
      <c r="G14" s="809">
        <v>0</v>
      </c>
      <c r="H14" s="809">
        <v>675422470.79978406</v>
      </c>
      <c r="I14" s="809">
        <v>660566931.91985404</v>
      </c>
      <c r="J14" s="809">
        <v>10206593.455742003</v>
      </c>
      <c r="K14" s="809">
        <v>4648945.4241880002</v>
      </c>
      <c r="L14" s="809">
        <v>0</v>
      </c>
      <c r="M14" s="809">
        <v>2807960.5199374971</v>
      </c>
      <c r="N14" s="809">
        <v>575967.92439404014</v>
      </c>
      <c r="O14" s="809">
        <v>908009.17360317544</v>
      </c>
      <c r="P14" s="809">
        <v>1323983.421940279</v>
      </c>
      <c r="Q14" s="809">
        <v>0</v>
      </c>
      <c r="R14" s="809">
        <v>6051</v>
      </c>
      <c r="S14" s="726">
        <v>0.11354326364426834</v>
      </c>
      <c r="T14" s="726">
        <v>0.12734655155062388</v>
      </c>
      <c r="U14" s="726">
        <v>0.11308963163879877</v>
      </c>
      <c r="V14" s="728">
        <v>136.42108572419596</v>
      </c>
    </row>
    <row r="15" spans="1:22" ht="24">
      <c r="A15" s="404">
        <v>7.2</v>
      </c>
      <c r="B15" s="403" t="s">
        <v>666</v>
      </c>
      <c r="C15" s="809">
        <v>22115166.996270001</v>
      </c>
      <c r="D15" s="809">
        <v>22050895.186269999</v>
      </c>
      <c r="E15" s="809">
        <v>64271.81</v>
      </c>
      <c r="F15" s="809">
        <v>0</v>
      </c>
      <c r="G15" s="809">
        <v>0</v>
      </c>
      <c r="H15" s="809">
        <v>22218324.439884003</v>
      </c>
      <c r="I15" s="809">
        <v>22153643.899884004</v>
      </c>
      <c r="J15" s="809">
        <v>64680.54</v>
      </c>
      <c r="K15" s="809">
        <v>0</v>
      </c>
      <c r="L15" s="809">
        <v>0</v>
      </c>
      <c r="M15" s="809">
        <v>24881.416183393085</v>
      </c>
      <c r="N15" s="809">
        <v>19127.241303373085</v>
      </c>
      <c r="O15" s="809">
        <v>5754.1748800200003</v>
      </c>
      <c r="P15" s="809">
        <v>0</v>
      </c>
      <c r="Q15" s="809">
        <v>0</v>
      </c>
      <c r="R15" s="809">
        <v>302</v>
      </c>
      <c r="S15" s="726">
        <v>0.12029059886016265</v>
      </c>
      <c r="T15" s="726">
        <v>0.13947573804662408</v>
      </c>
      <c r="U15" s="726">
        <v>0.12402757160758646</v>
      </c>
      <c r="V15" s="728">
        <v>119.65948158492118</v>
      </c>
    </row>
    <row r="16" spans="1:22">
      <c r="A16" s="404">
        <v>7.3</v>
      </c>
      <c r="B16" s="403" t="s">
        <v>667</v>
      </c>
      <c r="C16" s="809">
        <v>85173167.016207993</v>
      </c>
      <c r="D16" s="809">
        <v>83739496.394181997</v>
      </c>
      <c r="E16" s="809">
        <v>982875.37202600006</v>
      </c>
      <c r="F16" s="809">
        <v>450795.25</v>
      </c>
      <c r="G16" s="809">
        <v>0</v>
      </c>
      <c r="H16" s="809">
        <v>85686678.114329949</v>
      </c>
      <c r="I16" s="809">
        <v>84230469.598233953</v>
      </c>
      <c r="J16" s="809">
        <v>990338.01609600009</v>
      </c>
      <c r="K16" s="809">
        <v>465870.5</v>
      </c>
      <c r="L16" s="809">
        <v>0</v>
      </c>
      <c r="M16" s="809">
        <v>303614.09289386577</v>
      </c>
      <c r="N16" s="809">
        <v>72962.917756897383</v>
      </c>
      <c r="O16" s="809">
        <v>88103.440925948467</v>
      </c>
      <c r="P16" s="809">
        <v>142547.73421102003</v>
      </c>
      <c r="Q16" s="809">
        <v>0</v>
      </c>
      <c r="R16" s="809">
        <v>2165</v>
      </c>
      <c r="S16" s="726">
        <v>0.13032677998532832</v>
      </c>
      <c r="T16" s="726">
        <v>0.15454588707634245</v>
      </c>
      <c r="U16" s="726">
        <v>0.12508375446414888</v>
      </c>
      <c r="V16" s="728">
        <v>87.991379239629225</v>
      </c>
    </row>
    <row r="17" spans="1:22">
      <c r="A17" s="410">
        <v>8</v>
      </c>
      <c r="B17" s="409" t="s">
        <v>668</v>
      </c>
      <c r="C17" s="809">
        <v>143874156.35781595</v>
      </c>
      <c r="D17" s="809">
        <v>142787217.32174802</v>
      </c>
      <c r="E17" s="809">
        <v>459264.49</v>
      </c>
      <c r="F17" s="809">
        <v>627674.54606800003</v>
      </c>
      <c r="G17" s="809">
        <v>0</v>
      </c>
      <c r="H17" s="809">
        <v>145457762.96861795</v>
      </c>
      <c r="I17" s="809">
        <v>144270698.04257402</v>
      </c>
      <c r="J17" s="809">
        <v>485487.77</v>
      </c>
      <c r="K17" s="809">
        <v>701577.15604400006</v>
      </c>
      <c r="L17" s="809">
        <v>0</v>
      </c>
      <c r="M17" s="809">
        <v>84187.766087196796</v>
      </c>
      <c r="N17" s="809">
        <v>0</v>
      </c>
      <c r="O17" s="809">
        <v>0</v>
      </c>
      <c r="P17" s="809">
        <v>84187.766087196796</v>
      </c>
      <c r="Q17" s="809">
        <v>0</v>
      </c>
      <c r="R17" s="809">
        <v>55795</v>
      </c>
      <c r="S17" s="726">
        <v>0.21073823238131173</v>
      </c>
      <c r="T17" s="726">
        <v>0.26309037066359581</v>
      </c>
      <c r="U17" s="726">
        <v>0.21517016257299498</v>
      </c>
      <c r="V17" s="728">
        <v>0.69286449514904702</v>
      </c>
    </row>
    <row r="18" spans="1:22">
      <c r="A18" s="408">
        <v>9</v>
      </c>
      <c r="B18" s="407" t="s">
        <v>669</v>
      </c>
      <c r="C18" s="810">
        <v>0</v>
      </c>
      <c r="D18" s="810">
        <v>0</v>
      </c>
      <c r="E18" s="810">
        <v>0</v>
      </c>
      <c r="F18" s="810">
        <v>0</v>
      </c>
      <c r="G18" s="810">
        <v>0</v>
      </c>
      <c r="H18" s="810">
        <v>0</v>
      </c>
      <c r="I18" s="810">
        <v>0</v>
      </c>
      <c r="J18" s="810">
        <v>0</v>
      </c>
      <c r="K18" s="810">
        <v>0</v>
      </c>
      <c r="L18" s="810">
        <v>0</v>
      </c>
      <c r="M18" s="810">
        <v>0</v>
      </c>
      <c r="N18" s="810">
        <v>0</v>
      </c>
      <c r="O18" s="810">
        <v>0</v>
      </c>
      <c r="P18" s="810">
        <v>0</v>
      </c>
      <c r="Q18" s="810">
        <v>0</v>
      </c>
      <c r="R18" s="810">
        <v>0</v>
      </c>
      <c r="S18" s="727">
        <v>0</v>
      </c>
      <c r="T18" s="727">
        <v>0</v>
      </c>
      <c r="U18" s="727">
        <v>0</v>
      </c>
      <c r="V18" s="729">
        <v>0</v>
      </c>
    </row>
    <row r="19" spans="1:22">
      <c r="A19" s="406">
        <v>10</v>
      </c>
      <c r="B19" s="405" t="s">
        <v>685</v>
      </c>
      <c r="C19" s="809">
        <v>2751844252.6552167</v>
      </c>
      <c r="D19" s="809">
        <v>2639454771.0288262</v>
      </c>
      <c r="E19" s="809">
        <v>47236201.128860004</v>
      </c>
      <c r="F19" s="809">
        <v>63132132.117534019</v>
      </c>
      <c r="G19" s="809">
        <v>2021148.38</v>
      </c>
      <c r="H19" s="809">
        <v>2771893167.4744816</v>
      </c>
      <c r="I19" s="809">
        <v>2652327262.4795656</v>
      </c>
      <c r="J19" s="809">
        <v>48069967.837748006</v>
      </c>
      <c r="K19" s="809">
        <v>70838814.029170036</v>
      </c>
      <c r="L19" s="809">
        <v>657123.12799999991</v>
      </c>
      <c r="M19" s="809">
        <v>88279818.95845972</v>
      </c>
      <c r="N19" s="809">
        <v>24574996.196292128</v>
      </c>
      <c r="O19" s="809">
        <v>13415453.265826562</v>
      </c>
      <c r="P19" s="809">
        <v>50016206.999784388</v>
      </c>
      <c r="Q19" s="809">
        <v>273162.49655654008</v>
      </c>
      <c r="R19" s="809">
        <v>508985</v>
      </c>
      <c r="S19" s="726">
        <v>0.20425999992659413</v>
      </c>
      <c r="T19" s="726">
        <v>0.24168082704956731</v>
      </c>
      <c r="U19" s="726">
        <v>0.18295367955842343</v>
      </c>
      <c r="V19" s="728">
        <v>70.032454954156805</v>
      </c>
    </row>
    <row r="20" spans="1:22" ht="24">
      <c r="A20" s="404">
        <v>10.1</v>
      </c>
      <c r="B20" s="403" t="s">
        <v>688</v>
      </c>
      <c r="C20" s="809">
        <v>497790385.6400001</v>
      </c>
      <c r="D20" s="809">
        <v>487800934.85000002</v>
      </c>
      <c r="E20" s="809">
        <v>629243.07999999996</v>
      </c>
      <c r="F20" s="809">
        <v>9360207.7100000009</v>
      </c>
      <c r="G20" s="809">
        <v>0</v>
      </c>
      <c r="H20" s="809">
        <v>505458601.17000008</v>
      </c>
      <c r="I20" s="809">
        <v>494678140</v>
      </c>
      <c r="J20" s="809">
        <v>658198.92999999993</v>
      </c>
      <c r="K20" s="809">
        <v>10122262.24</v>
      </c>
      <c r="L20" s="809">
        <v>0</v>
      </c>
      <c r="M20" s="809">
        <v>23704716.125271987</v>
      </c>
      <c r="N20" s="809">
        <v>13838315.93837975</v>
      </c>
      <c r="O20" s="809">
        <v>505513.09749031003</v>
      </c>
      <c r="P20" s="809">
        <v>9360887.0894019287</v>
      </c>
      <c r="Q20" s="809">
        <v>0</v>
      </c>
      <c r="R20" s="809">
        <v>266636</v>
      </c>
      <c r="S20" s="726">
        <v>0.23160371829989038</v>
      </c>
      <c r="T20" s="726">
        <v>0.25785998848215447</v>
      </c>
      <c r="U20" s="726">
        <v>0.23559205952294682</v>
      </c>
      <c r="V20" s="728">
        <v>33.652692288257199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2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80" sqref="B80:C80"/>
    </sheetView>
  </sheetViews>
  <sheetFormatPr defaultColWidth="43.5546875" defaultRowHeight="12"/>
  <cols>
    <col min="1" max="1" width="8" style="120" customWidth="1"/>
    <col min="2" max="2" width="66.33203125" style="121" customWidth="1"/>
    <col min="3" max="3" width="131.44140625" style="122" customWidth="1"/>
    <col min="4" max="5" width="10.33203125" style="113" customWidth="1"/>
    <col min="6" max="6" width="67.6640625" style="113" customWidth="1"/>
    <col min="7" max="16384" width="43.5546875" style="113"/>
  </cols>
  <sheetData>
    <row r="1" spans="1:3" ht="13.2" thickTop="1" thickBot="1">
      <c r="A1" s="1002" t="s">
        <v>176</v>
      </c>
      <c r="B1" s="1003"/>
      <c r="C1" s="1004"/>
    </row>
    <row r="2" spans="1:3" ht="26.25" customHeight="1">
      <c r="A2" s="282"/>
      <c r="B2" s="1005" t="s">
        <v>177</v>
      </c>
      <c r="C2" s="1005"/>
    </row>
    <row r="3" spans="1:3" s="118" customFormat="1" ht="11.25" customHeight="1">
      <c r="A3" s="117"/>
      <c r="B3" s="1005" t="s">
        <v>251</v>
      </c>
      <c r="C3" s="1005"/>
    </row>
    <row r="4" spans="1:3" ht="12" customHeight="1" thickBot="1">
      <c r="A4" s="984" t="s">
        <v>255</v>
      </c>
      <c r="B4" s="985"/>
      <c r="C4" s="986"/>
    </row>
    <row r="5" spans="1:3" ht="12.6" thickTop="1">
      <c r="A5" s="114"/>
      <c r="B5" s="987" t="s">
        <v>178</v>
      </c>
      <c r="C5" s="988"/>
    </row>
    <row r="6" spans="1:3">
      <c r="A6" s="282"/>
      <c r="B6" s="966" t="s">
        <v>252</v>
      </c>
      <c r="C6" s="967"/>
    </row>
    <row r="7" spans="1:3">
      <c r="A7" s="282"/>
      <c r="B7" s="966" t="s">
        <v>179</v>
      </c>
      <c r="C7" s="967"/>
    </row>
    <row r="8" spans="1:3">
      <c r="A8" s="282"/>
      <c r="B8" s="966" t="s">
        <v>253</v>
      </c>
      <c r="C8" s="967"/>
    </row>
    <row r="9" spans="1:3">
      <c r="A9" s="282"/>
      <c r="B9" s="1008" t="s">
        <v>254</v>
      </c>
      <c r="C9" s="1009"/>
    </row>
    <row r="10" spans="1:3">
      <c r="A10" s="282"/>
      <c r="B10" s="1000" t="s">
        <v>180</v>
      </c>
      <c r="C10" s="1001" t="s">
        <v>180</v>
      </c>
    </row>
    <row r="11" spans="1:3">
      <c r="A11" s="282"/>
      <c r="B11" s="1000" t="s">
        <v>181</v>
      </c>
      <c r="C11" s="1001" t="s">
        <v>181</v>
      </c>
    </row>
    <row r="12" spans="1:3">
      <c r="A12" s="282"/>
      <c r="B12" s="1000" t="s">
        <v>182</v>
      </c>
      <c r="C12" s="1001" t="s">
        <v>182</v>
      </c>
    </row>
    <row r="13" spans="1:3">
      <c r="A13" s="282"/>
      <c r="B13" s="1000" t="s">
        <v>183</v>
      </c>
      <c r="C13" s="1001" t="s">
        <v>183</v>
      </c>
    </row>
    <row r="14" spans="1:3">
      <c r="A14" s="282"/>
      <c r="B14" s="1000" t="s">
        <v>184</v>
      </c>
      <c r="C14" s="1001" t="s">
        <v>184</v>
      </c>
    </row>
    <row r="15" spans="1:3" ht="21.75" customHeight="1">
      <c r="A15" s="282"/>
      <c r="B15" s="1000" t="s">
        <v>185</v>
      </c>
      <c r="C15" s="1001" t="s">
        <v>185</v>
      </c>
    </row>
    <row r="16" spans="1:3">
      <c r="A16" s="282"/>
      <c r="B16" s="1000" t="s">
        <v>186</v>
      </c>
      <c r="C16" s="1001" t="s">
        <v>187</v>
      </c>
    </row>
    <row r="17" spans="1:6">
      <c r="A17" s="282"/>
      <c r="B17" s="1000" t="s">
        <v>188</v>
      </c>
      <c r="C17" s="1001" t="s">
        <v>189</v>
      </c>
    </row>
    <row r="18" spans="1:6">
      <c r="A18" s="282"/>
      <c r="B18" s="1000" t="s">
        <v>190</v>
      </c>
      <c r="C18" s="1001" t="s">
        <v>191</v>
      </c>
    </row>
    <row r="19" spans="1:6">
      <c r="A19" s="489"/>
      <c r="B19" s="1006" t="s">
        <v>192</v>
      </c>
      <c r="C19" s="1007" t="s">
        <v>192</v>
      </c>
    </row>
    <row r="20" spans="1:6">
      <c r="A20" s="489"/>
      <c r="B20" s="1006" t="s">
        <v>917</v>
      </c>
      <c r="C20" s="1007" t="s">
        <v>193</v>
      </c>
    </row>
    <row r="21" spans="1:6">
      <c r="A21" s="282"/>
      <c r="B21" s="1006" t="s">
        <v>960</v>
      </c>
      <c r="C21" s="1007" t="s">
        <v>194</v>
      </c>
    </row>
    <row r="22" spans="1:6" ht="23.25" customHeight="1">
      <c r="A22" s="282"/>
      <c r="B22" s="1000" t="s">
        <v>195</v>
      </c>
      <c r="C22" s="1001" t="s">
        <v>196</v>
      </c>
      <c r="F22" s="462"/>
    </row>
    <row r="23" spans="1:6">
      <c r="A23" s="282"/>
      <c r="B23" s="1000" t="s">
        <v>197</v>
      </c>
      <c r="C23" s="1001" t="s">
        <v>197</v>
      </c>
    </row>
    <row r="24" spans="1:6">
      <c r="A24" s="282"/>
      <c r="B24" s="1000" t="s">
        <v>198</v>
      </c>
      <c r="C24" s="1001" t="s">
        <v>199</v>
      </c>
    </row>
    <row r="25" spans="1:6" ht="12.6" thickBot="1">
      <c r="A25" s="115"/>
      <c r="B25" s="994" t="s">
        <v>200</v>
      </c>
      <c r="C25" s="995"/>
    </row>
    <row r="26" spans="1:6" ht="13.2" thickTop="1" thickBot="1">
      <c r="A26" s="984" t="s">
        <v>812</v>
      </c>
      <c r="B26" s="985"/>
      <c r="C26" s="986"/>
    </row>
    <row r="27" spans="1:6" ht="13.2" thickTop="1" thickBot="1">
      <c r="A27" s="116"/>
      <c r="B27" s="996" t="s">
        <v>813</v>
      </c>
      <c r="C27" s="997"/>
    </row>
    <row r="28" spans="1:6" ht="13.2" thickTop="1" thickBot="1">
      <c r="A28" s="984" t="s">
        <v>256</v>
      </c>
      <c r="B28" s="985"/>
      <c r="C28" s="986"/>
    </row>
    <row r="29" spans="1:6" ht="12.6" thickTop="1">
      <c r="A29" s="114"/>
      <c r="B29" s="998" t="s">
        <v>816</v>
      </c>
      <c r="C29" s="999" t="s">
        <v>201</v>
      </c>
    </row>
    <row r="30" spans="1:6">
      <c r="A30" s="282"/>
      <c r="B30" s="975" t="s">
        <v>205</v>
      </c>
      <c r="C30" s="976" t="s">
        <v>202</v>
      </c>
    </row>
    <row r="31" spans="1:6">
      <c r="A31" s="282"/>
      <c r="B31" s="975" t="s">
        <v>814</v>
      </c>
      <c r="C31" s="976" t="s">
        <v>203</v>
      </c>
    </row>
    <row r="32" spans="1:6">
      <c r="A32" s="282"/>
      <c r="B32" s="975" t="s">
        <v>815</v>
      </c>
      <c r="C32" s="976" t="s">
        <v>204</v>
      </c>
    </row>
    <row r="33" spans="1:3">
      <c r="A33" s="282"/>
      <c r="B33" s="975" t="s">
        <v>208</v>
      </c>
      <c r="C33" s="976" t="s">
        <v>209</v>
      </c>
    </row>
    <row r="34" spans="1:3">
      <c r="A34" s="282"/>
      <c r="B34" s="975" t="s">
        <v>817</v>
      </c>
      <c r="C34" s="976" t="s">
        <v>206</v>
      </c>
    </row>
    <row r="35" spans="1:3">
      <c r="A35" s="282"/>
      <c r="B35" s="975" t="s">
        <v>818</v>
      </c>
      <c r="C35" s="976" t="s">
        <v>207</v>
      </c>
    </row>
    <row r="36" spans="1:3">
      <c r="A36" s="282"/>
      <c r="B36" s="991" t="s">
        <v>819</v>
      </c>
      <c r="C36" s="992"/>
    </row>
    <row r="37" spans="1:3" ht="24.75" customHeight="1">
      <c r="A37" s="282"/>
      <c r="B37" s="975" t="s">
        <v>820</v>
      </c>
      <c r="C37" s="976" t="s">
        <v>210</v>
      </c>
    </row>
    <row r="38" spans="1:3" ht="23.25" customHeight="1">
      <c r="A38" s="282"/>
      <c r="B38" s="975" t="s">
        <v>821</v>
      </c>
      <c r="C38" s="976" t="s">
        <v>211</v>
      </c>
    </row>
    <row r="39" spans="1:3" ht="23.25" customHeight="1">
      <c r="A39" s="319"/>
      <c r="B39" s="991" t="s">
        <v>822</v>
      </c>
      <c r="C39" s="993"/>
    </row>
    <row r="40" spans="1:3" ht="12" customHeight="1">
      <c r="A40" s="282"/>
      <c r="B40" s="975" t="s">
        <v>823</v>
      </c>
      <c r="C40" s="976"/>
    </row>
    <row r="41" spans="1:3" ht="12.6" thickBot="1">
      <c r="A41" s="984" t="s">
        <v>257</v>
      </c>
      <c r="B41" s="985"/>
      <c r="C41" s="986"/>
    </row>
    <row r="42" spans="1:3" ht="12.6" thickTop="1">
      <c r="A42" s="114"/>
      <c r="B42" s="987" t="s">
        <v>287</v>
      </c>
      <c r="C42" s="988" t="s">
        <v>212</v>
      </c>
    </row>
    <row r="43" spans="1:3">
      <c r="A43" s="282"/>
      <c r="B43" s="966" t="s">
        <v>286</v>
      </c>
      <c r="C43" s="967"/>
    </row>
    <row r="44" spans="1:3" ht="23.25" customHeight="1" thickBot="1">
      <c r="A44" s="115"/>
      <c r="B44" s="982" t="s">
        <v>213</v>
      </c>
      <c r="C44" s="983" t="s">
        <v>214</v>
      </c>
    </row>
    <row r="45" spans="1:3" ht="11.25" customHeight="1" thickTop="1" thickBot="1">
      <c r="A45" s="984" t="s">
        <v>258</v>
      </c>
      <c r="B45" s="985"/>
      <c r="C45" s="986"/>
    </row>
    <row r="46" spans="1:3" ht="26.25" customHeight="1" thickTop="1">
      <c r="A46" s="282"/>
      <c r="B46" s="966" t="s">
        <v>259</v>
      </c>
      <c r="C46" s="967"/>
    </row>
    <row r="47" spans="1:3" ht="12.6" thickBot="1">
      <c r="A47" s="984" t="s">
        <v>260</v>
      </c>
      <c r="B47" s="985"/>
      <c r="C47" s="986"/>
    </row>
    <row r="48" spans="1:3" ht="12.6" thickTop="1">
      <c r="A48" s="114"/>
      <c r="B48" s="987" t="s">
        <v>215</v>
      </c>
      <c r="C48" s="988" t="s">
        <v>215</v>
      </c>
    </row>
    <row r="49" spans="1:3" ht="11.25" customHeight="1">
      <c r="A49" s="282"/>
      <c r="B49" s="966" t="s">
        <v>216</v>
      </c>
      <c r="C49" s="967" t="s">
        <v>216</v>
      </c>
    </row>
    <row r="50" spans="1:3">
      <c r="A50" s="282"/>
      <c r="B50" s="966" t="s">
        <v>217</v>
      </c>
      <c r="C50" s="967" t="s">
        <v>217</v>
      </c>
    </row>
    <row r="51" spans="1:3" ht="11.25" customHeight="1">
      <c r="A51" s="282"/>
      <c r="B51" s="966" t="s">
        <v>825</v>
      </c>
      <c r="C51" s="967" t="s">
        <v>218</v>
      </c>
    </row>
    <row r="52" spans="1:3" ht="33.6" customHeight="1">
      <c r="A52" s="282"/>
      <c r="B52" s="966" t="s">
        <v>219</v>
      </c>
      <c r="C52" s="967" t="s">
        <v>219</v>
      </c>
    </row>
    <row r="53" spans="1:3" ht="11.25" customHeight="1">
      <c r="A53" s="282"/>
      <c r="B53" s="966" t="s">
        <v>307</v>
      </c>
      <c r="C53" s="967" t="s">
        <v>220</v>
      </c>
    </row>
    <row r="54" spans="1:3" ht="11.25" customHeight="1" thickBot="1">
      <c r="A54" s="984" t="s">
        <v>261</v>
      </c>
      <c r="B54" s="985"/>
      <c r="C54" s="986"/>
    </row>
    <row r="55" spans="1:3" ht="12.6" thickTop="1">
      <c r="A55" s="114"/>
      <c r="B55" s="987" t="s">
        <v>215</v>
      </c>
      <c r="C55" s="988" t="s">
        <v>215</v>
      </c>
    </row>
    <row r="56" spans="1:3">
      <c r="A56" s="282"/>
      <c r="B56" s="966" t="s">
        <v>221</v>
      </c>
      <c r="C56" s="967" t="s">
        <v>221</v>
      </c>
    </row>
    <row r="57" spans="1:3">
      <c r="A57" s="282"/>
      <c r="B57" s="966" t="s">
        <v>264</v>
      </c>
      <c r="C57" s="967" t="s">
        <v>222</v>
      </c>
    </row>
    <row r="58" spans="1:3">
      <c r="A58" s="282"/>
      <c r="B58" s="966" t="s">
        <v>223</v>
      </c>
      <c r="C58" s="967" t="s">
        <v>223</v>
      </c>
    </row>
    <row r="59" spans="1:3">
      <c r="A59" s="282"/>
      <c r="B59" s="966" t="s">
        <v>224</v>
      </c>
      <c r="C59" s="967" t="s">
        <v>224</v>
      </c>
    </row>
    <row r="60" spans="1:3">
      <c r="A60" s="282"/>
      <c r="B60" s="966" t="s">
        <v>225</v>
      </c>
      <c r="C60" s="967" t="s">
        <v>225</v>
      </c>
    </row>
    <row r="61" spans="1:3">
      <c r="A61" s="282"/>
      <c r="B61" s="966" t="s">
        <v>265</v>
      </c>
      <c r="C61" s="967" t="s">
        <v>226</v>
      </c>
    </row>
    <row r="62" spans="1:3" ht="12" customHeight="1">
      <c r="A62" s="282"/>
      <c r="B62" s="949" t="s">
        <v>997</v>
      </c>
      <c r="C62" s="950" t="s">
        <v>227</v>
      </c>
    </row>
    <row r="63" spans="1:3" ht="22.5" customHeight="1" thickBot="1">
      <c r="A63" s="115"/>
      <c r="B63" s="982" t="s">
        <v>228</v>
      </c>
      <c r="C63" s="983" t="s">
        <v>228</v>
      </c>
    </row>
    <row r="64" spans="1:3" ht="11.25" customHeight="1" thickTop="1">
      <c r="A64" s="972" t="s">
        <v>262</v>
      </c>
      <c r="B64" s="973"/>
      <c r="C64" s="974"/>
    </row>
    <row r="65" spans="1:3" ht="12.6" thickBot="1">
      <c r="A65" s="115"/>
      <c r="B65" s="982" t="s">
        <v>229</v>
      </c>
      <c r="C65" s="983" t="s">
        <v>229</v>
      </c>
    </row>
    <row r="66" spans="1:3" ht="11.25" customHeight="1" thickTop="1">
      <c r="A66" s="972" t="s">
        <v>950</v>
      </c>
      <c r="B66" s="973"/>
      <c r="C66" s="974"/>
    </row>
    <row r="67" spans="1:3" ht="12.6" thickBot="1">
      <c r="A67" s="115"/>
      <c r="B67" s="982" t="s">
        <v>949</v>
      </c>
      <c r="C67" s="983"/>
    </row>
    <row r="68" spans="1:3" ht="11.25" customHeight="1" thickTop="1" thickBot="1">
      <c r="A68" s="984" t="s">
        <v>263</v>
      </c>
      <c r="B68" s="985"/>
      <c r="C68" s="986"/>
    </row>
    <row r="69" spans="1:3" ht="12.6" thickTop="1">
      <c r="A69" s="114"/>
      <c r="B69" s="987" t="s">
        <v>230</v>
      </c>
      <c r="C69" s="988" t="s">
        <v>230</v>
      </c>
    </row>
    <row r="70" spans="1:3">
      <c r="A70" s="282"/>
      <c r="B70" s="966" t="s">
        <v>827</v>
      </c>
      <c r="C70" s="967" t="s">
        <v>231</v>
      </c>
    </row>
    <row r="71" spans="1:3">
      <c r="A71" s="282"/>
      <c r="B71" s="966" t="s">
        <v>232</v>
      </c>
      <c r="C71" s="967" t="s">
        <v>232</v>
      </c>
    </row>
    <row r="72" spans="1:3" ht="55.2" customHeight="1">
      <c r="A72" s="282"/>
      <c r="B72" s="989" t="s">
        <v>961</v>
      </c>
      <c r="C72" s="990" t="s">
        <v>233</v>
      </c>
    </row>
    <row r="73" spans="1:3" ht="33.75" customHeight="1">
      <c r="A73" s="282"/>
      <c r="B73" s="980" t="s">
        <v>266</v>
      </c>
      <c r="C73" s="981" t="s">
        <v>234</v>
      </c>
    </row>
    <row r="74" spans="1:3" ht="15.75" customHeight="1">
      <c r="A74" s="282"/>
      <c r="B74" s="980" t="s">
        <v>828</v>
      </c>
      <c r="C74" s="981" t="s">
        <v>235</v>
      </c>
    </row>
    <row r="75" spans="1:3">
      <c r="A75" s="282"/>
      <c r="B75" s="966" t="s">
        <v>236</v>
      </c>
      <c r="C75" s="967" t="s">
        <v>236</v>
      </c>
    </row>
    <row r="76" spans="1:3" ht="12.6" thickBot="1">
      <c r="A76" s="115"/>
      <c r="B76" s="982" t="s">
        <v>237</v>
      </c>
      <c r="C76" s="983" t="s">
        <v>237</v>
      </c>
    </row>
    <row r="77" spans="1:3" ht="12.6" thickTop="1">
      <c r="A77" s="972" t="s">
        <v>290</v>
      </c>
      <c r="B77" s="973"/>
      <c r="C77" s="974"/>
    </row>
    <row r="78" spans="1:3">
      <c r="A78" s="282"/>
      <c r="B78" s="966" t="s">
        <v>229</v>
      </c>
      <c r="C78" s="967"/>
    </row>
    <row r="79" spans="1:3">
      <c r="A79" s="282"/>
      <c r="B79" s="966" t="s">
        <v>288</v>
      </c>
      <c r="C79" s="967"/>
    </row>
    <row r="80" spans="1:3">
      <c r="A80" s="282"/>
      <c r="B80" s="966" t="s">
        <v>289</v>
      </c>
      <c r="C80" s="967"/>
    </row>
    <row r="81" spans="1:3">
      <c r="A81" s="972" t="s">
        <v>291</v>
      </c>
      <c r="B81" s="973"/>
      <c r="C81" s="974"/>
    </row>
    <row r="82" spans="1:3">
      <c r="A82" s="282"/>
      <c r="B82" s="966" t="s">
        <v>229</v>
      </c>
      <c r="C82" s="967"/>
    </row>
    <row r="83" spans="1:3">
      <c r="A83" s="282"/>
      <c r="B83" s="966" t="s">
        <v>292</v>
      </c>
      <c r="C83" s="967"/>
    </row>
    <row r="84" spans="1:3" ht="79.5" customHeight="1">
      <c r="A84" s="282"/>
      <c r="B84" s="966" t="s">
        <v>306</v>
      </c>
      <c r="C84" s="967"/>
    </row>
    <row r="85" spans="1:3" ht="53.25" customHeight="1">
      <c r="A85" s="282"/>
      <c r="B85" s="966" t="s">
        <v>305</v>
      </c>
      <c r="C85" s="967"/>
    </row>
    <row r="86" spans="1:3">
      <c r="A86" s="282"/>
      <c r="B86" s="966" t="s">
        <v>293</v>
      </c>
      <c r="C86" s="967"/>
    </row>
    <row r="87" spans="1:3">
      <c r="A87" s="282"/>
      <c r="B87" s="966" t="s">
        <v>294</v>
      </c>
      <c r="C87" s="967"/>
    </row>
    <row r="88" spans="1:3">
      <c r="A88" s="282"/>
      <c r="B88" s="966" t="s">
        <v>295</v>
      </c>
      <c r="C88" s="967"/>
    </row>
    <row r="89" spans="1:3">
      <c r="A89" s="972" t="s">
        <v>296</v>
      </c>
      <c r="B89" s="973"/>
      <c r="C89" s="974"/>
    </row>
    <row r="90" spans="1:3">
      <c r="A90" s="282"/>
      <c r="B90" s="966" t="s">
        <v>229</v>
      </c>
      <c r="C90" s="967"/>
    </row>
    <row r="91" spans="1:3">
      <c r="A91" s="282"/>
      <c r="B91" s="966" t="s">
        <v>298</v>
      </c>
      <c r="C91" s="967"/>
    </row>
    <row r="92" spans="1:3" ht="12" customHeight="1">
      <c r="A92" s="282"/>
      <c r="B92" s="966" t="s">
        <v>299</v>
      </c>
      <c r="C92" s="967"/>
    </row>
    <row r="93" spans="1:3">
      <c r="A93" s="282"/>
      <c r="B93" s="966" t="s">
        <v>300</v>
      </c>
      <c r="C93" s="967"/>
    </row>
    <row r="94" spans="1:3" ht="24.75" customHeight="1">
      <c r="A94" s="282"/>
      <c r="B94" s="975" t="s">
        <v>336</v>
      </c>
      <c r="C94" s="976"/>
    </row>
    <row r="95" spans="1:3" ht="24" customHeight="1">
      <c r="A95" s="282"/>
      <c r="B95" s="975" t="s">
        <v>337</v>
      </c>
      <c r="C95" s="976"/>
    </row>
    <row r="96" spans="1:3" ht="13.5" customHeight="1">
      <c r="A96" s="282"/>
      <c r="B96" s="975" t="s">
        <v>301</v>
      </c>
      <c r="C96" s="976"/>
    </row>
    <row r="97" spans="1:3" ht="11.25" customHeight="1" thickBot="1">
      <c r="A97" s="977" t="s">
        <v>332</v>
      </c>
      <c r="B97" s="978"/>
      <c r="C97" s="979"/>
    </row>
    <row r="98" spans="1:3" ht="13.2" thickTop="1" thickBot="1">
      <c r="A98" s="971" t="s">
        <v>238</v>
      </c>
      <c r="B98" s="971"/>
      <c r="C98" s="971"/>
    </row>
    <row r="99" spans="1:3">
      <c r="A99" s="182">
        <v>2</v>
      </c>
      <c r="B99" s="269" t="s">
        <v>312</v>
      </c>
      <c r="C99" s="269" t="s">
        <v>333</v>
      </c>
    </row>
    <row r="100" spans="1:3">
      <c r="A100" s="119">
        <v>3</v>
      </c>
      <c r="B100" s="270" t="s">
        <v>313</v>
      </c>
      <c r="C100" s="271" t="s">
        <v>334</v>
      </c>
    </row>
    <row r="101" spans="1:3">
      <c r="A101" s="119">
        <v>4</v>
      </c>
      <c r="B101" s="270" t="s">
        <v>314</v>
      </c>
      <c r="C101" s="271" t="s">
        <v>338</v>
      </c>
    </row>
    <row r="102" spans="1:3" ht="11.25" customHeight="1">
      <c r="A102" s="119">
        <v>5</v>
      </c>
      <c r="B102" s="270" t="s">
        <v>315</v>
      </c>
      <c r="C102" s="271" t="s">
        <v>335</v>
      </c>
    </row>
    <row r="103" spans="1:3" ht="12" customHeight="1">
      <c r="A103" s="119">
        <v>6</v>
      </c>
      <c r="B103" s="270" t="s">
        <v>330</v>
      </c>
      <c r="C103" s="271" t="s">
        <v>316</v>
      </c>
    </row>
    <row r="104" spans="1:3" ht="12" customHeight="1">
      <c r="A104" s="119">
        <v>7</v>
      </c>
      <c r="B104" s="270" t="s">
        <v>317</v>
      </c>
      <c r="C104" s="271" t="s">
        <v>331</v>
      </c>
    </row>
    <row r="105" spans="1:3">
      <c r="A105" s="119">
        <v>8</v>
      </c>
      <c r="B105" s="270" t="s">
        <v>322</v>
      </c>
      <c r="C105" s="271" t="s">
        <v>342</v>
      </c>
    </row>
    <row r="106" spans="1:3" ht="11.25" customHeight="1">
      <c r="A106" s="972" t="s">
        <v>302</v>
      </c>
      <c r="B106" s="973"/>
      <c r="C106" s="974"/>
    </row>
    <row r="107" spans="1:3" ht="12" customHeight="1">
      <c r="A107" s="282"/>
      <c r="B107" s="949" t="s">
        <v>998</v>
      </c>
      <c r="C107" s="950"/>
    </row>
    <row r="108" spans="1:3">
      <c r="A108" s="972" t="s">
        <v>458</v>
      </c>
      <c r="B108" s="973"/>
      <c r="C108" s="974"/>
    </row>
    <row r="109" spans="1:3" ht="12" customHeight="1">
      <c r="A109" s="282"/>
      <c r="B109" s="966" t="s">
        <v>460</v>
      </c>
      <c r="C109" s="967"/>
    </row>
    <row r="110" spans="1:3">
      <c r="A110" s="282"/>
      <c r="B110" s="966" t="s">
        <v>461</v>
      </c>
      <c r="C110" s="967"/>
    </row>
    <row r="111" spans="1:3">
      <c r="A111" s="282"/>
      <c r="B111" s="966" t="s">
        <v>459</v>
      </c>
      <c r="C111" s="967"/>
    </row>
    <row r="112" spans="1:3">
      <c r="A112" s="963" t="s">
        <v>692</v>
      </c>
      <c r="B112" s="963"/>
      <c r="C112" s="963"/>
    </row>
    <row r="113" spans="1:3">
      <c r="A113" s="968" t="s">
        <v>176</v>
      </c>
      <c r="B113" s="968"/>
      <c r="C113" s="968"/>
    </row>
    <row r="114" spans="1:3">
      <c r="A114" s="444">
        <v>1</v>
      </c>
      <c r="B114" s="951" t="s">
        <v>576</v>
      </c>
      <c r="C114" s="952"/>
    </row>
    <row r="115" spans="1:3">
      <c r="A115" s="444">
        <v>2</v>
      </c>
      <c r="B115" s="969" t="s">
        <v>577</v>
      </c>
      <c r="C115" s="970"/>
    </row>
    <row r="116" spans="1:3">
      <c r="A116" s="444">
        <v>3</v>
      </c>
      <c r="B116" s="951" t="s">
        <v>902</v>
      </c>
      <c r="C116" s="952"/>
    </row>
    <row r="117" spans="1:3">
      <c r="A117" s="444">
        <v>4</v>
      </c>
      <c r="B117" s="951" t="s">
        <v>901</v>
      </c>
      <c r="C117" s="952"/>
    </row>
    <row r="118" spans="1:3">
      <c r="A118" s="444">
        <v>5</v>
      </c>
      <c r="B118" s="448" t="s">
        <v>900</v>
      </c>
      <c r="C118" s="447"/>
    </row>
    <row r="119" spans="1:3">
      <c r="A119" s="444">
        <v>6</v>
      </c>
      <c r="B119" s="953" t="s">
        <v>967</v>
      </c>
      <c r="C119" s="954"/>
    </row>
    <row r="120" spans="1:3" ht="48.45" customHeight="1">
      <c r="A120" s="444">
        <v>7</v>
      </c>
      <c r="B120" s="953" t="s">
        <v>968</v>
      </c>
      <c r="C120" s="954"/>
    </row>
    <row r="121" spans="1:3">
      <c r="A121" s="419">
        <v>8</v>
      </c>
      <c r="B121" s="416" t="s">
        <v>603</v>
      </c>
      <c r="C121" s="441" t="s">
        <v>899</v>
      </c>
    </row>
    <row r="122" spans="1:3" ht="24">
      <c r="A122" s="444">
        <v>9.01</v>
      </c>
      <c r="B122" s="416" t="s">
        <v>487</v>
      </c>
      <c r="C122" s="428" t="s">
        <v>652</v>
      </c>
    </row>
    <row r="123" spans="1:3" ht="36">
      <c r="A123" s="444">
        <v>9.02</v>
      </c>
      <c r="B123" s="416" t="s">
        <v>488</v>
      </c>
      <c r="C123" s="428" t="s">
        <v>655</v>
      </c>
    </row>
    <row r="124" spans="1:3">
      <c r="A124" s="444">
        <v>9.0299999999999994</v>
      </c>
      <c r="B124" s="431" t="s">
        <v>836</v>
      </c>
      <c r="C124" s="431" t="s">
        <v>578</v>
      </c>
    </row>
    <row r="125" spans="1:3">
      <c r="A125" s="444">
        <v>9.0399999999999991</v>
      </c>
      <c r="B125" s="416" t="s">
        <v>489</v>
      </c>
      <c r="C125" s="431" t="s">
        <v>579</v>
      </c>
    </row>
    <row r="126" spans="1:3">
      <c r="A126" s="444">
        <v>9.0500000000000007</v>
      </c>
      <c r="B126" s="416" t="s">
        <v>490</v>
      </c>
      <c r="C126" s="431" t="s">
        <v>580</v>
      </c>
    </row>
    <row r="127" spans="1:3" ht="24">
      <c r="A127" s="444">
        <v>9.06</v>
      </c>
      <c r="B127" s="416" t="s">
        <v>491</v>
      </c>
      <c r="C127" s="431" t="s">
        <v>581</v>
      </c>
    </row>
    <row r="128" spans="1:3">
      <c r="A128" s="444">
        <v>9.07</v>
      </c>
      <c r="B128" s="446" t="s">
        <v>492</v>
      </c>
      <c r="C128" s="431" t="s">
        <v>582</v>
      </c>
    </row>
    <row r="129" spans="1:3" ht="24">
      <c r="A129" s="444">
        <v>9.08</v>
      </c>
      <c r="B129" s="416" t="s">
        <v>493</v>
      </c>
      <c r="C129" s="431" t="s">
        <v>583</v>
      </c>
    </row>
    <row r="130" spans="1:3" ht="24">
      <c r="A130" s="444">
        <v>9.09</v>
      </c>
      <c r="B130" s="416" t="s">
        <v>494</v>
      </c>
      <c r="C130" s="431" t="s">
        <v>584</v>
      </c>
    </row>
    <row r="131" spans="1:3">
      <c r="A131" s="445">
        <v>9.1</v>
      </c>
      <c r="B131" s="416" t="s">
        <v>495</v>
      </c>
      <c r="C131" s="431" t="s">
        <v>585</v>
      </c>
    </row>
    <row r="132" spans="1:3">
      <c r="A132" s="444">
        <v>9.11</v>
      </c>
      <c r="B132" s="416" t="s">
        <v>496</v>
      </c>
      <c r="C132" s="431" t="s">
        <v>586</v>
      </c>
    </row>
    <row r="133" spans="1:3">
      <c r="A133" s="444">
        <v>9.1199999999999992</v>
      </c>
      <c r="B133" s="416" t="s">
        <v>497</v>
      </c>
      <c r="C133" s="431" t="s">
        <v>587</v>
      </c>
    </row>
    <row r="134" spans="1:3">
      <c r="A134" s="444">
        <v>9.1300000000000008</v>
      </c>
      <c r="B134" s="416" t="s">
        <v>498</v>
      </c>
      <c r="C134" s="431" t="s">
        <v>588</v>
      </c>
    </row>
    <row r="135" spans="1:3">
      <c r="A135" s="444">
        <v>9.14</v>
      </c>
      <c r="B135" s="416" t="s">
        <v>499</v>
      </c>
      <c r="C135" s="431" t="s">
        <v>589</v>
      </c>
    </row>
    <row r="136" spans="1:3">
      <c r="A136" s="444">
        <v>9.15</v>
      </c>
      <c r="B136" s="416" t="s">
        <v>500</v>
      </c>
      <c r="C136" s="431" t="s">
        <v>590</v>
      </c>
    </row>
    <row r="137" spans="1:3">
      <c r="A137" s="444">
        <v>9.16</v>
      </c>
      <c r="B137" s="416" t="s">
        <v>501</v>
      </c>
      <c r="C137" s="431" t="s">
        <v>591</v>
      </c>
    </row>
    <row r="138" spans="1:3">
      <c r="A138" s="444">
        <v>9.17</v>
      </c>
      <c r="B138" s="431" t="s">
        <v>502</v>
      </c>
      <c r="C138" s="431" t="s">
        <v>592</v>
      </c>
    </row>
    <row r="139" spans="1:3" ht="24">
      <c r="A139" s="444">
        <v>9.18</v>
      </c>
      <c r="B139" s="416" t="s">
        <v>503</v>
      </c>
      <c r="C139" s="431" t="s">
        <v>593</v>
      </c>
    </row>
    <row r="140" spans="1:3">
      <c r="A140" s="444">
        <v>9.19</v>
      </c>
      <c r="B140" s="416" t="s">
        <v>504</v>
      </c>
      <c r="C140" s="431" t="s">
        <v>594</v>
      </c>
    </row>
    <row r="141" spans="1:3">
      <c r="A141" s="445">
        <v>9.1999999999999993</v>
      </c>
      <c r="B141" s="416" t="s">
        <v>505</v>
      </c>
      <c r="C141" s="431" t="s">
        <v>595</v>
      </c>
    </row>
    <row r="142" spans="1:3">
      <c r="A142" s="444">
        <v>9.2100000000000009</v>
      </c>
      <c r="B142" s="416" t="s">
        <v>506</v>
      </c>
      <c r="C142" s="431" t="s">
        <v>596</v>
      </c>
    </row>
    <row r="143" spans="1:3">
      <c r="A143" s="444">
        <v>9.2200000000000006</v>
      </c>
      <c r="B143" s="416" t="s">
        <v>507</v>
      </c>
      <c r="C143" s="431" t="s">
        <v>597</v>
      </c>
    </row>
    <row r="144" spans="1:3" ht="24">
      <c r="A144" s="444">
        <v>9.23</v>
      </c>
      <c r="B144" s="416" t="s">
        <v>508</v>
      </c>
      <c r="C144" s="431" t="s">
        <v>598</v>
      </c>
    </row>
    <row r="145" spans="1:3" ht="24">
      <c r="A145" s="444">
        <v>9.24</v>
      </c>
      <c r="B145" s="416" t="s">
        <v>509</v>
      </c>
      <c r="C145" s="431" t="s">
        <v>599</v>
      </c>
    </row>
    <row r="146" spans="1:3">
      <c r="A146" s="444">
        <v>9.2500000000000107</v>
      </c>
      <c r="B146" s="416" t="s">
        <v>510</v>
      </c>
      <c r="C146" s="431" t="s">
        <v>600</v>
      </c>
    </row>
    <row r="147" spans="1:3" ht="24">
      <c r="A147" s="444">
        <v>9.2600000000000193</v>
      </c>
      <c r="B147" s="416" t="s">
        <v>601</v>
      </c>
      <c r="C147" s="443" t="s">
        <v>602</v>
      </c>
    </row>
    <row r="148" spans="1:3" s="283" customFormat="1" ht="24">
      <c r="A148" s="444">
        <v>9.2700000000000298</v>
      </c>
      <c r="B148" s="416" t="s">
        <v>88</v>
      </c>
      <c r="C148" s="443" t="s">
        <v>653</v>
      </c>
    </row>
    <row r="149" spans="1:3" s="283" customFormat="1">
      <c r="A149" s="420"/>
      <c r="B149" s="947" t="s">
        <v>604</v>
      </c>
      <c r="C149" s="948"/>
    </row>
    <row r="150" spans="1:3" s="283" customFormat="1">
      <c r="A150" s="419">
        <v>1</v>
      </c>
      <c r="B150" s="955" t="s">
        <v>898</v>
      </c>
      <c r="C150" s="956"/>
    </row>
    <row r="151" spans="1:3" s="283" customFormat="1">
      <c r="A151" s="419">
        <v>2</v>
      </c>
      <c r="B151" s="955" t="s">
        <v>654</v>
      </c>
      <c r="C151" s="956"/>
    </row>
    <row r="152" spans="1:3" s="283" customFormat="1">
      <c r="A152" s="419">
        <v>3</v>
      </c>
      <c r="B152" s="955" t="s">
        <v>651</v>
      </c>
      <c r="C152" s="956"/>
    </row>
    <row r="153" spans="1:3" s="283" customFormat="1">
      <c r="A153" s="420"/>
      <c r="B153" s="947" t="s">
        <v>605</v>
      </c>
      <c r="C153" s="948"/>
    </row>
    <row r="154" spans="1:3" s="283" customFormat="1">
      <c r="A154" s="419">
        <v>1</v>
      </c>
      <c r="B154" s="957" t="s">
        <v>897</v>
      </c>
      <c r="C154" s="958"/>
    </row>
    <row r="155" spans="1:3" s="283" customFormat="1">
      <c r="A155" s="419">
        <v>2</v>
      </c>
      <c r="B155" s="416" t="s">
        <v>834</v>
      </c>
      <c r="C155" s="490" t="s">
        <v>962</v>
      </c>
    </row>
    <row r="156" spans="1:3" ht="24">
      <c r="A156" s="419">
        <v>3</v>
      </c>
      <c r="B156" s="416" t="s">
        <v>833</v>
      </c>
      <c r="C156" s="441" t="s">
        <v>896</v>
      </c>
    </row>
    <row r="157" spans="1:3">
      <c r="A157" s="419">
        <v>4</v>
      </c>
      <c r="B157" s="416" t="s">
        <v>480</v>
      </c>
      <c r="C157" s="416" t="s">
        <v>913</v>
      </c>
    </row>
    <row r="158" spans="1:3" ht="25.2" customHeight="1">
      <c r="A158" s="420"/>
      <c r="B158" s="947" t="s">
        <v>606</v>
      </c>
      <c r="C158" s="948"/>
    </row>
    <row r="159" spans="1:3" ht="36">
      <c r="A159" s="419"/>
      <c r="B159" s="416" t="s">
        <v>885</v>
      </c>
      <c r="C159" s="491" t="s">
        <v>963</v>
      </c>
    </row>
    <row r="160" spans="1:3">
      <c r="A160" s="420"/>
      <c r="B160" s="947" t="s">
        <v>607</v>
      </c>
      <c r="C160" s="948"/>
    </row>
    <row r="161" spans="1:3" ht="39" customHeight="1">
      <c r="A161" s="420"/>
      <c r="B161" s="949" t="s">
        <v>895</v>
      </c>
      <c r="C161" s="950"/>
    </row>
    <row r="162" spans="1:3">
      <c r="A162" s="420" t="s">
        <v>608</v>
      </c>
      <c r="B162" s="442" t="s">
        <v>518</v>
      </c>
      <c r="C162" s="433" t="s">
        <v>609</v>
      </c>
    </row>
    <row r="163" spans="1:3">
      <c r="A163" s="420" t="s">
        <v>357</v>
      </c>
      <c r="B163" s="439" t="s">
        <v>519</v>
      </c>
      <c r="C163" s="441" t="s">
        <v>894</v>
      </c>
    </row>
    <row r="164" spans="1:3" ht="24">
      <c r="A164" s="420" t="s">
        <v>364</v>
      </c>
      <c r="B164" s="433" t="s">
        <v>520</v>
      </c>
      <c r="C164" s="441" t="s">
        <v>610</v>
      </c>
    </row>
    <row r="165" spans="1:3">
      <c r="A165" s="420" t="s">
        <v>611</v>
      </c>
      <c r="B165" s="439" t="s">
        <v>521</v>
      </c>
      <c r="C165" s="440" t="s">
        <v>612</v>
      </c>
    </row>
    <row r="166" spans="1:3" ht="24">
      <c r="A166" s="420" t="s">
        <v>613</v>
      </c>
      <c r="B166" s="439" t="s">
        <v>849</v>
      </c>
      <c r="C166" s="438" t="s">
        <v>893</v>
      </c>
    </row>
    <row r="167" spans="1:3" ht="24">
      <c r="A167" s="420" t="s">
        <v>365</v>
      </c>
      <c r="B167" s="439" t="s">
        <v>522</v>
      </c>
      <c r="C167" s="438" t="s">
        <v>615</v>
      </c>
    </row>
    <row r="168" spans="1:3" ht="24">
      <c r="A168" s="420" t="s">
        <v>614</v>
      </c>
      <c r="B168" s="436" t="s">
        <v>525</v>
      </c>
      <c r="C168" s="437" t="s">
        <v>622</v>
      </c>
    </row>
    <row r="169" spans="1:3" ht="24">
      <c r="A169" s="420" t="s">
        <v>616</v>
      </c>
      <c r="B169" s="436" t="s">
        <v>523</v>
      </c>
      <c r="C169" s="438" t="s">
        <v>618</v>
      </c>
    </row>
    <row r="170" spans="1:3" ht="26.7" customHeight="1">
      <c r="A170" s="420" t="s">
        <v>617</v>
      </c>
      <c r="B170" s="436" t="s">
        <v>524</v>
      </c>
      <c r="C170" s="437" t="s">
        <v>620</v>
      </c>
    </row>
    <row r="171" spans="1:3">
      <c r="A171" s="420" t="s">
        <v>619</v>
      </c>
      <c r="B171" s="414" t="s">
        <v>526</v>
      </c>
      <c r="C171" s="437" t="s">
        <v>624</v>
      </c>
    </row>
    <row r="172" spans="1:3" ht="24">
      <c r="A172" s="420" t="s">
        <v>621</v>
      </c>
      <c r="B172" s="436" t="s">
        <v>527</v>
      </c>
      <c r="C172" s="435" t="s">
        <v>625</v>
      </c>
    </row>
    <row r="173" spans="1:3">
      <c r="A173" s="420" t="s">
        <v>623</v>
      </c>
      <c r="B173" s="434" t="s">
        <v>528</v>
      </c>
      <c r="C173" s="433" t="s">
        <v>626</v>
      </c>
    </row>
    <row r="174" spans="1:3" ht="24">
      <c r="A174" s="420"/>
      <c r="B174" s="432" t="s">
        <v>892</v>
      </c>
      <c r="C174" s="431" t="s">
        <v>627</v>
      </c>
    </row>
    <row r="175" spans="1:3" ht="24">
      <c r="A175" s="420"/>
      <c r="B175" s="432" t="s">
        <v>891</v>
      </c>
      <c r="C175" s="431" t="s">
        <v>628</v>
      </c>
    </row>
    <row r="176" spans="1:3" ht="24">
      <c r="A176" s="420"/>
      <c r="B176" s="432" t="s">
        <v>890</v>
      </c>
      <c r="C176" s="431" t="s">
        <v>629</v>
      </c>
    </row>
    <row r="177" spans="1:3">
      <c r="A177" s="420"/>
      <c r="B177" s="947" t="s">
        <v>630</v>
      </c>
      <c r="C177" s="948"/>
    </row>
    <row r="178" spans="1:3">
      <c r="A178" s="420"/>
      <c r="B178" s="955" t="s">
        <v>889</v>
      </c>
      <c r="C178" s="956"/>
    </row>
    <row r="179" spans="1:3">
      <c r="A179" s="419">
        <v>1</v>
      </c>
      <c r="B179" s="431" t="s">
        <v>532</v>
      </c>
      <c r="C179" s="431" t="s">
        <v>532</v>
      </c>
    </row>
    <row r="180" spans="1:3" ht="24">
      <c r="A180" s="419">
        <v>2</v>
      </c>
      <c r="B180" s="431" t="s">
        <v>631</v>
      </c>
      <c r="C180" s="431" t="s">
        <v>632</v>
      </c>
    </row>
    <row r="181" spans="1:3">
      <c r="A181" s="419">
        <v>3</v>
      </c>
      <c r="B181" s="431" t="s">
        <v>534</v>
      </c>
      <c r="C181" s="431" t="s">
        <v>633</v>
      </c>
    </row>
    <row r="182" spans="1:3" ht="24">
      <c r="A182" s="419">
        <v>4</v>
      </c>
      <c r="B182" s="431" t="s">
        <v>535</v>
      </c>
      <c r="C182" s="431" t="s">
        <v>634</v>
      </c>
    </row>
    <row r="183" spans="1:3" ht="24">
      <c r="A183" s="419">
        <v>5</v>
      </c>
      <c r="B183" s="431" t="s">
        <v>536</v>
      </c>
      <c r="C183" s="431" t="s">
        <v>656</v>
      </c>
    </row>
    <row r="184" spans="1:3" ht="48">
      <c r="A184" s="419">
        <v>6</v>
      </c>
      <c r="B184" s="431" t="s">
        <v>537</v>
      </c>
      <c r="C184" s="431" t="s">
        <v>635</v>
      </c>
    </row>
    <row r="185" spans="1:3">
      <c r="A185" s="420"/>
      <c r="B185" s="947" t="s">
        <v>636</v>
      </c>
      <c r="C185" s="948"/>
    </row>
    <row r="186" spans="1:3">
      <c r="A186" s="420"/>
      <c r="B186" s="960" t="s">
        <v>888</v>
      </c>
      <c r="C186" s="961"/>
    </row>
    <row r="187" spans="1:3" ht="24">
      <c r="A187" s="420">
        <v>1.1000000000000001</v>
      </c>
      <c r="B187" s="430" t="s">
        <v>542</v>
      </c>
      <c r="C187" s="428" t="s">
        <v>637</v>
      </c>
    </row>
    <row r="188" spans="1:3" ht="49.95" customHeight="1">
      <c r="A188" s="420" t="s">
        <v>146</v>
      </c>
      <c r="B188" s="415" t="s">
        <v>543</v>
      </c>
      <c r="C188" s="428" t="s">
        <v>638</v>
      </c>
    </row>
    <row r="189" spans="1:3">
      <c r="A189" s="420" t="s">
        <v>544</v>
      </c>
      <c r="B189" s="429" t="s">
        <v>545</v>
      </c>
      <c r="C189" s="962" t="s">
        <v>887</v>
      </c>
    </row>
    <row r="190" spans="1:3">
      <c r="A190" s="420" t="s">
        <v>546</v>
      </c>
      <c r="B190" s="429" t="s">
        <v>547</v>
      </c>
      <c r="C190" s="962"/>
    </row>
    <row r="191" spans="1:3">
      <c r="A191" s="420" t="s">
        <v>548</v>
      </c>
      <c r="B191" s="429" t="s">
        <v>549</v>
      </c>
      <c r="C191" s="962"/>
    </row>
    <row r="192" spans="1:3">
      <c r="A192" s="420" t="s">
        <v>550</v>
      </c>
      <c r="B192" s="429" t="s">
        <v>551</v>
      </c>
      <c r="C192" s="962"/>
    </row>
    <row r="193" spans="1:4" ht="25.5" customHeight="1">
      <c r="A193" s="420">
        <v>1.2</v>
      </c>
      <c r="B193" s="427" t="s">
        <v>863</v>
      </c>
      <c r="C193" s="492" t="s">
        <v>964</v>
      </c>
    </row>
    <row r="194" spans="1:4" ht="24">
      <c r="A194" s="420" t="s">
        <v>553</v>
      </c>
      <c r="B194" s="422" t="s">
        <v>554</v>
      </c>
      <c r="C194" s="425" t="s">
        <v>639</v>
      </c>
    </row>
    <row r="195" spans="1:4" ht="24">
      <c r="A195" s="420" t="s">
        <v>555</v>
      </c>
      <c r="B195" s="426" t="s">
        <v>556</v>
      </c>
      <c r="C195" s="425" t="s">
        <v>640</v>
      </c>
    </row>
    <row r="196" spans="1:4" ht="25.95" customHeight="1">
      <c r="A196" s="420" t="s">
        <v>557</v>
      </c>
      <c r="B196" s="424" t="s">
        <v>558</v>
      </c>
      <c r="C196" s="413" t="s">
        <v>641</v>
      </c>
    </row>
    <row r="197" spans="1:4" ht="24">
      <c r="A197" s="420" t="s">
        <v>559</v>
      </c>
      <c r="B197" s="423" t="s">
        <v>560</v>
      </c>
      <c r="C197" s="413" t="s">
        <v>642</v>
      </c>
      <c r="D197" s="284"/>
    </row>
    <row r="198" spans="1:4" ht="12.6">
      <c r="A198" s="420">
        <v>1.4</v>
      </c>
      <c r="B198" s="422" t="s">
        <v>649</v>
      </c>
      <c r="C198" s="421" t="s">
        <v>643</v>
      </c>
      <c r="D198" s="285"/>
    </row>
    <row r="199" spans="1:4" ht="12.6">
      <c r="A199" s="420">
        <v>1.5</v>
      </c>
      <c r="B199" s="422" t="s">
        <v>650</v>
      </c>
      <c r="C199" s="421" t="s">
        <v>643</v>
      </c>
      <c r="D199" s="286"/>
    </row>
    <row r="200" spans="1:4" ht="12.6">
      <c r="A200" s="420"/>
      <c r="B200" s="963" t="s">
        <v>644</v>
      </c>
      <c r="C200" s="963"/>
      <c r="D200" s="286"/>
    </row>
    <row r="201" spans="1:4" ht="12.6">
      <c r="A201" s="420"/>
      <c r="B201" s="960" t="s">
        <v>886</v>
      </c>
      <c r="C201" s="960"/>
      <c r="D201" s="286"/>
    </row>
    <row r="202" spans="1:4" ht="12.6">
      <c r="A202" s="419"/>
      <c r="B202" s="416" t="s">
        <v>885</v>
      </c>
      <c r="C202" s="491" t="s">
        <v>962</v>
      </c>
      <c r="D202" s="286"/>
    </row>
    <row r="203" spans="1:4" ht="12.6">
      <c r="A203" s="420"/>
      <c r="B203" s="963" t="s">
        <v>645</v>
      </c>
      <c r="C203" s="963"/>
      <c r="D203" s="287"/>
    </row>
    <row r="204" spans="1:4" ht="12.6">
      <c r="A204" s="419"/>
      <c r="B204" s="964" t="s">
        <v>884</v>
      </c>
      <c r="C204" s="964"/>
      <c r="D204" s="288"/>
    </row>
    <row r="205" spans="1:4" ht="12.6">
      <c r="B205" s="963" t="s">
        <v>682</v>
      </c>
      <c r="C205" s="963"/>
      <c r="D205" s="289"/>
    </row>
    <row r="206" spans="1:4" ht="24">
      <c r="A206" s="415">
        <v>1</v>
      </c>
      <c r="B206" s="416" t="s">
        <v>658</v>
      </c>
      <c r="C206" s="413" t="s">
        <v>670</v>
      </c>
      <c r="D206" s="288"/>
    </row>
    <row r="207" spans="1:4" ht="18" customHeight="1">
      <c r="A207" s="415">
        <v>2</v>
      </c>
      <c r="B207" s="416" t="s">
        <v>659</v>
      </c>
      <c r="C207" s="413" t="s">
        <v>671</v>
      </c>
      <c r="D207" s="289"/>
    </row>
    <row r="208" spans="1:4" ht="24">
      <c r="A208" s="415">
        <v>3</v>
      </c>
      <c r="B208" s="416" t="s">
        <v>660</v>
      </c>
      <c r="C208" s="416" t="s">
        <v>672</v>
      </c>
      <c r="D208" s="290"/>
    </row>
    <row r="209" spans="1:4" ht="12.6">
      <c r="A209" s="415">
        <v>4</v>
      </c>
      <c r="B209" s="416" t="s">
        <v>661</v>
      </c>
      <c r="C209" s="416" t="s">
        <v>673</v>
      </c>
      <c r="D209" s="290"/>
    </row>
    <row r="210" spans="1:4" ht="24">
      <c r="A210" s="415">
        <v>5</v>
      </c>
      <c r="B210" s="416" t="s">
        <v>662</v>
      </c>
      <c r="C210" s="416" t="s">
        <v>674</v>
      </c>
    </row>
    <row r="211" spans="1:4" ht="24.45" customHeight="1">
      <c r="A211" s="415">
        <v>6</v>
      </c>
      <c r="B211" s="416" t="s">
        <v>663</v>
      </c>
      <c r="C211" s="416" t="s">
        <v>675</v>
      </c>
    </row>
    <row r="212" spans="1:4" ht="24">
      <c r="A212" s="415">
        <v>7</v>
      </c>
      <c r="B212" s="416" t="s">
        <v>664</v>
      </c>
      <c r="C212" s="416" t="s">
        <v>676</v>
      </c>
    </row>
    <row r="213" spans="1:4">
      <c r="A213" s="415">
        <v>7.1</v>
      </c>
      <c r="B213" s="418" t="s">
        <v>665</v>
      </c>
      <c r="C213" s="416" t="s">
        <v>677</v>
      </c>
    </row>
    <row r="214" spans="1:4">
      <c r="A214" s="415">
        <v>7.2</v>
      </c>
      <c r="B214" s="418" t="s">
        <v>666</v>
      </c>
      <c r="C214" s="416" t="s">
        <v>678</v>
      </c>
    </row>
    <row r="215" spans="1:4">
      <c r="A215" s="415">
        <v>7.3</v>
      </c>
      <c r="B215" s="417" t="s">
        <v>667</v>
      </c>
      <c r="C215" s="416" t="s">
        <v>679</v>
      </c>
    </row>
    <row r="216" spans="1:4" ht="39.450000000000003" customHeight="1">
      <c r="A216" s="415">
        <v>8</v>
      </c>
      <c r="B216" s="416" t="s">
        <v>668</v>
      </c>
      <c r="C216" s="413" t="s">
        <v>680</v>
      </c>
    </row>
    <row r="217" spans="1:4">
      <c r="A217" s="415">
        <v>9</v>
      </c>
      <c r="B217" s="416" t="s">
        <v>669</v>
      </c>
      <c r="C217" s="413" t="s">
        <v>681</v>
      </c>
    </row>
    <row r="218" spans="1:4">
      <c r="A218" s="457">
        <v>10.1</v>
      </c>
      <c r="B218" s="458" t="s">
        <v>689</v>
      </c>
      <c r="C218" s="449" t="s">
        <v>690</v>
      </c>
    </row>
    <row r="219" spans="1:4">
      <c r="A219" s="965"/>
      <c r="B219" s="459" t="s">
        <v>876</v>
      </c>
      <c r="C219" s="413" t="s">
        <v>883</v>
      </c>
    </row>
    <row r="220" spans="1:4">
      <c r="A220" s="965"/>
      <c r="B220" s="414" t="s">
        <v>541</v>
      </c>
      <c r="C220" s="413" t="s">
        <v>882</v>
      </c>
    </row>
    <row r="221" spans="1:4">
      <c r="A221" s="965"/>
      <c r="B221" s="414" t="s">
        <v>875</v>
      </c>
      <c r="C221" s="492" t="s">
        <v>965</v>
      </c>
    </row>
    <row r="222" spans="1:4">
      <c r="A222" s="965"/>
      <c r="B222" s="414" t="s">
        <v>683</v>
      </c>
      <c r="C222" s="413" t="s">
        <v>881</v>
      </c>
    </row>
    <row r="223" spans="1:4" ht="24">
      <c r="A223" s="965"/>
      <c r="B223" s="414" t="s">
        <v>687</v>
      </c>
      <c r="C223" s="428" t="s">
        <v>880</v>
      </c>
    </row>
    <row r="224" spans="1:4" ht="36">
      <c r="A224" s="965"/>
      <c r="B224" s="414" t="s">
        <v>686</v>
      </c>
      <c r="C224" s="413" t="s">
        <v>879</v>
      </c>
    </row>
    <row r="225" spans="1:3">
      <c r="A225" s="965"/>
      <c r="B225" s="414" t="s">
        <v>914</v>
      </c>
      <c r="C225" s="413" t="s">
        <v>878</v>
      </c>
    </row>
    <row r="226" spans="1:3" ht="24">
      <c r="A226" s="965"/>
      <c r="B226" s="414" t="s">
        <v>915</v>
      </c>
      <c r="C226" s="413" t="s">
        <v>877</v>
      </c>
    </row>
    <row r="227" spans="1:3" ht="12.6">
      <c r="A227" s="450"/>
      <c r="B227" s="451"/>
      <c r="C227" s="452"/>
    </row>
    <row r="228" spans="1:3" ht="12.6">
      <c r="A228" s="450"/>
      <c r="B228" s="452"/>
      <c r="C228" s="453"/>
    </row>
    <row r="229" spans="1:3" ht="12.6">
      <c r="A229" s="450"/>
      <c r="B229" s="452"/>
      <c r="C229" s="453"/>
    </row>
    <row r="230" spans="1:3" ht="12.6">
      <c r="A230" s="450"/>
      <c r="B230" s="454"/>
      <c r="C230" s="453"/>
    </row>
    <row r="231" spans="1:3">
      <c r="A231" s="959"/>
      <c r="B231" s="455"/>
      <c r="C231" s="453"/>
    </row>
    <row r="232" spans="1:3">
      <c r="A232" s="959"/>
      <c r="B232" s="455"/>
      <c r="C232" s="453"/>
    </row>
    <row r="233" spans="1:3">
      <c r="A233" s="959"/>
      <c r="B233" s="455"/>
      <c r="C233" s="453"/>
    </row>
    <row r="234" spans="1:3">
      <c r="A234" s="959"/>
      <c r="B234" s="455"/>
      <c r="C234" s="456"/>
    </row>
    <row r="235" spans="1:3" ht="40.5" customHeight="1">
      <c r="A235" s="959"/>
      <c r="B235" s="455"/>
      <c r="C235" s="453"/>
    </row>
    <row r="236" spans="1:3" ht="24" customHeight="1">
      <c r="A236" s="959"/>
      <c r="B236" s="455"/>
      <c r="C236" s="453"/>
    </row>
    <row r="237" spans="1:3">
      <c r="A237" s="959"/>
      <c r="B237" s="455"/>
      <c r="C237" s="45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election activeCell="P21" sqref="P21"/>
    </sheetView>
  </sheetViews>
  <sheetFormatPr defaultRowHeight="14.4"/>
  <cols>
    <col min="2" max="2" width="66.6640625" customWidth="1"/>
    <col min="3" max="5" width="14" style="703" customWidth="1"/>
    <col min="6" max="8" width="14" customWidth="1"/>
  </cols>
  <sheetData>
    <row r="1" spans="1:8">
      <c r="A1" s="10" t="s">
        <v>97</v>
      </c>
      <c r="B1" s="226" t="str">
        <f>Info!C2</f>
        <v>სს ”ლიბერთი ბანკი”</v>
      </c>
      <c r="C1" s="695"/>
      <c r="D1" s="696"/>
      <c r="E1" s="696"/>
      <c r="F1" s="179"/>
      <c r="G1" s="179"/>
    </row>
    <row r="2" spans="1:8">
      <c r="A2" s="10" t="s">
        <v>98</v>
      </c>
      <c r="B2" s="546">
        <f>'1. key ratios'!B2</f>
        <v>46112</v>
      </c>
      <c r="C2" s="697"/>
      <c r="D2" s="698"/>
      <c r="E2" s="698"/>
      <c r="F2" s="11"/>
      <c r="G2" s="11"/>
      <c r="H2" s="1"/>
    </row>
    <row r="3" spans="1:8" ht="15" thickBot="1">
      <c r="A3" s="10"/>
      <c r="B3" s="9"/>
      <c r="C3" s="697"/>
      <c r="D3" s="698"/>
      <c r="E3" s="698"/>
      <c r="F3" s="11"/>
      <c r="G3" s="11"/>
      <c r="H3" s="1"/>
    </row>
    <row r="4" spans="1:8">
      <c r="A4" s="837" t="s">
        <v>25</v>
      </c>
      <c r="B4" s="835" t="s">
        <v>155</v>
      </c>
      <c r="C4" s="832" t="s">
        <v>103</v>
      </c>
      <c r="D4" s="832"/>
      <c r="E4" s="832"/>
      <c r="F4" s="833" t="s">
        <v>104</v>
      </c>
      <c r="G4" s="833"/>
      <c r="H4" s="834"/>
    </row>
    <row r="5" spans="1:8" ht="15.45" customHeight="1">
      <c r="A5" s="838"/>
      <c r="B5" s="836"/>
      <c r="C5" s="699" t="s">
        <v>26</v>
      </c>
      <c r="D5" s="699" t="s">
        <v>77</v>
      </c>
      <c r="E5" s="699" t="s">
        <v>66</v>
      </c>
      <c r="F5" s="585" t="s">
        <v>26</v>
      </c>
      <c r="G5" s="585" t="s">
        <v>77</v>
      </c>
      <c r="H5" s="586" t="s">
        <v>66</v>
      </c>
    </row>
    <row r="6" spans="1:8">
      <c r="A6" s="685">
        <v>1</v>
      </c>
      <c r="B6" s="306" t="s">
        <v>744</v>
      </c>
      <c r="C6" s="688">
        <v>170229872.28999999</v>
      </c>
      <c r="D6" s="688">
        <v>26002331.529999997</v>
      </c>
      <c r="E6" s="700">
        <f>C6+D6</f>
        <v>196232203.81999999</v>
      </c>
      <c r="F6" s="688">
        <v>143767776.28</v>
      </c>
      <c r="G6" s="688">
        <v>21309508.069000002</v>
      </c>
      <c r="H6" s="690">
        <f>F6+G6</f>
        <v>165077284.34900001</v>
      </c>
    </row>
    <row r="7" spans="1:8">
      <c r="A7" s="685">
        <v>1.1000000000000001</v>
      </c>
      <c r="B7" s="307" t="s">
        <v>698</v>
      </c>
      <c r="C7" s="688"/>
      <c r="D7" s="688"/>
      <c r="E7" s="700">
        <f t="shared" ref="E7:E45" si="0">C7+D7</f>
        <v>0</v>
      </c>
      <c r="F7" s="688"/>
      <c r="G7" s="688"/>
      <c r="H7" s="690">
        <f t="shared" ref="H7:H45" si="1">F7+G7</f>
        <v>0</v>
      </c>
    </row>
    <row r="8" spans="1:8" ht="20.399999999999999">
      <c r="A8" s="685">
        <v>1.2</v>
      </c>
      <c r="B8" s="307" t="s">
        <v>745</v>
      </c>
      <c r="C8" s="688"/>
      <c r="D8" s="688"/>
      <c r="E8" s="700">
        <f t="shared" si="0"/>
        <v>0</v>
      </c>
      <c r="F8" s="688"/>
      <c r="G8" s="688"/>
      <c r="H8" s="690">
        <f t="shared" si="1"/>
        <v>0</v>
      </c>
    </row>
    <row r="9" spans="1:8" ht="21.45" customHeight="1">
      <c r="A9" s="685">
        <v>1.3</v>
      </c>
      <c r="B9" s="304" t="s">
        <v>746</v>
      </c>
      <c r="C9" s="688"/>
      <c r="D9" s="688"/>
      <c r="E9" s="700">
        <f t="shared" si="0"/>
        <v>0</v>
      </c>
      <c r="F9" s="688"/>
      <c r="G9" s="688"/>
      <c r="H9" s="690">
        <f t="shared" si="1"/>
        <v>0</v>
      </c>
    </row>
    <row r="10" spans="1:8" ht="20.399999999999999">
      <c r="A10" s="685">
        <v>1.4</v>
      </c>
      <c r="B10" s="304" t="s">
        <v>702</v>
      </c>
      <c r="C10" s="688">
        <v>5201074</v>
      </c>
      <c r="D10" s="688">
        <v>0</v>
      </c>
      <c r="E10" s="700">
        <f t="shared" si="0"/>
        <v>5201074</v>
      </c>
      <c r="F10" s="688">
        <v>6115842</v>
      </c>
      <c r="G10" s="688">
        <v>0</v>
      </c>
      <c r="H10" s="690">
        <f t="shared" si="1"/>
        <v>6115842</v>
      </c>
    </row>
    <row r="11" spans="1:8">
      <c r="A11" s="685">
        <v>1.5</v>
      </c>
      <c r="B11" s="304" t="s">
        <v>705</v>
      </c>
      <c r="C11" s="688">
        <v>165028798.28999999</v>
      </c>
      <c r="D11" s="688">
        <v>26002331.529999997</v>
      </c>
      <c r="E11" s="700">
        <f t="shared" si="0"/>
        <v>191031129.81999999</v>
      </c>
      <c r="F11" s="688">
        <v>137651934.28</v>
      </c>
      <c r="G11" s="688">
        <v>21309508.069000002</v>
      </c>
      <c r="H11" s="690">
        <f t="shared" si="1"/>
        <v>158961442.34900001</v>
      </c>
    </row>
    <row r="12" spans="1:8">
      <c r="A12" s="685">
        <v>1.6</v>
      </c>
      <c r="B12" s="308" t="s">
        <v>88</v>
      </c>
      <c r="C12" s="688"/>
      <c r="D12" s="688"/>
      <c r="E12" s="700">
        <f t="shared" si="0"/>
        <v>0</v>
      </c>
      <c r="F12" s="688"/>
      <c r="G12" s="688"/>
      <c r="H12" s="690">
        <f t="shared" si="1"/>
        <v>0</v>
      </c>
    </row>
    <row r="13" spans="1:8">
      <c r="A13" s="685">
        <v>2</v>
      </c>
      <c r="B13" s="309" t="s">
        <v>747</v>
      </c>
      <c r="C13" s="688">
        <v>-84698154.720799968</v>
      </c>
      <c r="D13" s="688">
        <v>-12968800.131440964</v>
      </c>
      <c r="E13" s="700">
        <f t="shared" si="0"/>
        <v>-97666954.852240935</v>
      </c>
      <c r="F13" s="688">
        <v>-67997943.482385397</v>
      </c>
      <c r="G13" s="688">
        <v>-9572476.3860276416</v>
      </c>
      <c r="H13" s="690">
        <f t="shared" si="1"/>
        <v>-77570419.868413031</v>
      </c>
    </row>
    <row r="14" spans="1:8">
      <c r="A14" s="685">
        <v>2.1</v>
      </c>
      <c r="B14" s="304" t="s">
        <v>748</v>
      </c>
      <c r="C14" s="688"/>
      <c r="D14" s="688"/>
      <c r="E14" s="700">
        <f t="shared" si="0"/>
        <v>0</v>
      </c>
      <c r="F14" s="688"/>
      <c r="G14" s="688"/>
      <c r="H14" s="690">
        <f t="shared" si="1"/>
        <v>0</v>
      </c>
    </row>
    <row r="15" spans="1:8" ht="24.45" customHeight="1">
      <c r="A15" s="685">
        <v>2.2000000000000002</v>
      </c>
      <c r="B15" s="304" t="s">
        <v>749</v>
      </c>
      <c r="C15" s="688"/>
      <c r="D15" s="688"/>
      <c r="E15" s="700">
        <f t="shared" si="0"/>
        <v>0</v>
      </c>
      <c r="F15" s="688"/>
      <c r="G15" s="688"/>
      <c r="H15" s="690">
        <f t="shared" si="1"/>
        <v>0</v>
      </c>
    </row>
    <row r="16" spans="1:8" ht="20.7" customHeight="1">
      <c r="A16" s="685">
        <v>2.2999999999999998</v>
      </c>
      <c r="B16" s="304" t="s">
        <v>750</v>
      </c>
      <c r="C16" s="688">
        <v>-84698154.720799968</v>
      </c>
      <c r="D16" s="688">
        <v>-12968800.131440964</v>
      </c>
      <c r="E16" s="700">
        <f t="shared" si="0"/>
        <v>-97666954.852240935</v>
      </c>
      <c r="F16" s="688">
        <v>-67997943.482385397</v>
      </c>
      <c r="G16" s="688">
        <v>-9572476.3860276416</v>
      </c>
      <c r="H16" s="690">
        <f t="shared" si="1"/>
        <v>-77570419.868413031</v>
      </c>
    </row>
    <row r="17" spans="1:8">
      <c r="A17" s="685">
        <v>2.4</v>
      </c>
      <c r="B17" s="304" t="s">
        <v>751</v>
      </c>
      <c r="C17" s="688"/>
      <c r="D17" s="688"/>
      <c r="E17" s="700">
        <f t="shared" si="0"/>
        <v>0</v>
      </c>
      <c r="F17" s="688"/>
      <c r="G17" s="688"/>
      <c r="H17" s="690">
        <f t="shared" si="1"/>
        <v>0</v>
      </c>
    </row>
    <row r="18" spans="1:8">
      <c r="A18" s="685">
        <v>3</v>
      </c>
      <c r="B18" s="309" t="s">
        <v>752</v>
      </c>
      <c r="C18" s="688"/>
      <c r="D18" s="688"/>
      <c r="E18" s="700">
        <f t="shared" si="0"/>
        <v>0</v>
      </c>
      <c r="F18" s="688"/>
      <c r="G18" s="688"/>
      <c r="H18" s="690">
        <f t="shared" si="1"/>
        <v>0</v>
      </c>
    </row>
    <row r="19" spans="1:8">
      <c r="A19" s="685">
        <v>4</v>
      </c>
      <c r="B19" s="309" t="s">
        <v>753</v>
      </c>
      <c r="C19" s="688">
        <v>12794411.620000001</v>
      </c>
      <c r="D19" s="688">
        <v>2675348.2300000004</v>
      </c>
      <c r="E19" s="700">
        <f t="shared" si="0"/>
        <v>15469759.850000001</v>
      </c>
      <c r="F19" s="688">
        <v>11881061.640000001</v>
      </c>
      <c r="G19" s="688">
        <v>2284093.61</v>
      </c>
      <c r="H19" s="690">
        <f t="shared" si="1"/>
        <v>14165155.25</v>
      </c>
    </row>
    <row r="20" spans="1:8">
      <c r="A20" s="685">
        <v>5</v>
      </c>
      <c r="B20" s="309" t="s">
        <v>754</v>
      </c>
      <c r="C20" s="688">
        <v>-2237198.94</v>
      </c>
      <c r="D20" s="688">
        <v>-6160063.2699999996</v>
      </c>
      <c r="E20" s="700">
        <f t="shared" si="0"/>
        <v>-8397262.209999999</v>
      </c>
      <c r="F20" s="688">
        <v>-1702091.3599999999</v>
      </c>
      <c r="G20" s="688">
        <v>-5832498.3099999996</v>
      </c>
      <c r="H20" s="690">
        <f t="shared" si="1"/>
        <v>-7534589.6699999999</v>
      </c>
    </row>
    <row r="21" spans="1:8" ht="38.700000000000003" customHeight="1">
      <c r="A21" s="685">
        <v>6</v>
      </c>
      <c r="B21" s="309" t="s">
        <v>755</v>
      </c>
      <c r="C21" s="688">
        <v>0</v>
      </c>
      <c r="D21" s="688">
        <v>0</v>
      </c>
      <c r="E21" s="700">
        <f t="shared" si="0"/>
        <v>0</v>
      </c>
      <c r="F21" s="688">
        <v>80704.09</v>
      </c>
      <c r="G21" s="688">
        <v>0</v>
      </c>
      <c r="H21" s="690">
        <f t="shared" si="1"/>
        <v>80704.09</v>
      </c>
    </row>
    <row r="22" spans="1:8" ht="27.45" customHeight="1">
      <c r="A22" s="685">
        <v>7</v>
      </c>
      <c r="B22" s="309" t="s">
        <v>756</v>
      </c>
      <c r="C22" s="688">
        <v>3358543.9600000004</v>
      </c>
      <c r="D22" s="688">
        <v>0</v>
      </c>
      <c r="E22" s="700">
        <f t="shared" si="0"/>
        <v>3358543.9600000004</v>
      </c>
      <c r="F22" s="688">
        <v>742847.79</v>
      </c>
      <c r="G22" s="688">
        <v>0</v>
      </c>
      <c r="H22" s="690">
        <f t="shared" si="1"/>
        <v>742847.79</v>
      </c>
    </row>
    <row r="23" spans="1:8" ht="37.200000000000003" customHeight="1">
      <c r="A23" s="685">
        <v>8</v>
      </c>
      <c r="B23" s="310" t="s">
        <v>757</v>
      </c>
      <c r="C23" s="688"/>
      <c r="D23" s="688"/>
      <c r="E23" s="700">
        <f t="shared" si="0"/>
        <v>0</v>
      </c>
      <c r="F23" s="688"/>
      <c r="G23" s="688"/>
      <c r="H23" s="690">
        <f t="shared" si="1"/>
        <v>0</v>
      </c>
    </row>
    <row r="24" spans="1:8" ht="34.5" customHeight="1">
      <c r="A24" s="685">
        <v>9</v>
      </c>
      <c r="B24" s="310" t="s">
        <v>758</v>
      </c>
      <c r="C24" s="688"/>
      <c r="D24" s="688"/>
      <c r="E24" s="700">
        <f t="shared" si="0"/>
        <v>0</v>
      </c>
      <c r="F24" s="688"/>
      <c r="G24" s="688"/>
      <c r="H24" s="690">
        <f t="shared" si="1"/>
        <v>0</v>
      </c>
    </row>
    <row r="25" spans="1:8">
      <c r="A25" s="685">
        <v>10</v>
      </c>
      <c r="B25" s="309" t="s">
        <v>759</v>
      </c>
      <c r="C25" s="688">
        <v>2571096.3699999973</v>
      </c>
      <c r="D25" s="688">
        <v>0</v>
      </c>
      <c r="E25" s="700">
        <f t="shared" si="0"/>
        <v>2571096.3699999973</v>
      </c>
      <c r="F25" s="688">
        <v>3737448.0600000005</v>
      </c>
      <c r="G25" s="688">
        <v>0</v>
      </c>
      <c r="H25" s="690">
        <f t="shared" si="1"/>
        <v>3737448.0600000005</v>
      </c>
    </row>
    <row r="26" spans="1:8" ht="27" customHeight="1">
      <c r="A26" s="685">
        <v>11</v>
      </c>
      <c r="B26" s="311" t="s">
        <v>760</v>
      </c>
      <c r="C26" s="688">
        <v>124942.82</v>
      </c>
      <c r="D26" s="688">
        <v>0</v>
      </c>
      <c r="E26" s="700">
        <f t="shared" si="0"/>
        <v>124942.82</v>
      </c>
      <c r="F26" s="688">
        <v>77614.91</v>
      </c>
      <c r="G26" s="688">
        <v>0</v>
      </c>
      <c r="H26" s="690">
        <f t="shared" si="1"/>
        <v>77614.91</v>
      </c>
    </row>
    <row r="27" spans="1:8">
      <c r="A27" s="685">
        <v>12</v>
      </c>
      <c r="B27" s="309" t="s">
        <v>761</v>
      </c>
      <c r="C27" s="688">
        <v>3968035.73</v>
      </c>
      <c r="D27" s="688">
        <v>0</v>
      </c>
      <c r="E27" s="700">
        <f t="shared" si="0"/>
        <v>3968035.73</v>
      </c>
      <c r="F27" s="688">
        <v>3844233.81</v>
      </c>
      <c r="G27" s="688">
        <v>2314.4</v>
      </c>
      <c r="H27" s="690">
        <f t="shared" si="1"/>
        <v>3846548.21</v>
      </c>
    </row>
    <row r="28" spans="1:8">
      <c r="A28" s="685">
        <v>13</v>
      </c>
      <c r="B28" s="312" t="s">
        <v>762</v>
      </c>
      <c r="C28" s="688">
        <v>-5727011</v>
      </c>
      <c r="D28" s="688">
        <v>-199393</v>
      </c>
      <c r="E28" s="700">
        <f t="shared" si="0"/>
        <v>-5926404</v>
      </c>
      <c r="F28" s="688">
        <v>-5358640</v>
      </c>
      <c r="G28" s="688">
        <v>-200440</v>
      </c>
      <c r="H28" s="690">
        <f t="shared" si="1"/>
        <v>-5559080</v>
      </c>
    </row>
    <row r="29" spans="1:8">
      <c r="A29" s="685">
        <v>14</v>
      </c>
      <c r="B29" s="313" t="s">
        <v>763</v>
      </c>
      <c r="C29" s="688">
        <v>-52727077.190000005</v>
      </c>
      <c r="D29" s="688">
        <v>-1202093.1100000001</v>
      </c>
      <c r="E29" s="700">
        <f t="shared" si="0"/>
        <v>-53929170.300000004</v>
      </c>
      <c r="F29" s="688">
        <v>-45346835.150000006</v>
      </c>
      <c r="G29" s="688">
        <v>-1302783.8600000001</v>
      </c>
      <c r="H29" s="690">
        <f t="shared" si="1"/>
        <v>-46649619.010000005</v>
      </c>
    </row>
    <row r="30" spans="1:8">
      <c r="A30" s="685">
        <v>14.1</v>
      </c>
      <c r="B30" s="298" t="s">
        <v>764</v>
      </c>
      <c r="C30" s="688">
        <v>-43044315.540000007</v>
      </c>
      <c r="D30" s="688"/>
      <c r="E30" s="700">
        <f t="shared" si="0"/>
        <v>-43044315.540000007</v>
      </c>
      <c r="F30" s="688">
        <v>-37456655.340000011</v>
      </c>
      <c r="G30" s="688"/>
      <c r="H30" s="690">
        <f t="shared" si="1"/>
        <v>-37456655.340000011</v>
      </c>
    </row>
    <row r="31" spans="1:8">
      <c r="A31" s="685">
        <v>14.2</v>
      </c>
      <c r="B31" s="298" t="s">
        <v>765</v>
      </c>
      <c r="C31" s="688">
        <v>-9682761.6499999985</v>
      </c>
      <c r="D31" s="688">
        <v>-1202093.1100000001</v>
      </c>
      <c r="E31" s="700">
        <f t="shared" si="0"/>
        <v>-10884854.759999998</v>
      </c>
      <c r="F31" s="688">
        <v>-7890179.8099999987</v>
      </c>
      <c r="G31" s="688">
        <v>-1302783.8600000001</v>
      </c>
      <c r="H31" s="690">
        <f t="shared" si="1"/>
        <v>-9192963.6699999981</v>
      </c>
    </row>
    <row r="32" spans="1:8">
      <c r="A32" s="685">
        <v>15</v>
      </c>
      <c r="B32" s="599" t="s">
        <v>766</v>
      </c>
      <c r="C32" s="688">
        <v>-9870394.9399999995</v>
      </c>
      <c r="D32" s="688"/>
      <c r="E32" s="700">
        <f t="shared" si="0"/>
        <v>-9870394.9399999995</v>
      </c>
      <c r="F32" s="688">
        <v>-9720530.7800000012</v>
      </c>
      <c r="G32" s="688"/>
      <c r="H32" s="690">
        <f t="shared" si="1"/>
        <v>-9720530.7800000012</v>
      </c>
    </row>
    <row r="33" spans="1:8" ht="22.5" customHeight="1">
      <c r="A33" s="685">
        <v>16</v>
      </c>
      <c r="B33" s="294" t="s">
        <v>767</v>
      </c>
      <c r="C33" s="688"/>
      <c r="D33" s="688"/>
      <c r="E33" s="700">
        <f t="shared" si="0"/>
        <v>0</v>
      </c>
      <c r="F33" s="688"/>
      <c r="G33" s="688"/>
      <c r="H33" s="690">
        <f t="shared" si="1"/>
        <v>0</v>
      </c>
    </row>
    <row r="34" spans="1:8">
      <c r="A34" s="685">
        <v>17</v>
      </c>
      <c r="B34" s="309" t="s">
        <v>768</v>
      </c>
      <c r="C34" s="688">
        <v>20444.11</v>
      </c>
      <c r="D34" s="688">
        <v>-87012.84</v>
      </c>
      <c r="E34" s="700">
        <f t="shared" si="0"/>
        <v>-66568.73</v>
      </c>
      <c r="F34" s="688">
        <v>-59822.84</v>
      </c>
      <c r="G34" s="688">
        <v>-26437.999999999996</v>
      </c>
      <c r="H34" s="690">
        <f t="shared" si="1"/>
        <v>-86260.84</v>
      </c>
    </row>
    <row r="35" spans="1:8">
      <c r="A35" s="685">
        <v>17.100000000000001</v>
      </c>
      <c r="B35" s="314" t="s">
        <v>769</v>
      </c>
      <c r="C35" s="688">
        <v>20444.11</v>
      </c>
      <c r="D35" s="688">
        <v>-87244.84</v>
      </c>
      <c r="E35" s="700">
        <f t="shared" si="0"/>
        <v>-66800.73</v>
      </c>
      <c r="F35" s="688">
        <v>-59822.84</v>
      </c>
      <c r="G35" s="688">
        <v>-26084.589999999997</v>
      </c>
      <c r="H35" s="690">
        <f t="shared" si="1"/>
        <v>-85907.43</v>
      </c>
    </row>
    <row r="36" spans="1:8">
      <c r="A36" s="685">
        <v>17.2</v>
      </c>
      <c r="B36" s="298" t="s">
        <v>770</v>
      </c>
      <c r="C36" s="688">
        <v>0</v>
      </c>
      <c r="D36" s="688">
        <v>232</v>
      </c>
      <c r="E36" s="700">
        <f t="shared" si="0"/>
        <v>232</v>
      </c>
      <c r="F36" s="688">
        <v>0</v>
      </c>
      <c r="G36" s="688">
        <v>-353.41</v>
      </c>
      <c r="H36" s="690">
        <f t="shared" si="1"/>
        <v>-353.41</v>
      </c>
    </row>
    <row r="37" spans="1:8" ht="41.7" customHeight="1">
      <c r="A37" s="685">
        <v>18</v>
      </c>
      <c r="B37" s="315" t="s">
        <v>771</v>
      </c>
      <c r="C37" s="688">
        <v>-2914152.7800000003</v>
      </c>
      <c r="D37" s="688">
        <v>-5453150.5099999998</v>
      </c>
      <c r="E37" s="700">
        <f t="shared" si="0"/>
        <v>-8367303.29</v>
      </c>
      <c r="F37" s="688">
        <v>-6267946.9399999995</v>
      </c>
      <c r="G37" s="688">
        <v>-157672.63000000003</v>
      </c>
      <c r="H37" s="690">
        <f t="shared" si="1"/>
        <v>-6425619.5699999994</v>
      </c>
    </row>
    <row r="38" spans="1:8" ht="20.399999999999999">
      <c r="A38" s="685">
        <v>18.100000000000001</v>
      </c>
      <c r="B38" s="304" t="s">
        <v>772</v>
      </c>
      <c r="C38" s="688">
        <v>16160</v>
      </c>
      <c r="D38" s="688">
        <v>0</v>
      </c>
      <c r="E38" s="700">
        <f t="shared" si="0"/>
        <v>16160</v>
      </c>
      <c r="F38" s="688">
        <v>165232</v>
      </c>
      <c r="G38" s="688">
        <v>0</v>
      </c>
      <c r="H38" s="690">
        <f t="shared" si="1"/>
        <v>165232</v>
      </c>
    </row>
    <row r="39" spans="1:8">
      <c r="A39" s="685">
        <v>18.2</v>
      </c>
      <c r="B39" s="304" t="s">
        <v>773</v>
      </c>
      <c r="C39" s="688">
        <v>-2930312.7800000003</v>
      </c>
      <c r="D39" s="688">
        <v>-5453150.5099999998</v>
      </c>
      <c r="E39" s="700">
        <f t="shared" si="0"/>
        <v>-8383463.29</v>
      </c>
      <c r="F39" s="688">
        <v>-6433178.9399999995</v>
      </c>
      <c r="G39" s="688">
        <v>-157672.63000000003</v>
      </c>
      <c r="H39" s="690">
        <f t="shared" si="1"/>
        <v>-6590851.5699999994</v>
      </c>
    </row>
    <row r="40" spans="1:8" ht="24.45" customHeight="1">
      <c r="A40" s="685">
        <v>19</v>
      </c>
      <c r="B40" s="315" t="s">
        <v>774</v>
      </c>
      <c r="C40" s="688"/>
      <c r="D40" s="688"/>
      <c r="E40" s="700">
        <f t="shared" si="0"/>
        <v>0</v>
      </c>
      <c r="F40" s="688"/>
      <c r="G40" s="688"/>
      <c r="H40" s="690">
        <f t="shared" si="1"/>
        <v>0</v>
      </c>
    </row>
    <row r="41" spans="1:8" ht="25.2" customHeight="1">
      <c r="A41" s="685">
        <v>20</v>
      </c>
      <c r="B41" s="315" t="s">
        <v>775</v>
      </c>
      <c r="C41" s="688">
        <v>-44461.120000000003</v>
      </c>
      <c r="D41" s="688">
        <v>0</v>
      </c>
      <c r="E41" s="700">
        <f t="shared" si="0"/>
        <v>-44461.120000000003</v>
      </c>
      <c r="F41" s="688">
        <v>0</v>
      </c>
      <c r="G41" s="688">
        <v>0</v>
      </c>
      <c r="H41" s="690">
        <f t="shared" si="1"/>
        <v>0</v>
      </c>
    </row>
    <row r="42" spans="1:8" ht="33" customHeight="1">
      <c r="A42" s="685">
        <v>21</v>
      </c>
      <c r="B42" s="316" t="s">
        <v>776</v>
      </c>
      <c r="C42" s="688"/>
      <c r="D42" s="688"/>
      <c r="E42" s="700">
        <f t="shared" si="0"/>
        <v>0</v>
      </c>
      <c r="F42" s="688"/>
      <c r="G42" s="688"/>
      <c r="H42" s="690">
        <f t="shared" si="1"/>
        <v>0</v>
      </c>
    </row>
    <row r="43" spans="1:8">
      <c r="A43" s="685">
        <v>22</v>
      </c>
      <c r="B43" s="600" t="s">
        <v>777</v>
      </c>
      <c r="C43" s="688">
        <v>34848896.209200025</v>
      </c>
      <c r="D43" s="688">
        <v>2607166.8985590348</v>
      </c>
      <c r="E43" s="700">
        <f t="shared" si="0"/>
        <v>37456063.107759058</v>
      </c>
      <c r="F43" s="688">
        <f>SUM(F6,F13,F18,F19,F20,F21,F22,F23,F24,F25,F26,F27,F28,F29,F32,F33,F34,F37,F40,F41,F42)</f>
        <v>27677876.027614608</v>
      </c>
      <c r="G43" s="688">
        <f>SUM(G6,G13,G18,G19,G20,G21,G22,G23,G24,G25,G26,G27,G28,G29,G32,G33,G34,G37,G40,G41,G42)</f>
        <v>6503606.8929723604</v>
      </c>
      <c r="H43" s="690">
        <f t="shared" si="1"/>
        <v>34181482.920586966</v>
      </c>
    </row>
    <row r="44" spans="1:8">
      <c r="A44" s="685">
        <v>23</v>
      </c>
      <c r="B44" s="600" t="s">
        <v>778</v>
      </c>
      <c r="C44" s="688">
        <v>-5055289.4800000004</v>
      </c>
      <c r="D44" s="688"/>
      <c r="E44" s="700">
        <f t="shared" si="0"/>
        <v>-5055289.4800000004</v>
      </c>
      <c r="F44" s="688">
        <v>-4390332.74</v>
      </c>
      <c r="G44" s="688"/>
      <c r="H44" s="690">
        <f t="shared" si="1"/>
        <v>-4390332.74</v>
      </c>
    </row>
    <row r="45" spans="1:8" ht="15" thickBot="1">
      <c r="A45" s="601">
        <v>24</v>
      </c>
      <c r="B45" s="602" t="s">
        <v>779</v>
      </c>
      <c r="C45" s="689">
        <f>C43+C44</f>
        <v>29793606.729200024</v>
      </c>
      <c r="D45" s="689">
        <f>D43+D44</f>
        <v>2607166.8985590348</v>
      </c>
      <c r="E45" s="702">
        <f t="shared" si="0"/>
        <v>32400773.627759058</v>
      </c>
      <c r="F45" s="689">
        <f>F43+F44</f>
        <v>23287543.287614606</v>
      </c>
      <c r="G45" s="689">
        <f>G43+G44</f>
        <v>6503606.8929723604</v>
      </c>
      <c r="H45" s="691">
        <f t="shared" si="1"/>
        <v>29791150.180586968</v>
      </c>
    </row>
  </sheetData>
  <mergeCells count="4">
    <mergeCell ref="B4:B5"/>
    <mergeCell ref="C4:E4"/>
    <mergeCell ref="F4:H4"/>
    <mergeCell ref="A4:A5"/>
  </mergeCells>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F17" sqref="F17"/>
    </sheetView>
  </sheetViews>
  <sheetFormatPr defaultRowHeight="14.4"/>
  <cols>
    <col min="1" max="1" width="8.6640625" style="317"/>
    <col min="2" max="2" width="87.6640625" bestFit="1" customWidth="1"/>
    <col min="3" max="3" width="28.5546875" customWidth="1"/>
    <col min="4" max="4" width="15.33203125" bestFit="1" customWidth="1"/>
    <col min="5" max="5" width="15.6640625" bestFit="1" customWidth="1"/>
    <col min="6" max="6" width="13.6640625" bestFit="1" customWidth="1"/>
    <col min="7" max="8" width="15.33203125" bestFit="1" customWidth="1"/>
  </cols>
  <sheetData>
    <row r="1" spans="1:8">
      <c r="A1" s="10" t="s">
        <v>97</v>
      </c>
      <c r="B1" s="226" t="str">
        <f>Info!C2</f>
        <v>სს ”ლიბერთი ბანკი”</v>
      </c>
      <c r="C1" s="9"/>
      <c r="D1" s="179"/>
      <c r="E1" s="179"/>
      <c r="F1" s="179"/>
      <c r="G1" s="179"/>
    </row>
    <row r="2" spans="1:8">
      <c r="A2" s="10" t="s">
        <v>98</v>
      </c>
      <c r="B2" s="546">
        <f>'1. key ratios'!B2</f>
        <v>46112</v>
      </c>
      <c r="C2" s="19"/>
      <c r="D2" s="11"/>
      <c r="E2" s="11"/>
      <c r="F2" s="11"/>
      <c r="G2" s="11"/>
      <c r="H2" s="1"/>
    </row>
    <row r="3" spans="1:8" ht="15" thickBot="1">
      <c r="A3" s="10"/>
      <c r="B3" s="9"/>
      <c r="C3" s="19"/>
      <c r="D3" s="11"/>
      <c r="E3" s="11"/>
      <c r="F3" s="11"/>
      <c r="G3" s="11"/>
      <c r="H3" s="1"/>
    </row>
    <row r="4" spans="1:8">
      <c r="A4" s="828" t="s">
        <v>25</v>
      </c>
      <c r="B4" s="839" t="s">
        <v>140</v>
      </c>
      <c r="C4" s="841" t="s">
        <v>103</v>
      </c>
      <c r="D4" s="841"/>
      <c r="E4" s="841"/>
      <c r="F4" s="841" t="s">
        <v>104</v>
      </c>
      <c r="G4" s="841"/>
      <c r="H4" s="842"/>
    </row>
    <row r="5" spans="1:8">
      <c r="A5" s="829"/>
      <c r="B5" s="840"/>
      <c r="C5" s="585" t="s">
        <v>26</v>
      </c>
      <c r="D5" s="585" t="s">
        <v>77</v>
      </c>
      <c r="E5" s="585" t="s">
        <v>66</v>
      </c>
      <c r="F5" s="585" t="s">
        <v>26</v>
      </c>
      <c r="G5" s="585" t="s">
        <v>77</v>
      </c>
      <c r="H5" s="586" t="s">
        <v>66</v>
      </c>
    </row>
    <row r="6" spans="1:8">
      <c r="A6" s="588">
        <v>1</v>
      </c>
      <c r="B6" s="603" t="s">
        <v>780</v>
      </c>
      <c r="C6" s="494">
        <v>0</v>
      </c>
      <c r="D6" s="494">
        <v>0</v>
      </c>
      <c r="E6" s="604">
        <f t="shared" ref="E6:E43" si="0">C6+D6</f>
        <v>0</v>
      </c>
      <c r="F6" s="686">
        <v>0</v>
      </c>
      <c r="G6" s="686">
        <v>0</v>
      </c>
      <c r="H6" s="778">
        <f t="shared" ref="H6:H43" si="1">F6+G6</f>
        <v>0</v>
      </c>
    </row>
    <row r="7" spans="1:8">
      <c r="A7" s="588">
        <v>2</v>
      </c>
      <c r="B7" s="603" t="s">
        <v>166</v>
      </c>
      <c r="C7" s="494">
        <v>0</v>
      </c>
      <c r="D7" s="494">
        <v>0</v>
      </c>
      <c r="E7" s="604">
        <f t="shared" si="0"/>
        <v>0</v>
      </c>
      <c r="F7" s="686">
        <v>0</v>
      </c>
      <c r="G7" s="686">
        <v>0</v>
      </c>
      <c r="H7" s="778">
        <f t="shared" si="1"/>
        <v>0</v>
      </c>
    </row>
    <row r="8" spans="1:8">
      <c r="A8" s="588">
        <v>3</v>
      </c>
      <c r="B8" s="603" t="s">
        <v>168</v>
      </c>
      <c r="C8" s="494">
        <f>C9+C10</f>
        <v>12165441445</v>
      </c>
      <c r="D8" s="494">
        <f>D9+D10</f>
        <v>41364708546</v>
      </c>
      <c r="E8" s="604">
        <f t="shared" si="0"/>
        <v>53530149991</v>
      </c>
      <c r="F8" s="686">
        <f>F9+F10</f>
        <v>469748589</v>
      </c>
      <c r="G8" s="686">
        <f>G9+G10</f>
        <v>17483532505</v>
      </c>
      <c r="H8" s="778">
        <f t="shared" si="1"/>
        <v>17953281094</v>
      </c>
    </row>
    <row r="9" spans="1:8">
      <c r="A9" s="588">
        <v>3.1</v>
      </c>
      <c r="B9" s="605" t="s">
        <v>781</v>
      </c>
      <c r="C9" s="494">
        <v>12161307861</v>
      </c>
      <c r="D9" s="494">
        <v>41364030207</v>
      </c>
      <c r="E9" s="604">
        <f t="shared" si="0"/>
        <v>53525338068</v>
      </c>
      <c r="F9" s="686">
        <v>467398915</v>
      </c>
      <c r="G9" s="686">
        <v>17482881994</v>
      </c>
      <c r="H9" s="778">
        <f t="shared" si="1"/>
        <v>17950280909</v>
      </c>
    </row>
    <row r="10" spans="1:8">
      <c r="A10" s="588">
        <v>3.2</v>
      </c>
      <c r="B10" s="605" t="s">
        <v>782</v>
      </c>
      <c r="C10" s="494">
        <v>4133584</v>
      </c>
      <c r="D10" s="494">
        <v>678339</v>
      </c>
      <c r="E10" s="604">
        <f t="shared" si="0"/>
        <v>4811923</v>
      </c>
      <c r="F10" s="686">
        <v>2349674</v>
      </c>
      <c r="G10" s="686">
        <v>650511</v>
      </c>
      <c r="H10" s="778">
        <f t="shared" si="1"/>
        <v>3000185</v>
      </c>
    </row>
    <row r="11" spans="1:8">
      <c r="A11" s="588">
        <v>4</v>
      </c>
      <c r="B11" s="603" t="s">
        <v>167</v>
      </c>
      <c r="C11" s="494">
        <f>C12+C13</f>
        <v>908167000</v>
      </c>
      <c r="D11" s="494">
        <f>D12+D13</f>
        <v>0</v>
      </c>
      <c r="E11" s="604">
        <f t="shared" si="0"/>
        <v>908167000</v>
      </c>
      <c r="F11" s="686">
        <f>F12+F13</f>
        <v>1173840000</v>
      </c>
      <c r="G11" s="686">
        <f>G12+G13</f>
        <v>0</v>
      </c>
      <c r="H11" s="778">
        <f t="shared" si="1"/>
        <v>1173840000</v>
      </c>
    </row>
    <row r="12" spans="1:8">
      <c r="A12" s="588">
        <v>4.0999999999999996</v>
      </c>
      <c r="B12" s="605" t="s">
        <v>783</v>
      </c>
      <c r="C12" s="494">
        <v>908167000</v>
      </c>
      <c r="D12" s="494">
        <v>0</v>
      </c>
      <c r="E12" s="604">
        <f t="shared" si="0"/>
        <v>908167000</v>
      </c>
      <c r="F12" s="686">
        <v>1173840000</v>
      </c>
      <c r="G12" s="686">
        <v>0</v>
      </c>
      <c r="H12" s="778">
        <f t="shared" si="1"/>
        <v>1173840000</v>
      </c>
    </row>
    <row r="13" spans="1:8">
      <c r="A13" s="588">
        <v>4.2</v>
      </c>
      <c r="B13" s="605" t="s">
        <v>784</v>
      </c>
      <c r="C13" s="494">
        <v>0</v>
      </c>
      <c r="D13" s="494">
        <v>0</v>
      </c>
      <c r="E13" s="604">
        <f t="shared" si="0"/>
        <v>0</v>
      </c>
      <c r="F13" s="686">
        <v>0</v>
      </c>
      <c r="G13" s="686">
        <v>0</v>
      </c>
      <c r="H13" s="778">
        <f t="shared" si="1"/>
        <v>0</v>
      </c>
    </row>
    <row r="14" spans="1:8">
      <c r="A14" s="588">
        <v>5</v>
      </c>
      <c r="B14" s="606" t="s">
        <v>785</v>
      </c>
      <c r="C14" s="494">
        <f>C15+C16+C17+C23+C24+C25+C26</f>
        <v>2735710116</v>
      </c>
      <c r="D14" s="494">
        <f>D15+D16+D17+D23+D24+D25+D26</f>
        <v>11440233784</v>
      </c>
      <c r="E14" s="604">
        <f t="shared" si="0"/>
        <v>14175943900</v>
      </c>
      <c r="F14" s="686">
        <f>F15+F16+F17+F23+F24+F25+F26</f>
        <v>172022653.17000002</v>
      </c>
      <c r="G14" s="686">
        <f>G15+G16+G17+G23+G24+G25+G26</f>
        <v>5434592795</v>
      </c>
      <c r="H14" s="778">
        <f t="shared" si="1"/>
        <v>5606615448.1700001</v>
      </c>
    </row>
    <row r="15" spans="1:8">
      <c r="A15" s="588">
        <v>5.0999999999999996</v>
      </c>
      <c r="B15" s="607" t="s">
        <v>786</v>
      </c>
      <c r="C15" s="494">
        <v>43321740</v>
      </c>
      <c r="D15" s="494">
        <v>19097082</v>
      </c>
      <c r="E15" s="604">
        <f t="shared" si="0"/>
        <v>62418822</v>
      </c>
      <c r="F15" s="686">
        <v>34961564</v>
      </c>
      <c r="G15" s="686">
        <v>8289527</v>
      </c>
      <c r="H15" s="778">
        <f t="shared" si="1"/>
        <v>43251091</v>
      </c>
    </row>
    <row r="16" spans="1:8">
      <c r="A16" s="588">
        <v>5.2</v>
      </c>
      <c r="B16" s="607" t="s">
        <v>787</v>
      </c>
      <c r="C16" s="494">
        <v>33785508</v>
      </c>
      <c r="D16" s="494">
        <v>149894646</v>
      </c>
      <c r="E16" s="604">
        <f t="shared" si="0"/>
        <v>183680154</v>
      </c>
      <c r="F16" s="686">
        <v>46981292</v>
      </c>
      <c r="G16" s="686">
        <v>114578223</v>
      </c>
      <c r="H16" s="778">
        <f t="shared" si="1"/>
        <v>161559515</v>
      </c>
    </row>
    <row r="17" spans="1:8">
      <c r="A17" s="588">
        <v>5.3</v>
      </c>
      <c r="B17" s="607" t="s">
        <v>788</v>
      </c>
      <c r="C17" s="494">
        <f>C18+C19+C20+C21+C22</f>
        <v>4997028</v>
      </c>
      <c r="D17" s="494">
        <f>D18+D19+D20+D21+D22</f>
        <v>9512547474</v>
      </c>
      <c r="E17" s="604">
        <f t="shared" si="0"/>
        <v>9517544502</v>
      </c>
      <c r="F17" s="686">
        <f>F18+F19+F20+F21+F22</f>
        <v>1531900</v>
      </c>
      <c r="G17" s="686">
        <f>G18+G19+G20+G21+G22</f>
        <v>3384237993.9999995</v>
      </c>
      <c r="H17" s="778">
        <f t="shared" si="1"/>
        <v>3385769893.9999995</v>
      </c>
    </row>
    <row r="18" spans="1:8">
      <c r="A18" s="588" t="s">
        <v>169</v>
      </c>
      <c r="B18" s="608" t="s">
        <v>789</v>
      </c>
      <c r="C18" s="494">
        <v>268828</v>
      </c>
      <c r="D18" s="494">
        <v>2328210525</v>
      </c>
      <c r="E18" s="604">
        <f t="shared" si="0"/>
        <v>2328479353</v>
      </c>
      <c r="F18" s="686">
        <v>0</v>
      </c>
      <c r="G18" s="686">
        <v>328561453.99999952</v>
      </c>
      <c r="H18" s="778">
        <f t="shared" si="1"/>
        <v>328561453.99999952</v>
      </c>
    </row>
    <row r="19" spans="1:8">
      <c r="A19" s="588" t="s">
        <v>170</v>
      </c>
      <c r="B19" s="609" t="s">
        <v>790</v>
      </c>
      <c r="C19" s="494">
        <v>429000</v>
      </c>
      <c r="D19" s="494">
        <v>4075743186</v>
      </c>
      <c r="E19" s="604">
        <f t="shared" si="0"/>
        <v>4076172186</v>
      </c>
      <c r="F19" s="686">
        <v>344000</v>
      </c>
      <c r="G19" s="686">
        <v>891254337.82799864</v>
      </c>
      <c r="H19" s="778">
        <f t="shared" si="1"/>
        <v>891598337.82799864</v>
      </c>
    </row>
    <row r="20" spans="1:8">
      <c r="A20" s="588" t="s">
        <v>171</v>
      </c>
      <c r="B20" s="609" t="s">
        <v>791</v>
      </c>
      <c r="C20" s="494">
        <v>0</v>
      </c>
      <c r="D20" s="494">
        <v>211379065</v>
      </c>
      <c r="E20" s="604">
        <f t="shared" si="0"/>
        <v>211379065</v>
      </c>
      <c r="F20" s="686">
        <v>0</v>
      </c>
      <c r="G20" s="686">
        <v>269437853.64449996</v>
      </c>
      <c r="H20" s="778">
        <f t="shared" si="1"/>
        <v>269437853.64449996</v>
      </c>
    </row>
    <row r="21" spans="1:8">
      <c r="A21" s="588" t="s">
        <v>172</v>
      </c>
      <c r="B21" s="609" t="s">
        <v>792</v>
      </c>
      <c r="C21" s="494">
        <v>4116200</v>
      </c>
      <c r="D21" s="494">
        <v>2761458751</v>
      </c>
      <c r="E21" s="604">
        <f t="shared" si="0"/>
        <v>2765574951</v>
      </c>
      <c r="F21" s="686">
        <v>1136900</v>
      </c>
      <c r="G21" s="686">
        <v>1780353959.6894016</v>
      </c>
      <c r="H21" s="778">
        <f t="shared" si="1"/>
        <v>1781490859.6894016</v>
      </c>
    </row>
    <row r="22" spans="1:8">
      <c r="A22" s="588" t="s">
        <v>173</v>
      </c>
      <c r="B22" s="609" t="s">
        <v>510</v>
      </c>
      <c r="C22" s="494">
        <v>183000</v>
      </c>
      <c r="D22" s="494">
        <v>135755947</v>
      </c>
      <c r="E22" s="604">
        <f t="shared" si="0"/>
        <v>135938947</v>
      </c>
      <c r="F22" s="686">
        <v>51000</v>
      </c>
      <c r="G22" s="686">
        <v>114630388.83810009</v>
      </c>
      <c r="H22" s="778">
        <f t="shared" si="1"/>
        <v>114681388.83810009</v>
      </c>
    </row>
    <row r="23" spans="1:8">
      <c r="A23" s="588">
        <v>5.4</v>
      </c>
      <c r="B23" s="607" t="s">
        <v>793</v>
      </c>
      <c r="C23" s="494">
        <v>2035240</v>
      </c>
      <c r="D23" s="494">
        <v>425832518</v>
      </c>
      <c r="E23" s="604">
        <f t="shared" si="0"/>
        <v>427867758</v>
      </c>
      <c r="F23" s="686">
        <v>2760542.17</v>
      </c>
      <c r="G23" s="686">
        <v>443560957</v>
      </c>
      <c r="H23" s="778">
        <f t="shared" si="1"/>
        <v>446321499.17000002</v>
      </c>
    </row>
    <row r="24" spans="1:8">
      <c r="A24" s="588">
        <v>5.5</v>
      </c>
      <c r="B24" s="607" t="s">
        <v>794</v>
      </c>
      <c r="C24" s="494">
        <v>2116625000</v>
      </c>
      <c r="D24" s="494">
        <v>277197715</v>
      </c>
      <c r="E24" s="604">
        <f t="shared" si="0"/>
        <v>2393822715</v>
      </c>
      <c r="F24" s="686">
        <v>13625000</v>
      </c>
      <c r="G24" s="686">
        <v>611297179</v>
      </c>
      <c r="H24" s="778">
        <f t="shared" si="1"/>
        <v>624922179</v>
      </c>
    </row>
    <row r="25" spans="1:8">
      <c r="A25" s="588">
        <v>5.6</v>
      </c>
      <c r="B25" s="607" t="s">
        <v>795</v>
      </c>
      <c r="C25" s="494">
        <v>471709710</v>
      </c>
      <c r="D25" s="494">
        <v>692643123</v>
      </c>
      <c r="E25" s="604">
        <f t="shared" si="0"/>
        <v>1164352833</v>
      </c>
      <c r="F25" s="686">
        <v>19000010</v>
      </c>
      <c r="G25" s="686">
        <v>510062406</v>
      </c>
      <c r="H25" s="778">
        <f t="shared" si="1"/>
        <v>529062416</v>
      </c>
    </row>
    <row r="26" spans="1:8">
      <c r="A26" s="588">
        <v>5.7</v>
      </c>
      <c r="B26" s="607" t="s">
        <v>510</v>
      </c>
      <c r="C26" s="494">
        <v>63235890</v>
      </c>
      <c r="D26" s="494">
        <v>363021226</v>
      </c>
      <c r="E26" s="604">
        <f t="shared" si="0"/>
        <v>426257116</v>
      </c>
      <c r="F26" s="686">
        <v>53162345</v>
      </c>
      <c r="G26" s="686">
        <v>362566509</v>
      </c>
      <c r="H26" s="778">
        <f t="shared" si="1"/>
        <v>415728854</v>
      </c>
    </row>
    <row r="27" spans="1:8">
      <c r="A27" s="588">
        <v>6</v>
      </c>
      <c r="B27" s="606" t="s">
        <v>796</v>
      </c>
      <c r="C27" s="494">
        <v>189475728</v>
      </c>
      <c r="D27" s="494">
        <v>165256017.9136</v>
      </c>
      <c r="E27" s="604">
        <f t="shared" si="0"/>
        <v>354731745.91359997</v>
      </c>
      <c r="F27" s="686">
        <v>169183418.22999999</v>
      </c>
      <c r="G27" s="686">
        <v>130584486.36802</v>
      </c>
      <c r="H27" s="778">
        <f t="shared" si="1"/>
        <v>299767904.59801996</v>
      </c>
    </row>
    <row r="28" spans="1:8">
      <c r="A28" s="588">
        <v>7</v>
      </c>
      <c r="B28" s="606" t="s">
        <v>797</v>
      </c>
      <c r="C28" s="494">
        <v>86910171</v>
      </c>
      <c r="D28" s="494">
        <v>60825314</v>
      </c>
      <c r="E28" s="604">
        <f t="shared" si="0"/>
        <v>147735485</v>
      </c>
      <c r="F28" s="686">
        <v>54472892.899999999</v>
      </c>
      <c r="G28" s="686">
        <v>39115569.465999998</v>
      </c>
      <c r="H28" s="778">
        <f t="shared" si="1"/>
        <v>93588462.365999997</v>
      </c>
    </row>
    <row r="29" spans="1:8">
      <c r="A29" s="588">
        <v>8</v>
      </c>
      <c r="B29" s="606" t="s">
        <v>798</v>
      </c>
      <c r="C29" s="494">
        <v>0</v>
      </c>
      <c r="D29" s="494">
        <v>893573</v>
      </c>
      <c r="E29" s="604">
        <f t="shared" si="0"/>
        <v>893573</v>
      </c>
      <c r="F29" s="686">
        <v>0</v>
      </c>
      <c r="G29" s="686">
        <v>135770.93298000001</v>
      </c>
      <c r="H29" s="778">
        <f t="shared" si="1"/>
        <v>135770.93298000001</v>
      </c>
    </row>
    <row r="30" spans="1:8">
      <c r="A30" s="588">
        <v>9</v>
      </c>
      <c r="B30" s="603" t="s">
        <v>174</v>
      </c>
      <c r="C30" s="494">
        <f>C31+C32+C33+C34+C35+C36+C37</f>
        <v>144637480</v>
      </c>
      <c r="D30" s="494">
        <f>D31+D32+D33+D34+D35+D36+D37</f>
        <v>268985065</v>
      </c>
      <c r="E30" s="604">
        <f t="shared" si="0"/>
        <v>413622545</v>
      </c>
      <c r="F30" s="686">
        <f>F31+F32+F33+F34+F35+F36+F37</f>
        <v>1819475.0000000149</v>
      </c>
      <c r="G30" s="686">
        <f>G31+G32+G33+G34+G35+G36+G37</f>
        <v>172740678.12</v>
      </c>
      <c r="H30" s="778">
        <f t="shared" si="1"/>
        <v>174560153.12</v>
      </c>
    </row>
    <row r="31" spans="1:8" ht="27.6">
      <c r="A31" s="588">
        <v>9.1</v>
      </c>
      <c r="B31" s="605" t="s">
        <v>799</v>
      </c>
      <c r="C31" s="494">
        <v>144367180</v>
      </c>
      <c r="D31" s="494">
        <v>64251844</v>
      </c>
      <c r="E31" s="604">
        <f t="shared" si="0"/>
        <v>208619024</v>
      </c>
      <c r="F31" s="686">
        <v>1819475.0000000149</v>
      </c>
      <c r="G31" s="686">
        <v>85654479.659999996</v>
      </c>
      <c r="H31" s="778">
        <f t="shared" si="1"/>
        <v>87473954.660000011</v>
      </c>
    </row>
    <row r="32" spans="1:8" ht="27.6">
      <c r="A32" s="588">
        <v>9.1999999999999993</v>
      </c>
      <c r="B32" s="605" t="s">
        <v>800</v>
      </c>
      <c r="C32" s="494">
        <v>270300</v>
      </c>
      <c r="D32" s="494">
        <v>204733221</v>
      </c>
      <c r="E32" s="604">
        <f t="shared" si="0"/>
        <v>205003521</v>
      </c>
      <c r="F32" s="686">
        <v>0</v>
      </c>
      <c r="G32" s="686">
        <v>87086198.459999993</v>
      </c>
      <c r="H32" s="778">
        <f t="shared" si="1"/>
        <v>87086198.459999993</v>
      </c>
    </row>
    <row r="33" spans="1:8" ht="27.6">
      <c r="A33" s="588">
        <v>9.3000000000000007</v>
      </c>
      <c r="B33" s="605" t="s">
        <v>801</v>
      </c>
      <c r="C33" s="494">
        <v>0</v>
      </c>
      <c r="D33" s="494">
        <v>0</v>
      </c>
      <c r="E33" s="604">
        <f t="shared" si="0"/>
        <v>0</v>
      </c>
      <c r="F33" s="686">
        <v>0</v>
      </c>
      <c r="G33" s="686">
        <v>0</v>
      </c>
      <c r="H33" s="778">
        <f t="shared" si="1"/>
        <v>0</v>
      </c>
    </row>
    <row r="34" spans="1:8">
      <c r="A34" s="588">
        <v>9.4</v>
      </c>
      <c r="B34" s="605" t="s">
        <v>802</v>
      </c>
      <c r="C34" s="494">
        <v>0</v>
      </c>
      <c r="D34" s="494">
        <v>0</v>
      </c>
      <c r="E34" s="604">
        <f t="shared" si="0"/>
        <v>0</v>
      </c>
      <c r="F34" s="686">
        <v>0</v>
      </c>
      <c r="G34" s="686">
        <v>0</v>
      </c>
      <c r="H34" s="778">
        <f t="shared" si="1"/>
        <v>0</v>
      </c>
    </row>
    <row r="35" spans="1:8">
      <c r="A35" s="588">
        <v>9.5</v>
      </c>
      <c r="B35" s="605" t="s">
        <v>803</v>
      </c>
      <c r="C35" s="494">
        <v>0</v>
      </c>
      <c r="D35" s="494">
        <v>0</v>
      </c>
      <c r="E35" s="604">
        <f t="shared" si="0"/>
        <v>0</v>
      </c>
      <c r="F35" s="686">
        <v>0</v>
      </c>
      <c r="G35" s="686">
        <v>0</v>
      </c>
      <c r="H35" s="778">
        <f t="shared" si="1"/>
        <v>0</v>
      </c>
    </row>
    <row r="36" spans="1:8" ht="27.6">
      <c r="A36" s="588">
        <v>9.6</v>
      </c>
      <c r="B36" s="605" t="s">
        <v>804</v>
      </c>
      <c r="C36" s="494">
        <v>0</v>
      </c>
      <c r="D36" s="494">
        <v>0</v>
      </c>
      <c r="E36" s="604">
        <f t="shared" si="0"/>
        <v>0</v>
      </c>
      <c r="F36" s="686">
        <v>0</v>
      </c>
      <c r="G36" s="686">
        <v>0</v>
      </c>
      <c r="H36" s="778">
        <f t="shared" si="1"/>
        <v>0</v>
      </c>
    </row>
    <row r="37" spans="1:8" ht="27.6">
      <c r="A37" s="588">
        <v>9.6999999999999993</v>
      </c>
      <c r="B37" s="605" t="s">
        <v>805</v>
      </c>
      <c r="C37" s="494">
        <v>0</v>
      </c>
      <c r="D37" s="494">
        <v>0</v>
      </c>
      <c r="E37" s="604">
        <f t="shared" si="0"/>
        <v>0</v>
      </c>
      <c r="F37" s="686">
        <v>0</v>
      </c>
      <c r="G37" s="686">
        <v>0</v>
      </c>
      <c r="H37" s="778">
        <f t="shared" si="1"/>
        <v>0</v>
      </c>
    </row>
    <row r="38" spans="1:8" ht="18" customHeight="1">
      <c r="A38" s="588">
        <v>10</v>
      </c>
      <c r="B38" s="610" t="s">
        <v>806</v>
      </c>
      <c r="C38" s="494">
        <f>C41+C42</f>
        <v>178091322.85999987</v>
      </c>
      <c r="D38" s="494">
        <f>D41+D42</f>
        <v>2798126.6930440003</v>
      </c>
      <c r="E38" s="604">
        <f t="shared" si="0"/>
        <v>180889449.55304387</v>
      </c>
      <c r="F38" s="686">
        <f>F41+F42</f>
        <v>153250137</v>
      </c>
      <c r="G38" s="686">
        <f>G41+G42</f>
        <v>2265181</v>
      </c>
      <c r="H38" s="778">
        <f t="shared" si="1"/>
        <v>155515318</v>
      </c>
    </row>
    <row r="39" spans="1:8" ht="20.399999999999999" customHeight="1">
      <c r="A39" s="588">
        <v>10.1</v>
      </c>
      <c r="B39" s="605" t="s">
        <v>807</v>
      </c>
      <c r="C39" s="494">
        <v>8641991.0999999996</v>
      </c>
      <c r="D39" s="494">
        <v>1499.9399999999998</v>
      </c>
      <c r="E39" s="604">
        <f t="shared" si="0"/>
        <v>8643491.0399999991</v>
      </c>
      <c r="F39" s="686">
        <v>9795220</v>
      </c>
      <c r="G39" s="686">
        <v>141</v>
      </c>
      <c r="H39" s="778">
        <f t="shared" si="1"/>
        <v>9795361</v>
      </c>
    </row>
    <row r="40" spans="1:8" ht="27.6">
      <c r="A40" s="588">
        <v>10.199999999999999</v>
      </c>
      <c r="B40" s="605" t="s">
        <v>808</v>
      </c>
      <c r="C40" s="494">
        <v>1731570.52</v>
      </c>
      <c r="D40" s="494">
        <v>19399.20219</v>
      </c>
      <c r="E40" s="604">
        <f t="shared" si="0"/>
        <v>1750969.7221900001</v>
      </c>
      <c r="F40" s="686">
        <v>1957761</v>
      </c>
      <c r="G40" s="686">
        <v>5794</v>
      </c>
      <c r="H40" s="778">
        <f t="shared" si="1"/>
        <v>1963555</v>
      </c>
    </row>
    <row r="41" spans="1:8" ht="27.6">
      <c r="A41" s="588">
        <v>10.3</v>
      </c>
      <c r="B41" s="605" t="s">
        <v>809</v>
      </c>
      <c r="C41" s="494">
        <v>156501472.36999986</v>
      </c>
      <c r="D41" s="494">
        <v>2096619.9983040001</v>
      </c>
      <c r="E41" s="604">
        <f t="shared" si="0"/>
        <v>158598092.36830387</v>
      </c>
      <c r="F41" s="686">
        <v>138630302</v>
      </c>
      <c r="G41" s="686">
        <v>2085858</v>
      </c>
      <c r="H41" s="778">
        <f t="shared" si="1"/>
        <v>140716160</v>
      </c>
    </row>
    <row r="42" spans="1:8" ht="27.6">
      <c r="A42" s="588">
        <v>10.4</v>
      </c>
      <c r="B42" s="605" t="s">
        <v>810</v>
      </c>
      <c r="C42" s="494">
        <v>21589850.489999998</v>
      </c>
      <c r="D42" s="494">
        <v>701506.69473999995</v>
      </c>
      <c r="E42" s="604">
        <f t="shared" si="0"/>
        <v>22291357.184739999</v>
      </c>
      <c r="F42" s="686">
        <v>14619835</v>
      </c>
      <c r="G42" s="686">
        <v>179323</v>
      </c>
      <c r="H42" s="778">
        <f t="shared" si="1"/>
        <v>14799158</v>
      </c>
    </row>
    <row r="43" spans="1:8" ht="21" customHeight="1" thickBot="1">
      <c r="A43" s="597">
        <v>11</v>
      </c>
      <c r="B43" s="611" t="s">
        <v>175</v>
      </c>
      <c r="C43" s="612">
        <v>923813</v>
      </c>
      <c r="D43" s="612">
        <v>377394</v>
      </c>
      <c r="E43" s="613">
        <f t="shared" si="0"/>
        <v>1301207</v>
      </c>
      <c r="F43" s="687">
        <v>1540379</v>
      </c>
      <c r="G43" s="687">
        <v>69707</v>
      </c>
      <c r="H43" s="779">
        <f t="shared" si="1"/>
        <v>1610086</v>
      </c>
    </row>
    <row r="44" spans="1:8">
      <c r="C44" s="318"/>
      <c r="D44" s="318"/>
      <c r="E44" s="318"/>
      <c r="F44" s="318"/>
      <c r="G44" s="318"/>
      <c r="H44" s="318"/>
    </row>
    <row r="45" spans="1:8">
      <c r="C45" s="318"/>
      <c r="D45" s="318"/>
      <c r="E45" s="318"/>
      <c r="F45" s="318"/>
      <c r="G45" s="318"/>
      <c r="H45" s="318"/>
    </row>
    <row r="46" spans="1:8">
      <c r="C46" s="318"/>
      <c r="D46" s="318"/>
      <c r="E46" s="318"/>
      <c r="F46" s="318"/>
      <c r="G46" s="318"/>
      <c r="H46" s="318"/>
    </row>
    <row r="47" spans="1:8">
      <c r="C47" s="318"/>
      <c r="D47" s="318"/>
      <c r="E47" s="318"/>
      <c r="F47" s="318"/>
      <c r="G47" s="318"/>
      <c r="H47" s="318"/>
    </row>
  </sheetData>
  <mergeCells count="4">
    <mergeCell ref="A4:A5"/>
    <mergeCell ref="B4:B5"/>
    <mergeCell ref="C4:E4"/>
    <mergeCell ref="F4:H4"/>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F17" sqref="F17"/>
      <selection pane="topRight" activeCell="F17" sqref="F17"/>
      <selection pane="bottomLeft" activeCell="F17" sqref="F17"/>
      <selection pane="bottomRight" activeCell="L21" sqref="L21"/>
    </sheetView>
  </sheetViews>
  <sheetFormatPr defaultColWidth="9.33203125" defaultRowHeight="13.8"/>
  <cols>
    <col min="1" max="1" width="9.5546875" style="179" bestFit="1" customWidth="1"/>
    <col min="2" max="2" width="92.33203125" style="179" customWidth="1"/>
    <col min="3" max="4" width="14" style="179" bestFit="1" customWidth="1"/>
    <col min="5" max="7" width="14" style="8" bestFit="1" customWidth="1"/>
    <col min="8" max="11" width="9.6640625" style="8" customWidth="1"/>
    <col min="12" max="16384" width="9.33203125" style="8"/>
  </cols>
  <sheetData>
    <row r="1" spans="1:8">
      <c r="A1" s="467" t="s">
        <v>97</v>
      </c>
      <c r="B1" s="9" t="str">
        <f>Info!C2</f>
        <v>სს ”ლიბერთი ბანკი”</v>
      </c>
      <c r="C1" s="9"/>
    </row>
    <row r="2" spans="1:8">
      <c r="A2" s="467" t="s">
        <v>98</v>
      </c>
      <c r="B2" s="546">
        <f>'1. key ratios'!B2</f>
        <v>46112</v>
      </c>
      <c r="C2" s="19"/>
      <c r="D2" s="11"/>
      <c r="E2" s="7"/>
      <c r="F2" s="7"/>
      <c r="G2" s="7"/>
      <c r="H2" s="7"/>
    </row>
    <row r="3" spans="1:8">
      <c r="A3" s="467"/>
      <c r="B3" s="9"/>
      <c r="C3" s="19"/>
      <c r="D3" s="11"/>
      <c r="E3" s="7"/>
      <c r="F3" s="7"/>
      <c r="G3" s="7"/>
      <c r="H3" s="7"/>
    </row>
    <row r="4" spans="1:8" ht="15" customHeight="1" thickBot="1">
      <c r="A4" s="110" t="s">
        <v>242</v>
      </c>
      <c r="B4" s="111" t="s">
        <v>96</v>
      </c>
      <c r="C4" s="614" t="s">
        <v>76</v>
      </c>
    </row>
    <row r="5" spans="1:8" ht="15" customHeight="1">
      <c r="A5" s="628" t="s">
        <v>25</v>
      </c>
      <c r="B5" s="629"/>
      <c r="C5" s="615" t="str">
        <f>INT((MONTH($B$2))/3)&amp;"Q"&amp;"-"&amp;YEAR($B$2)</f>
        <v>1Q-2026</v>
      </c>
      <c r="D5" s="615" t="str">
        <f>IF(INT(MONTH($B$2))=3, "4"&amp;"Q"&amp;"-"&amp;YEAR($B$2)-1, IF(INT(MONTH($B$2))=6, "1"&amp;"Q"&amp;"-"&amp;YEAR($B$2), IF(INT(MONTH($B$2))=9, "2"&amp;"Q"&amp;"-"&amp;YEAR($B$2),IF(INT(MONTH($B$2))=12, "3"&amp;"Q"&amp;"-"&amp;YEAR($B$2), 0))))</f>
        <v>4Q-2025</v>
      </c>
      <c r="E5" s="615" t="str">
        <f>IF(INT(MONTH($B$2))=3, "3"&amp;"Q"&amp;"-"&amp;YEAR($B$2)-1, IF(INT(MONTH($B$2))=6, "4"&amp;"Q"&amp;"-"&amp;YEAR($B$2)-1, IF(INT(MONTH($B$2))=9, "1"&amp;"Q"&amp;"-"&amp;YEAR($B$2),IF(INT(MONTH($B$2))=12, "2"&amp;"Q"&amp;"-"&amp;YEAR($B$2), 0))))</f>
        <v>3Q-2025</v>
      </c>
      <c r="F5" s="615" t="str">
        <f>IF(INT(MONTH($B$2))=3, "2"&amp;"Q"&amp;"-"&amp;YEAR($B$2)-1, IF(INT(MONTH($B$2))=6, "3"&amp;"Q"&amp;"-"&amp;YEAR($B$2)-1, IF(INT(MONTH($B$2))=9, "4"&amp;"Q"&amp;"-"&amp;YEAR($B$2)-1,IF(INT(MONTH($B$2))=12, "1"&amp;"Q"&amp;"-"&amp;YEAR($B$2), 0))))</f>
        <v>2Q-2025</v>
      </c>
      <c r="G5" s="630" t="str">
        <f>IF(INT(MONTH($B$2))=3, "1"&amp;"Q"&amp;"-"&amp;YEAR($B$2)-1, IF(INT(MONTH($B$2))=6, "2"&amp;"Q"&amp;"-"&amp;YEAR($B$2)-1, IF(INT(MONTH($B$2))=9, "3"&amp;"Q"&amp;"-"&amp;YEAR($B$2)-1,IF(INT(MONTH($B$2))=12, "4"&amp;"Q"&amp;"-"&amp;YEAR($B$2)-1, 0))))</f>
        <v>1Q-2025</v>
      </c>
    </row>
    <row r="6" spans="1:8" ht="15" customHeight="1">
      <c r="A6" s="631">
        <v>1</v>
      </c>
      <c r="B6" s="632" t="s">
        <v>101</v>
      </c>
      <c r="C6" s="624">
        <f>C7+C9+C10</f>
        <v>3689313264.1569681</v>
      </c>
      <c r="D6" s="633">
        <f>D7+D9+D10</f>
        <v>3527263334.3870158</v>
      </c>
      <c r="E6" s="624">
        <f t="shared" ref="E6:G6" si="0">E7+E9+E10</f>
        <v>3336068022.7863345</v>
      </c>
      <c r="F6" s="621">
        <f t="shared" si="0"/>
        <v>3212564005.0254979</v>
      </c>
      <c r="G6" s="616">
        <f t="shared" si="0"/>
        <v>3138438337.927259</v>
      </c>
    </row>
    <row r="7" spans="1:8" ht="15" customHeight="1">
      <c r="A7" s="631">
        <v>1.1000000000000001</v>
      </c>
      <c r="B7" s="634" t="s">
        <v>994</v>
      </c>
      <c r="C7" s="625">
        <v>3611746252.1789498</v>
      </c>
      <c r="D7" s="635">
        <v>3446402601.4644699</v>
      </c>
      <c r="E7" s="625">
        <v>3268193311.4042096</v>
      </c>
      <c r="F7" s="622">
        <v>3146087332.0486908</v>
      </c>
      <c r="G7" s="617">
        <v>3076435905.6973662</v>
      </c>
    </row>
    <row r="8" spans="1:8" ht="27.6">
      <c r="A8" s="631" t="s">
        <v>146</v>
      </c>
      <c r="B8" s="636" t="s">
        <v>239</v>
      </c>
      <c r="C8" s="625">
        <v>0</v>
      </c>
      <c r="D8" s="635">
        <v>0</v>
      </c>
      <c r="E8" s="625">
        <v>0</v>
      </c>
      <c r="F8" s="622">
        <v>0</v>
      </c>
      <c r="G8" s="617">
        <v>0</v>
      </c>
    </row>
    <row r="9" spans="1:8" ht="15" customHeight="1">
      <c r="A9" s="631">
        <v>1.2</v>
      </c>
      <c r="B9" s="634" t="s">
        <v>21</v>
      </c>
      <c r="C9" s="625">
        <v>74882023.174135014</v>
      </c>
      <c r="D9" s="635">
        <v>80651413.963197514</v>
      </c>
      <c r="E9" s="625">
        <v>67871156.396737486</v>
      </c>
      <c r="F9" s="622">
        <v>66474269.733249992</v>
      </c>
      <c r="G9" s="617">
        <v>61231703.485745512</v>
      </c>
    </row>
    <row r="10" spans="1:8" ht="15" customHeight="1">
      <c r="A10" s="631">
        <v>1.3</v>
      </c>
      <c r="B10" s="637" t="s">
        <v>73</v>
      </c>
      <c r="C10" s="626">
        <v>2684988.8038830613</v>
      </c>
      <c r="D10" s="635">
        <v>209318.95934840501</v>
      </c>
      <c r="E10" s="626">
        <v>3554.9853871534824</v>
      </c>
      <c r="F10" s="622">
        <v>2403.2435569933423</v>
      </c>
      <c r="G10" s="618">
        <v>770728.74414739152</v>
      </c>
    </row>
    <row r="11" spans="1:8" ht="15" customHeight="1">
      <c r="A11" s="631">
        <v>2</v>
      </c>
      <c r="B11" s="632" t="s">
        <v>102</v>
      </c>
      <c r="C11" s="625">
        <v>6417704.872527956</v>
      </c>
      <c r="D11" s="635">
        <v>6022374.7760697072</v>
      </c>
      <c r="E11" s="625">
        <v>3131620.5327489427</v>
      </c>
      <c r="F11" s="622">
        <v>6169268.0593831958</v>
      </c>
      <c r="G11" s="617">
        <v>7664112.1024211626</v>
      </c>
    </row>
    <row r="12" spans="1:8" ht="15" customHeight="1">
      <c r="A12" s="638">
        <v>3</v>
      </c>
      <c r="B12" s="639" t="s">
        <v>100</v>
      </c>
      <c r="C12" s="626">
        <v>739863442.05801094</v>
      </c>
      <c r="D12" s="635">
        <v>739863442.05801094</v>
      </c>
      <c r="E12" s="626">
        <v>648013004.4674896</v>
      </c>
      <c r="F12" s="622">
        <v>648013004.4674896</v>
      </c>
      <c r="G12" s="618">
        <v>648013004.4674896</v>
      </c>
    </row>
    <row r="13" spans="1:8" ht="15" customHeight="1" thickBot="1">
      <c r="A13" s="640">
        <v>4</v>
      </c>
      <c r="B13" s="641" t="s">
        <v>147</v>
      </c>
      <c r="C13" s="627">
        <f>C6+C11+C12</f>
        <v>4435594411.0875072</v>
      </c>
      <c r="D13" s="619">
        <f>D6+D11+D12</f>
        <v>4273149151.2210965</v>
      </c>
      <c r="E13" s="627">
        <f t="shared" ref="E13:G13" si="1">E6+E11+E12</f>
        <v>3987212647.7865734</v>
      </c>
      <c r="F13" s="623">
        <f t="shared" si="1"/>
        <v>3866746277.552371</v>
      </c>
      <c r="G13" s="620">
        <f t="shared" si="1"/>
        <v>3794115454.49717</v>
      </c>
    </row>
    <row r="14" spans="1:8">
      <c r="B14" s="16"/>
    </row>
    <row r="15" spans="1:8">
      <c r="B15" s="52"/>
    </row>
    <row r="16" spans="1:8">
      <c r="B16" s="52"/>
    </row>
    <row r="17" spans="2:2">
      <c r="B17" s="52"/>
    </row>
    <row r="18" spans="2:2">
      <c r="B18" s="52"/>
    </row>
  </sheetData>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8"/>
  <sheetViews>
    <sheetView showGridLines="0" zoomScale="80" zoomScaleNormal="80" workbookViewId="0">
      <pane xSplit="1" ySplit="4" topLeftCell="B5" activePane="bottomRight" state="frozen"/>
      <selection activeCell="F17" sqref="F17"/>
      <selection pane="topRight" activeCell="F17" sqref="F17"/>
      <selection pane="bottomLeft" activeCell="F17" sqref="F17"/>
      <selection pane="bottomRight" activeCell="L23" sqref="L23"/>
    </sheetView>
  </sheetViews>
  <sheetFormatPr defaultColWidth="8.88671875" defaultRowHeight="13.8"/>
  <cols>
    <col min="1" max="1" width="9.5546875" style="179" bestFit="1" customWidth="1"/>
    <col min="2" max="2" width="58.6640625" style="179" customWidth="1"/>
    <col min="3" max="3" width="34.33203125" style="179" customWidth="1"/>
    <col min="4" max="16384" width="8.88671875" style="179"/>
  </cols>
  <sheetData>
    <row r="1" spans="1:3">
      <c r="A1" s="179" t="s">
        <v>97</v>
      </c>
      <c r="B1" s="179" t="str">
        <f>Info!C2</f>
        <v>სს ”ლიბერთი ბანკი”</v>
      </c>
    </row>
    <row r="2" spans="1:3">
      <c r="A2" s="179" t="s">
        <v>98</v>
      </c>
      <c r="B2" s="546">
        <f>'1. key ratios'!B2</f>
        <v>46112</v>
      </c>
    </row>
    <row r="4" spans="1:3" ht="25.5" customHeight="1" thickBot="1">
      <c r="A4" s="663" t="s">
        <v>243</v>
      </c>
      <c r="B4" s="664" t="s">
        <v>80</v>
      </c>
      <c r="C4" s="665"/>
    </row>
    <row r="5" spans="1:3">
      <c r="A5" s="666"/>
      <c r="B5" s="667" t="s">
        <v>81</v>
      </c>
      <c r="C5" s="668" t="s">
        <v>419</v>
      </c>
    </row>
    <row r="6" spans="1:3">
      <c r="A6" s="678">
        <v>1</v>
      </c>
      <c r="B6" s="679" t="s">
        <v>1002</v>
      </c>
      <c r="C6" s="680" t="s">
        <v>1005</v>
      </c>
    </row>
    <row r="7" spans="1:3">
      <c r="A7" s="678">
        <v>2</v>
      </c>
      <c r="B7" s="679" t="s">
        <v>1006</v>
      </c>
      <c r="C7" s="680" t="s">
        <v>1007</v>
      </c>
    </row>
    <row r="8" spans="1:3">
      <c r="A8" s="678">
        <v>3</v>
      </c>
      <c r="B8" s="679" t="s">
        <v>1008</v>
      </c>
      <c r="C8" s="680" t="s">
        <v>1009</v>
      </c>
    </row>
    <row r="9" spans="1:3">
      <c r="A9" s="678">
        <v>4</v>
      </c>
      <c r="B9" s="679" t="s">
        <v>1010</v>
      </c>
      <c r="C9" s="680" t="s">
        <v>1009</v>
      </c>
    </row>
    <row r="10" spans="1:3">
      <c r="A10" s="678">
        <v>5</v>
      </c>
      <c r="B10" s="679" t="s">
        <v>1011</v>
      </c>
      <c r="C10" s="680" t="s">
        <v>1009</v>
      </c>
    </row>
    <row r="11" spans="1:3">
      <c r="A11" s="678"/>
      <c r="B11" s="679"/>
      <c r="C11" s="680"/>
    </row>
    <row r="12" spans="1:3">
      <c r="A12" s="669"/>
      <c r="B12" s="843"/>
      <c r="C12" s="844"/>
    </row>
    <row r="13" spans="1:3" ht="41.4">
      <c r="A13" s="669"/>
      <c r="B13" s="670" t="s">
        <v>82</v>
      </c>
      <c r="C13" s="671" t="s">
        <v>420</v>
      </c>
    </row>
    <row r="14" spans="1:3">
      <c r="A14" s="678">
        <v>1</v>
      </c>
      <c r="B14" s="679" t="s">
        <v>1003</v>
      </c>
      <c r="C14" s="681" t="s">
        <v>1012</v>
      </c>
    </row>
    <row r="15" spans="1:3">
      <c r="A15" s="678">
        <v>2</v>
      </c>
      <c r="B15" s="679" t="s">
        <v>1013</v>
      </c>
      <c r="C15" s="681" t="s">
        <v>1014</v>
      </c>
    </row>
    <row r="16" spans="1:3">
      <c r="A16" s="678">
        <v>3</v>
      </c>
      <c r="B16" s="679" t="s">
        <v>1015</v>
      </c>
      <c r="C16" s="681" t="s">
        <v>1016</v>
      </c>
    </row>
    <row r="17" spans="1:3">
      <c r="A17" s="678"/>
      <c r="B17" s="675"/>
      <c r="C17" s="681"/>
    </row>
    <row r="18" spans="1:3" ht="15.75" customHeight="1">
      <c r="A18" s="669"/>
      <c r="B18" s="672"/>
      <c r="C18" s="673"/>
    </row>
    <row r="19" spans="1:3" ht="30" customHeight="1">
      <c r="A19" s="669"/>
      <c r="B19" s="845" t="s">
        <v>83</v>
      </c>
      <c r="C19" s="846"/>
    </row>
    <row r="20" spans="1:3">
      <c r="A20" s="674">
        <v>1</v>
      </c>
      <c r="B20" s="679" t="s">
        <v>1017</v>
      </c>
      <c r="C20" s="682">
        <v>0.97074221020478912</v>
      </c>
    </row>
    <row r="21" spans="1:3">
      <c r="A21" s="674">
        <v>2</v>
      </c>
      <c r="B21" s="679" t="s">
        <v>1018</v>
      </c>
      <c r="C21" s="682">
        <v>2.9257801258342837E-2</v>
      </c>
    </row>
    <row r="22" spans="1:3">
      <c r="A22" s="674"/>
      <c r="B22" s="675"/>
      <c r="C22" s="21"/>
    </row>
    <row r="23" spans="1:3" ht="15.75" customHeight="1">
      <c r="A23" s="669"/>
      <c r="B23" s="672"/>
      <c r="C23" s="21"/>
    </row>
    <row r="24" spans="1:3" ht="29.25" customHeight="1">
      <c r="A24" s="669"/>
      <c r="B24" s="845" t="s">
        <v>163</v>
      </c>
      <c r="C24" s="846"/>
    </row>
    <row r="25" spans="1:3">
      <c r="A25" s="674">
        <v>1</v>
      </c>
      <c r="B25" s="679" t="s">
        <v>1006</v>
      </c>
      <c r="C25" s="682">
        <v>0.31293258830454079</v>
      </c>
    </row>
    <row r="26" spans="1:3">
      <c r="A26" s="683">
        <v>2</v>
      </c>
      <c r="B26" s="684" t="s">
        <v>1019</v>
      </c>
      <c r="C26" s="682">
        <v>0.31293258830454079</v>
      </c>
    </row>
    <row r="27" spans="1:3">
      <c r="A27" s="683">
        <v>3</v>
      </c>
      <c r="B27" s="679" t="s">
        <v>1020</v>
      </c>
      <c r="C27" s="682">
        <v>0.31293258830454079</v>
      </c>
    </row>
    <row r="28" spans="1:3" ht="14.4" thickBot="1">
      <c r="A28" s="676"/>
      <c r="B28" s="677"/>
      <c r="C28" s="228"/>
    </row>
  </sheetData>
  <mergeCells count="3">
    <mergeCell ref="B12:C12"/>
    <mergeCell ref="B24:C24"/>
    <mergeCell ref="B19:C19"/>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4" activePane="bottomRight" state="frozen"/>
      <selection activeCell="F17" sqref="F17"/>
      <selection pane="topRight" activeCell="F17" sqref="F17"/>
      <selection pane="bottomLeft" activeCell="F17" sqref="F17"/>
      <selection pane="bottomRight" activeCell="N17" sqref="N17"/>
    </sheetView>
  </sheetViews>
  <sheetFormatPr defaultRowHeight="14.4"/>
  <cols>
    <col min="1" max="1" width="9.5546875" style="2" bestFit="1" customWidth="1"/>
    <col min="2" max="2" width="47.5546875" style="2" customWidth="1"/>
    <col min="3" max="3" width="28" style="2" customWidth="1"/>
    <col min="4" max="4" width="25.6640625" style="2" customWidth="1"/>
    <col min="5" max="5" width="18.6640625" style="2" customWidth="1"/>
    <col min="6" max="6" width="12" bestFit="1" customWidth="1"/>
    <col min="7" max="7" width="12.5546875" bestFit="1" customWidth="1"/>
  </cols>
  <sheetData>
    <row r="1" spans="1:7">
      <c r="A1" s="10" t="s">
        <v>97</v>
      </c>
      <c r="B1" s="9" t="str">
        <f>Info!C2</f>
        <v>სს ”ლიბერთი ბანკი”</v>
      </c>
    </row>
    <row r="2" spans="1:7" s="14" customFormat="1" ht="15.75" customHeight="1">
      <c r="A2" s="14" t="s">
        <v>98</v>
      </c>
      <c r="B2" s="546">
        <f>'1. key ratios'!B2</f>
        <v>46112</v>
      </c>
    </row>
    <row r="3" spans="1:7" s="14" customFormat="1" ht="15.75" customHeight="1" thickBot="1"/>
    <row r="4" spans="1:7" s="14" customFormat="1" ht="15.75" customHeight="1" thickBot="1">
      <c r="A4" s="743" t="s">
        <v>244</v>
      </c>
      <c r="B4" s="744" t="s">
        <v>157</v>
      </c>
      <c r="C4" s="745"/>
      <c r="D4" s="745"/>
      <c r="E4" s="746" t="s">
        <v>76</v>
      </c>
    </row>
    <row r="5" spans="1:7" s="56" customFormat="1" ht="17.7" customHeight="1">
      <c r="A5" s="190"/>
      <c r="B5" s="191"/>
      <c r="C5" s="93" t="s">
        <v>0</v>
      </c>
      <c r="D5" s="93" t="s">
        <v>1</v>
      </c>
      <c r="E5" s="192" t="s">
        <v>2</v>
      </c>
    </row>
    <row r="6" spans="1:7" s="73" customFormat="1" ht="14.7" customHeight="1">
      <c r="A6" s="642"/>
      <c r="B6" s="847" t="s">
        <v>133</v>
      </c>
      <c r="C6" s="847" t="s">
        <v>824</v>
      </c>
      <c r="D6" s="848" t="s">
        <v>132</v>
      </c>
      <c r="E6" s="849"/>
      <c r="G6"/>
    </row>
    <row r="7" spans="1:7" s="73" customFormat="1" ht="99.6" customHeight="1">
      <c r="A7" s="642"/>
      <c r="B7" s="847"/>
      <c r="C7" s="847"/>
      <c r="D7" s="706" t="s">
        <v>131</v>
      </c>
      <c r="E7" s="707" t="s">
        <v>341</v>
      </c>
      <c r="G7"/>
    </row>
    <row r="8" spans="1:7" s="73" customFormat="1" ht="22.5" customHeight="1">
      <c r="A8" s="704">
        <v>1</v>
      </c>
      <c r="B8" s="589" t="s">
        <v>811</v>
      </c>
      <c r="C8" s="708">
        <f>SUM(C9:C11)</f>
        <v>572069977.05448151</v>
      </c>
      <c r="D8" s="708">
        <f>SUM(D9:D11)</f>
        <v>0</v>
      </c>
      <c r="E8" s="747">
        <f>C8-D8</f>
        <v>572069977.05448151</v>
      </c>
      <c r="G8"/>
    </row>
    <row r="9" spans="1:7" s="73" customFormat="1">
      <c r="A9" s="704">
        <v>1.1000000000000001</v>
      </c>
      <c r="B9" s="590" t="s">
        <v>85</v>
      </c>
      <c r="C9" s="708">
        <v>356422250.10000008</v>
      </c>
      <c r="D9" s="708"/>
      <c r="E9" s="747">
        <v>356422250.10000008</v>
      </c>
      <c r="G9"/>
    </row>
    <row r="10" spans="1:7" s="73" customFormat="1">
      <c r="A10" s="704">
        <v>1.2</v>
      </c>
      <c r="B10" s="590" t="s">
        <v>86</v>
      </c>
      <c r="C10" s="708">
        <v>121510116.16467421</v>
      </c>
      <c r="D10" s="708"/>
      <c r="E10" s="747">
        <v>121510116.16467421</v>
      </c>
      <c r="G10"/>
    </row>
    <row r="11" spans="1:7" s="73" customFormat="1">
      <c r="A11" s="704">
        <v>1.3</v>
      </c>
      <c r="B11" s="590" t="s">
        <v>87</v>
      </c>
      <c r="C11" s="708">
        <v>94137610.789807245</v>
      </c>
      <c r="D11" s="708"/>
      <c r="E11" s="747">
        <v>94137610.789807245</v>
      </c>
      <c r="G11"/>
    </row>
    <row r="12" spans="1:7" s="73" customFormat="1">
      <c r="A12" s="704">
        <v>2</v>
      </c>
      <c r="B12" s="591" t="s">
        <v>698</v>
      </c>
      <c r="C12" s="708">
        <v>3478470.89</v>
      </c>
      <c r="D12" s="708"/>
      <c r="E12" s="747">
        <v>3478470.89</v>
      </c>
      <c r="G12"/>
    </row>
    <row r="13" spans="1:7" s="73" customFormat="1">
      <c r="A13" s="704">
        <v>2.1</v>
      </c>
      <c r="B13" s="592" t="s">
        <v>699</v>
      </c>
      <c r="C13" s="708">
        <v>3097132</v>
      </c>
      <c r="D13" s="708"/>
      <c r="E13" s="747">
        <v>3097132</v>
      </c>
      <c r="G13"/>
    </row>
    <row r="14" spans="1:7" s="73" customFormat="1" ht="34.200000000000003" customHeight="1">
      <c r="A14" s="704">
        <v>3</v>
      </c>
      <c r="B14" s="293" t="s">
        <v>700</v>
      </c>
      <c r="C14" s="708"/>
      <c r="D14" s="708"/>
      <c r="E14" s="747">
        <v>0</v>
      </c>
      <c r="G14"/>
    </row>
    <row r="15" spans="1:7" s="73" customFormat="1" ht="32.700000000000003" customHeight="1">
      <c r="A15" s="704">
        <v>4</v>
      </c>
      <c r="B15" s="294" t="s">
        <v>701</v>
      </c>
      <c r="C15" s="708"/>
      <c r="D15" s="708"/>
      <c r="E15" s="747">
        <v>0</v>
      </c>
      <c r="G15"/>
    </row>
    <row r="16" spans="1:7" s="73" customFormat="1" ht="22.95" customHeight="1">
      <c r="A16" s="704">
        <v>5</v>
      </c>
      <c r="B16" s="294" t="s">
        <v>702</v>
      </c>
      <c r="C16" s="708">
        <v>234620271.88967365</v>
      </c>
      <c r="D16" s="708">
        <v>0</v>
      </c>
      <c r="E16" s="747">
        <v>234620271.88967365</v>
      </c>
      <c r="G16"/>
    </row>
    <row r="17" spans="1:7" s="73" customFormat="1">
      <c r="A17" s="704">
        <v>5.0999999999999996</v>
      </c>
      <c r="B17" s="295" t="s">
        <v>703</v>
      </c>
      <c r="C17" s="708">
        <v>0</v>
      </c>
      <c r="D17" s="708"/>
      <c r="E17" s="747">
        <v>0</v>
      </c>
      <c r="G17"/>
    </row>
    <row r="18" spans="1:7" s="73" customFormat="1">
      <c r="A18" s="704">
        <v>5.2</v>
      </c>
      <c r="B18" s="295" t="s">
        <v>538</v>
      </c>
      <c r="C18" s="708">
        <v>234620271.88967365</v>
      </c>
      <c r="D18" s="708"/>
      <c r="E18" s="747">
        <v>234620271.88967365</v>
      </c>
      <c r="G18"/>
    </row>
    <row r="19" spans="1:7" s="73" customFormat="1">
      <c r="A19" s="704">
        <v>5.3</v>
      </c>
      <c r="B19" s="295" t="s">
        <v>704</v>
      </c>
      <c r="C19" s="708"/>
      <c r="D19" s="708"/>
      <c r="E19" s="747">
        <v>0</v>
      </c>
      <c r="G19"/>
    </row>
    <row r="20" spans="1:7" s="73" customFormat="1" ht="20.399999999999999">
      <c r="A20" s="704">
        <v>6</v>
      </c>
      <c r="B20" s="293" t="s">
        <v>705</v>
      </c>
      <c r="C20" s="708">
        <v>5052317902.8387098</v>
      </c>
      <c r="D20" s="708">
        <v>0</v>
      </c>
      <c r="E20" s="747">
        <v>5052317902.8387098</v>
      </c>
      <c r="G20"/>
    </row>
    <row r="21" spans="1:7">
      <c r="A21" s="704">
        <v>6.1</v>
      </c>
      <c r="B21" s="295" t="s">
        <v>538</v>
      </c>
      <c r="C21" s="708">
        <v>645596901.05768049</v>
      </c>
      <c r="D21" s="708"/>
      <c r="E21" s="747">
        <v>645596901.05768049</v>
      </c>
    </row>
    <row r="22" spans="1:7">
      <c r="A22" s="704">
        <v>6.2</v>
      </c>
      <c r="B22" s="295" t="s">
        <v>704</v>
      </c>
      <c r="C22" s="708">
        <v>4406721001.7810297</v>
      </c>
      <c r="D22" s="708"/>
      <c r="E22" s="747">
        <v>4406721001.7810297</v>
      </c>
    </row>
    <row r="23" spans="1:7" ht="20.399999999999999">
      <c r="A23" s="704">
        <v>7</v>
      </c>
      <c r="B23" s="296" t="s">
        <v>706</v>
      </c>
      <c r="C23" s="708">
        <v>0</v>
      </c>
      <c r="D23" s="708"/>
      <c r="E23" s="747">
        <v>0</v>
      </c>
    </row>
    <row r="24" spans="1:7" ht="20.399999999999999">
      <c r="A24" s="704">
        <v>8</v>
      </c>
      <c r="B24" s="297" t="s">
        <v>707</v>
      </c>
      <c r="C24" s="708"/>
      <c r="D24" s="708"/>
      <c r="E24" s="747">
        <v>0</v>
      </c>
    </row>
    <row r="25" spans="1:7">
      <c r="A25" s="704">
        <v>9</v>
      </c>
      <c r="B25" s="294" t="s">
        <v>708</v>
      </c>
      <c r="C25" s="708">
        <v>213588611.41000003</v>
      </c>
      <c r="D25" s="708">
        <v>30502623</v>
      </c>
      <c r="E25" s="747">
        <v>183085988.41000003</v>
      </c>
    </row>
    <row r="26" spans="1:7">
      <c r="A26" s="704">
        <v>9.1</v>
      </c>
      <c r="B26" s="298" t="s">
        <v>709</v>
      </c>
      <c r="C26" s="708">
        <v>211142888.58000001</v>
      </c>
      <c r="D26" s="708">
        <v>30502623</v>
      </c>
      <c r="E26" s="747">
        <v>180640265.58000001</v>
      </c>
    </row>
    <row r="27" spans="1:7">
      <c r="A27" s="704">
        <v>9.1999999999999993</v>
      </c>
      <c r="B27" s="298" t="s">
        <v>710</v>
      </c>
      <c r="C27" s="708">
        <v>2445722.83</v>
      </c>
      <c r="D27" s="708"/>
      <c r="E27" s="747">
        <v>2445722.83</v>
      </c>
    </row>
    <row r="28" spans="1:7">
      <c r="A28" s="704">
        <v>10</v>
      </c>
      <c r="B28" s="294" t="s">
        <v>36</v>
      </c>
      <c r="C28" s="708">
        <v>90160124.030000001</v>
      </c>
      <c r="D28" s="708">
        <v>90160124.030000001</v>
      </c>
      <c r="E28" s="747">
        <v>0</v>
      </c>
    </row>
    <row r="29" spans="1:7">
      <c r="A29" s="704">
        <v>10.1</v>
      </c>
      <c r="B29" s="298" t="s">
        <v>711</v>
      </c>
      <c r="C29" s="708"/>
      <c r="D29" s="708"/>
      <c r="E29" s="747">
        <v>0</v>
      </c>
    </row>
    <row r="30" spans="1:7">
      <c r="A30" s="704">
        <v>10.199999999999999</v>
      </c>
      <c r="B30" s="298" t="s">
        <v>712</v>
      </c>
      <c r="C30" s="708">
        <v>90160124.030000001</v>
      </c>
      <c r="D30" s="708">
        <v>90160124.030000001</v>
      </c>
      <c r="E30" s="747">
        <v>0</v>
      </c>
    </row>
    <row r="31" spans="1:7">
      <c r="A31" s="704">
        <v>11</v>
      </c>
      <c r="B31" s="294" t="s">
        <v>713</v>
      </c>
      <c r="C31" s="708">
        <v>0</v>
      </c>
      <c r="D31" s="708">
        <v>0</v>
      </c>
      <c r="E31" s="747">
        <v>0</v>
      </c>
    </row>
    <row r="32" spans="1:7">
      <c r="A32" s="704">
        <v>11.1</v>
      </c>
      <c r="B32" s="298" t="s">
        <v>714</v>
      </c>
      <c r="C32" s="708">
        <v>0</v>
      </c>
      <c r="D32" s="708"/>
      <c r="E32" s="747">
        <v>0</v>
      </c>
    </row>
    <row r="33" spans="1:7">
      <c r="A33" s="704">
        <v>11.2</v>
      </c>
      <c r="B33" s="298" t="s">
        <v>715</v>
      </c>
      <c r="C33" s="708">
        <v>0</v>
      </c>
      <c r="D33" s="708"/>
      <c r="E33" s="747">
        <v>0</v>
      </c>
    </row>
    <row r="34" spans="1:7">
      <c r="A34" s="704">
        <v>13</v>
      </c>
      <c r="B34" s="294" t="s">
        <v>88</v>
      </c>
      <c r="C34" s="708">
        <v>55038884.168000005</v>
      </c>
      <c r="D34" s="708"/>
      <c r="E34" s="747">
        <v>55038884.168000005</v>
      </c>
    </row>
    <row r="35" spans="1:7">
      <c r="A35" s="704">
        <v>13.1</v>
      </c>
      <c r="B35" s="593" t="s">
        <v>716</v>
      </c>
      <c r="C35" s="708">
        <v>14082037.98</v>
      </c>
      <c r="D35" s="708"/>
      <c r="E35" s="747"/>
    </row>
    <row r="36" spans="1:7">
      <c r="A36" s="704">
        <v>13.2</v>
      </c>
      <c r="B36" s="593" t="s">
        <v>717</v>
      </c>
      <c r="C36" s="708"/>
      <c r="D36" s="708"/>
      <c r="E36" s="747"/>
    </row>
    <row r="37" spans="1:7" ht="42" thickBot="1">
      <c r="A37" s="643"/>
      <c r="B37" s="193" t="s">
        <v>308</v>
      </c>
      <c r="C37" s="644">
        <f>SUM(C8,C12,C14,C15,C16,C20,C23,C24,C25,C28,C31,C34)</f>
        <v>6221274242.2808647</v>
      </c>
      <c r="D37" s="644">
        <f t="shared" ref="D37:E37" si="0">SUM(D8,D12,D14,D15,D16,D20,D23,D24,D25,D28,D31,D34)</f>
        <v>120662747.03</v>
      </c>
      <c r="E37" s="645">
        <f t="shared" si="0"/>
        <v>6100611495.250865</v>
      </c>
    </row>
    <row r="38" spans="1:7">
      <c r="A38"/>
      <c r="B38"/>
      <c r="C38"/>
      <c r="D38"/>
      <c r="E38"/>
    </row>
    <row r="39" spans="1:7">
      <c r="A39"/>
      <c r="B39"/>
      <c r="C39"/>
      <c r="D39"/>
      <c r="E39"/>
    </row>
    <row r="41" spans="1:7" s="2" customFormat="1">
      <c r="B41" s="23"/>
      <c r="F41"/>
      <c r="G41"/>
    </row>
    <row r="42" spans="1:7" s="2" customFormat="1">
      <c r="B42" s="24"/>
      <c r="F42"/>
      <c r="G42"/>
    </row>
    <row r="43" spans="1:7" s="2" customFormat="1">
      <c r="B43" s="23"/>
      <c r="F43"/>
      <c r="G43"/>
    </row>
    <row r="44" spans="1:7" s="2" customFormat="1">
      <c r="B44" s="23"/>
      <c r="F44"/>
      <c r="G44"/>
    </row>
    <row r="45" spans="1:7" s="2" customFormat="1">
      <c r="B45" s="23"/>
      <c r="F45"/>
      <c r="G45"/>
    </row>
    <row r="46" spans="1:7" s="2" customFormat="1">
      <c r="B46" s="23"/>
      <c r="F46"/>
      <c r="G46"/>
    </row>
    <row r="47" spans="1:7" s="2" customFormat="1">
      <c r="B47" s="23"/>
      <c r="F47"/>
      <c r="G47"/>
    </row>
    <row r="48" spans="1:7" s="2" customFormat="1">
      <c r="B48" s="24"/>
      <c r="F48"/>
      <c r="G48"/>
    </row>
    <row r="49" spans="2:7" s="2" customFormat="1">
      <c r="B49" s="24"/>
      <c r="F49"/>
      <c r="G49"/>
    </row>
    <row r="50" spans="2:7" s="2" customFormat="1">
      <c r="B50" s="24"/>
      <c r="F50"/>
      <c r="G50"/>
    </row>
    <row r="51" spans="2:7" s="2" customFormat="1">
      <c r="B51" s="24"/>
      <c r="F51"/>
      <c r="G51"/>
    </row>
    <row r="52" spans="2:7" s="2" customFormat="1">
      <c r="B52" s="24"/>
      <c r="F52"/>
      <c r="G52"/>
    </row>
    <row r="53" spans="2:7" s="2" customFormat="1">
      <c r="B53" s="24"/>
      <c r="F53"/>
      <c r="G53"/>
    </row>
  </sheetData>
  <mergeCells count="3">
    <mergeCell ref="B6:B7"/>
    <mergeCell ref="C6:C7"/>
    <mergeCell ref="D6:E6"/>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F17" sqref="F17"/>
      <selection pane="topRight" activeCell="F17" sqref="F17"/>
      <selection pane="bottomLeft" activeCell="F17" sqref="F17"/>
      <selection pane="bottomRight" activeCell="F17" sqref="F17"/>
    </sheetView>
  </sheetViews>
  <sheetFormatPr defaultRowHeight="14.4" outlineLevelRow="1"/>
  <cols>
    <col min="1" max="1" width="9.5546875" style="2" bestFit="1" customWidth="1"/>
    <col min="2" max="2" width="114.33203125" style="2" customWidth="1"/>
    <col min="3" max="3" width="18.664062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0" t="s">
        <v>97</v>
      </c>
      <c r="B1" s="9" t="str">
        <f>Info!C2</f>
        <v>სს ”ლიბერთი ბანკი”</v>
      </c>
    </row>
    <row r="2" spans="1:6" s="14" customFormat="1" ht="15.75" customHeight="1">
      <c r="A2" s="14" t="s">
        <v>98</v>
      </c>
      <c r="B2" s="546">
        <f>'1. key ratios'!B2</f>
        <v>46112</v>
      </c>
      <c r="C2"/>
      <c r="D2"/>
      <c r="E2"/>
      <c r="F2"/>
    </row>
    <row r="3" spans="1:6" s="14" customFormat="1" ht="15.75" customHeight="1">
      <c r="C3"/>
      <c r="D3"/>
      <c r="E3"/>
      <c r="F3"/>
    </row>
    <row r="4" spans="1:6" s="14" customFormat="1" ht="28.2" thickBot="1">
      <c r="A4" s="14" t="s">
        <v>245</v>
      </c>
      <c r="B4" s="100" t="s">
        <v>160</v>
      </c>
      <c r="C4" s="94" t="s">
        <v>76</v>
      </c>
      <c r="D4"/>
      <c r="E4"/>
      <c r="F4"/>
    </row>
    <row r="5" spans="1:6">
      <c r="A5" s="95">
        <v>1</v>
      </c>
      <c r="B5" s="96" t="s">
        <v>695</v>
      </c>
      <c r="C5" s="125">
        <f>'7. LI1'!E37</f>
        <v>6100611495.250865</v>
      </c>
    </row>
    <row r="6" spans="1:6" s="86" customFormat="1">
      <c r="A6" s="55">
        <v>2.1</v>
      </c>
      <c r="B6" s="102" t="s">
        <v>829</v>
      </c>
      <c r="C6" s="126">
        <v>499847075.04900002</v>
      </c>
    </row>
    <row r="7" spans="1:6" s="4" customFormat="1" ht="27.6" outlineLevel="1">
      <c r="A7" s="101">
        <v>2.2000000000000002</v>
      </c>
      <c r="B7" s="97" t="s">
        <v>830</v>
      </c>
      <c r="C7" s="127">
        <v>202171882.11300001</v>
      </c>
    </row>
    <row r="8" spans="1:6" s="4" customFormat="1" ht="27.6">
      <c r="A8" s="101">
        <v>3</v>
      </c>
      <c r="B8" s="98" t="s">
        <v>696</v>
      </c>
      <c r="C8" s="128">
        <f>SUM(C5:C7)</f>
        <v>6802630452.4128647</v>
      </c>
    </row>
    <row r="9" spans="1:6" s="86" customFormat="1">
      <c r="A9" s="55">
        <v>4</v>
      </c>
      <c r="B9" s="105" t="s">
        <v>158</v>
      </c>
      <c r="C9" s="126">
        <v>0</v>
      </c>
    </row>
    <row r="10" spans="1:6" s="4" customFormat="1" ht="27.6" outlineLevel="1">
      <c r="A10" s="101">
        <v>5.0999999999999996</v>
      </c>
      <c r="B10" s="97" t="s">
        <v>164</v>
      </c>
      <c r="C10" s="127">
        <v>-410464975.85619003</v>
      </c>
    </row>
    <row r="11" spans="1:6" s="4" customFormat="1" ht="27.6" outlineLevel="1">
      <c r="A11" s="101">
        <v>5.2</v>
      </c>
      <c r="B11" s="97" t="s">
        <v>165</v>
      </c>
      <c r="C11" s="127">
        <v>-195015299.88348377</v>
      </c>
    </row>
    <row r="12" spans="1:6" s="4" customFormat="1">
      <c r="A12" s="101">
        <v>6</v>
      </c>
      <c r="B12" s="103" t="s">
        <v>995</v>
      </c>
      <c r="C12" s="194"/>
    </row>
    <row r="13" spans="1:6" s="4" customFormat="1" ht="15" thickBot="1">
      <c r="A13" s="104">
        <v>7</v>
      </c>
      <c r="B13" s="99" t="s">
        <v>159</v>
      </c>
      <c r="C13" s="129">
        <f>SUM(C8:C12)</f>
        <v>6197150176.6731911</v>
      </c>
    </row>
    <row r="15" spans="1:6">
      <c r="B15" s="16"/>
    </row>
    <row r="17" spans="2:9" s="2" customFormat="1">
      <c r="B17" s="25"/>
      <c r="C17"/>
      <c r="D17"/>
      <c r="E17"/>
      <c r="F17"/>
      <c r="G17"/>
      <c r="H17"/>
      <c r="I17"/>
    </row>
    <row r="18" spans="2:9" s="2" customFormat="1">
      <c r="B18" s="22"/>
      <c r="C18"/>
      <c r="D18"/>
      <c r="E18"/>
      <c r="F18"/>
      <c r="G18"/>
      <c r="H18"/>
      <c r="I18"/>
    </row>
    <row r="19" spans="2:9" s="2" customFormat="1">
      <c r="B19" s="22"/>
      <c r="C19"/>
      <c r="D19"/>
      <c r="E19"/>
      <c r="F19"/>
      <c r="G19"/>
      <c r="H19"/>
      <c r="I19"/>
    </row>
    <row r="20" spans="2:9" s="2" customFormat="1">
      <c r="B20" s="24"/>
      <c r="C20"/>
      <c r="D20"/>
      <c r="E20"/>
      <c r="F20"/>
      <c r="G20"/>
      <c r="H20"/>
      <c r="I20"/>
    </row>
    <row r="21" spans="2:9" s="2" customFormat="1">
      <c r="B21" s="23"/>
      <c r="C21"/>
      <c r="D21"/>
      <c r="E21"/>
      <c r="F21"/>
      <c r="G21"/>
      <c r="H21"/>
      <c r="I21"/>
    </row>
    <row r="22" spans="2:9" s="2" customFormat="1">
      <c r="B22" s="24"/>
      <c r="C22"/>
      <c r="D22"/>
      <c r="E22"/>
      <c r="F22"/>
      <c r="G22"/>
      <c r="H22"/>
      <c r="I22"/>
    </row>
    <row r="23" spans="2:9" s="2" customFormat="1">
      <c r="B23" s="23"/>
      <c r="C23"/>
      <c r="D23"/>
      <c r="E23"/>
      <c r="F23"/>
      <c r="G23"/>
      <c r="H23"/>
      <c r="I23"/>
    </row>
    <row r="24" spans="2:9" s="2" customFormat="1">
      <c r="B24" s="23"/>
      <c r="C24"/>
      <c r="D24"/>
      <c r="E24"/>
      <c r="F24"/>
      <c r="G24"/>
      <c r="H24"/>
      <c r="I24"/>
    </row>
    <row r="25" spans="2:9" s="2" customFormat="1">
      <c r="B25" s="23"/>
      <c r="C25"/>
      <c r="D25"/>
      <c r="E25"/>
      <c r="F25"/>
      <c r="G25"/>
      <c r="H25"/>
      <c r="I25"/>
    </row>
    <row r="26" spans="2:9" s="2" customFormat="1">
      <c r="B26" s="23"/>
      <c r="C26"/>
      <c r="D26"/>
      <c r="E26"/>
      <c r="F26"/>
      <c r="G26"/>
      <c r="H26"/>
      <c r="I26"/>
    </row>
    <row r="27" spans="2:9" s="2" customFormat="1">
      <c r="B27" s="23"/>
      <c r="C27"/>
      <c r="D27"/>
      <c r="E27"/>
      <c r="F27"/>
      <c r="G27"/>
      <c r="H27"/>
      <c r="I27"/>
    </row>
    <row r="28" spans="2:9" s="2" customFormat="1">
      <c r="B28" s="24"/>
      <c r="C28"/>
      <c r="D28"/>
      <c r="E28"/>
      <c r="F28"/>
      <c r="G28"/>
      <c r="H28"/>
      <c r="I28"/>
    </row>
    <row r="29" spans="2:9" s="2" customFormat="1">
      <c r="B29" s="24"/>
      <c r="C29"/>
      <c r="D29"/>
      <c r="E29"/>
      <c r="F29"/>
      <c r="G29"/>
      <c r="H29"/>
      <c r="I29"/>
    </row>
    <row r="30" spans="2:9" s="2" customFormat="1">
      <c r="B30" s="24"/>
      <c r="C30"/>
      <c r="D30"/>
      <c r="E30"/>
      <c r="F30"/>
      <c r="G30"/>
      <c r="H30"/>
      <c r="I30"/>
    </row>
    <row r="31" spans="2:9" s="2" customFormat="1">
      <c r="B31" s="24"/>
      <c r="C31"/>
      <c r="D31"/>
      <c r="E31"/>
      <c r="F31"/>
      <c r="G31"/>
      <c r="H31"/>
      <c r="I31"/>
    </row>
    <row r="32" spans="2:9" s="2" customFormat="1">
      <c r="B32" s="24"/>
      <c r="C32"/>
      <c r="D32"/>
      <c r="E32"/>
      <c r="F32"/>
      <c r="G32"/>
      <c r="H32"/>
      <c r="I32"/>
    </row>
    <row r="33" spans="2:9" s="2" customFormat="1">
      <c r="B33" s="24"/>
      <c r="C33"/>
      <c r="D33"/>
      <c r="E33"/>
      <c r="F33"/>
      <c r="G33"/>
      <c r="H33"/>
      <c r="I33"/>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A02C2B3-6690-489B-845B-648AF82E8F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2026-06-19T12:42:55Z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