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D1CF25CE-E267-45EF-AB5B-41BEC548A574}" xr6:coauthVersionLast="47" xr6:coauthVersionMax="47" xr10:uidLastSave="{00000000-0000-0000-0000-000000000000}"/>
  <bookViews>
    <workbookView xWindow="-108" yWindow="-108" windowWidth="23256" windowHeight="12576" tabRatio="824"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_xlnm.Print_Area" localSheetId="13">'10. CC2'!$A$1:$E$68</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94" l="1"/>
  <c r="B1" i="94"/>
  <c r="B2" i="71"/>
  <c r="B1" i="71"/>
  <c r="B2" i="52"/>
  <c r="B1" i="52"/>
  <c r="B2" i="72"/>
  <c r="B1" i="72"/>
  <c r="B2" i="73"/>
  <c r="B1" i="73"/>
  <c r="B2" i="28"/>
  <c r="B1" i="28"/>
  <c r="B2" i="77"/>
  <c r="B1" i="77"/>
  <c r="B2" i="105"/>
  <c r="B1" i="105"/>
  <c r="B2" i="106"/>
  <c r="B1" i="106"/>
  <c r="B2" i="69"/>
  <c r="B1" i="69"/>
  <c r="B2" i="35"/>
  <c r="B1" i="35"/>
  <c r="B2" i="64"/>
  <c r="B1" i="64"/>
  <c r="B2" i="74"/>
  <c r="B1" i="74"/>
  <c r="B2" i="36"/>
  <c r="B1" i="36"/>
  <c r="B2" i="37"/>
  <c r="B1" i="37"/>
  <c r="B2" i="79"/>
  <c r="B1" i="79"/>
  <c r="B2" i="107"/>
  <c r="B1" i="107"/>
  <c r="B2" i="80"/>
  <c r="B1" i="80"/>
  <c r="B2" i="95"/>
  <c r="B1" i="95"/>
  <c r="B2" i="96"/>
  <c r="B1" i="96"/>
  <c r="B2" i="97"/>
  <c r="B1" i="97"/>
  <c r="B2" i="98"/>
  <c r="B1" i="98"/>
  <c r="B2" i="99"/>
  <c r="B1" i="99"/>
  <c r="B2" i="100"/>
  <c r="B1" i="100"/>
  <c r="B2" i="101"/>
  <c r="B1" i="101"/>
  <c r="B2" i="102"/>
  <c r="B1" i="102"/>
  <c r="B2" i="103"/>
  <c r="B1" i="103"/>
  <c r="B2" i="104"/>
  <c r="B1" i="104"/>
  <c r="B2" i="93"/>
  <c r="B1" i="93"/>
  <c r="B2" i="92"/>
  <c r="B1" i="92"/>
  <c r="D6" i="37"/>
  <c r="P6" i="37" l="1"/>
  <c r="O6" i="37"/>
  <c r="N6" i="37"/>
  <c r="M6" i="37"/>
  <c r="L6" i="37"/>
  <c r="K6" i="37"/>
  <c r="J6" i="37"/>
  <c r="I6" i="37"/>
  <c r="G6" i="37"/>
  <c r="F6" i="37"/>
  <c r="E6" i="37"/>
  <c r="C6" i="37"/>
  <c r="E34" i="37" l="1"/>
  <c r="F38" i="94"/>
  <c r="C38" i="94"/>
  <c r="C34" i="79"/>
  <c r="C68" i="69"/>
  <c r="E17" i="106"/>
  <c r="D17" i="106"/>
  <c r="C17" i="106"/>
  <c r="B17" i="106"/>
  <c r="L33" i="102" l="1"/>
  <c r="K33" i="102"/>
  <c r="J33" i="102"/>
  <c r="I33" i="102"/>
  <c r="H33" i="102"/>
  <c r="G33" i="102"/>
  <c r="F33" i="102"/>
  <c r="E33" i="102"/>
  <c r="D33" i="102"/>
  <c r="C33" i="102"/>
  <c r="G22" i="74"/>
  <c r="F22" i="74"/>
  <c r="E22" i="74"/>
  <c r="D22" i="74"/>
  <c r="C22" i="74"/>
  <c r="E34" i="72"/>
  <c r="E33" i="72"/>
  <c r="E32" i="72"/>
  <c r="E31" i="72"/>
  <c r="E30" i="72"/>
  <c r="E29" i="72"/>
  <c r="E28" i="72"/>
  <c r="E27" i="72"/>
  <c r="E26" i="72"/>
  <c r="E25" i="72"/>
  <c r="E24" i="72"/>
  <c r="E23" i="72"/>
  <c r="E22" i="72"/>
  <c r="E21" i="72"/>
  <c r="E20" i="72"/>
  <c r="E19" i="72"/>
  <c r="E18" i="72"/>
  <c r="E17" i="72"/>
  <c r="E16" i="72"/>
  <c r="E15" i="72"/>
  <c r="E14" i="72"/>
  <c r="E37" i="72" s="1"/>
  <c r="E13" i="72"/>
  <c r="E12" i="72"/>
  <c r="E11" i="72"/>
  <c r="E10" i="72"/>
  <c r="E9" i="72"/>
  <c r="E8" i="72"/>
  <c r="G7" i="92"/>
  <c r="F7" i="92"/>
  <c r="D7" i="92"/>
  <c r="C7" i="92"/>
  <c r="D8" i="94" l="1"/>
  <c r="Q33" i="37" l="1"/>
  <c r="Q32" i="37"/>
  <c r="Q31" i="37"/>
  <c r="Q30" i="37" s="1"/>
  <c r="Q29" i="37"/>
  <c r="Q28" i="37"/>
  <c r="Q27" i="37"/>
  <c r="Q25" i="37"/>
  <c r="Q24" i="37"/>
  <c r="Q23" i="37"/>
  <c r="Q21" i="37"/>
  <c r="Q20" i="37"/>
  <c r="Q19" i="37"/>
  <c r="Q18" i="37" s="1"/>
  <c r="Q17" i="37"/>
  <c r="Q16" i="37"/>
  <c r="Q15" i="37"/>
  <c r="Q14" i="37"/>
  <c r="Q13" i="37"/>
  <c r="Q12" i="37"/>
  <c r="Q11" i="37"/>
  <c r="Q10" i="37" s="1"/>
  <c r="N34" i="37"/>
  <c r="J34" i="37"/>
  <c r="M34" i="37"/>
  <c r="P34" i="37"/>
  <c r="L34" i="37"/>
  <c r="O34" i="37"/>
  <c r="K34" i="37"/>
  <c r="F34" i="37"/>
  <c r="C13" i="79"/>
  <c r="D34" i="37"/>
  <c r="C22" i="79"/>
  <c r="C10" i="79" l="1"/>
  <c r="G34" i="37"/>
  <c r="C11" i="79" s="1"/>
  <c r="Q9" i="37"/>
  <c r="C34" i="37"/>
  <c r="Q26" i="37"/>
  <c r="Q8" i="37"/>
  <c r="Q22" i="37"/>
  <c r="Q7" i="37"/>
  <c r="Q6" i="37" l="1"/>
  <c r="Q34" i="37" s="1"/>
  <c r="I34" i="37"/>
  <c r="F6" i="107"/>
  <c r="E6" i="107"/>
  <c r="D6" i="107"/>
  <c r="C6" i="107"/>
  <c r="C14" i="79" l="1"/>
  <c r="C12" i="79"/>
  <c r="H8" i="74"/>
  <c r="G38" i="94"/>
  <c r="D38" i="94" l="1"/>
  <c r="E9" i="106" l="1"/>
  <c r="D9" i="106"/>
  <c r="C9" i="106"/>
  <c r="B9" i="106"/>
  <c r="B11" i="105"/>
  <c r="C22" i="95" l="1"/>
  <c r="H21" i="95"/>
  <c r="C15" i="98" l="1"/>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H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21" i="96" l="1"/>
  <c r="H22" i="95"/>
  <c r="C6" i="69"/>
  <c r="C37" i="72" l="1"/>
  <c r="D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C14" i="94"/>
  <c r="H16" i="94"/>
  <c r="E16" i="94"/>
  <c r="H15" i="94"/>
  <c r="E15" i="94"/>
  <c r="G14" i="94"/>
  <c r="F14" i="94"/>
  <c r="D14" i="94"/>
  <c r="H13" i="94"/>
  <c r="E13" i="94"/>
  <c r="H12" i="94"/>
  <c r="E12" i="94"/>
  <c r="G11" i="94"/>
  <c r="F11" i="94"/>
  <c r="D11" i="94"/>
  <c r="C11" i="94"/>
  <c r="H10" i="94"/>
  <c r="E10" i="94"/>
  <c r="H9" i="94"/>
  <c r="E9" i="94"/>
  <c r="G8" i="94"/>
  <c r="F8" i="94"/>
  <c r="C8" i="94"/>
  <c r="H7" i="94"/>
  <c r="E7" i="94"/>
  <c r="H6" i="94"/>
  <c r="E6" i="94"/>
  <c r="H44" i="93"/>
  <c r="E44" i="93"/>
  <c r="H42" i="93"/>
  <c r="E42" i="93"/>
  <c r="H41" i="93"/>
  <c r="E41" i="93"/>
  <c r="H40" i="93"/>
  <c r="E40" i="93"/>
  <c r="H39" i="93"/>
  <c r="E39" i="93"/>
  <c r="H38" i="93"/>
  <c r="E38" i="93"/>
  <c r="E37" i="93"/>
  <c r="H36" i="93"/>
  <c r="E36" i="93"/>
  <c r="H35" i="93"/>
  <c r="E35" i="93"/>
  <c r="E34" i="93"/>
  <c r="H33" i="93"/>
  <c r="E33" i="93"/>
  <c r="H32" i="93"/>
  <c r="E32" i="93"/>
  <c r="H31" i="93"/>
  <c r="E31" i="93"/>
  <c r="H30" i="93"/>
  <c r="E30"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D13" i="93"/>
  <c r="C13" i="93"/>
  <c r="H12" i="93"/>
  <c r="E12" i="93"/>
  <c r="H11" i="93"/>
  <c r="E11" i="93"/>
  <c r="H10" i="93"/>
  <c r="E10" i="93"/>
  <c r="H9" i="93"/>
  <c r="E9" i="93"/>
  <c r="H8" i="93"/>
  <c r="E8" i="93"/>
  <c r="H7" i="93"/>
  <c r="E7" i="93"/>
  <c r="G6" i="93"/>
  <c r="G43" i="93" s="1"/>
  <c r="G45" i="93" s="1"/>
  <c r="F6" i="93"/>
  <c r="F43" i="93" s="1"/>
  <c r="F45" i="93" s="1"/>
  <c r="D6" i="93"/>
  <c r="C6" i="93"/>
  <c r="C43" i="93" s="1"/>
  <c r="C45" i="93" s="1"/>
  <c r="H67" i="92"/>
  <c r="E67" i="92"/>
  <c r="H66" i="92"/>
  <c r="E66" i="92"/>
  <c r="H65" i="92"/>
  <c r="E65" i="92"/>
  <c r="H64" i="92"/>
  <c r="E64" i="92"/>
  <c r="H63" i="92"/>
  <c r="E63" i="92"/>
  <c r="H62" i="92"/>
  <c r="E62" i="92"/>
  <c r="H61" i="92"/>
  <c r="E61" i="92"/>
  <c r="H60" i="92"/>
  <c r="E60" i="92"/>
  <c r="H59" i="92"/>
  <c r="E59" i="92"/>
  <c r="H58" i="92"/>
  <c r="E58" i="92"/>
  <c r="H57" i="92"/>
  <c r="E57" i="92"/>
  <c r="H56" i="92"/>
  <c r="E56" i="92"/>
  <c r="H55" i="92"/>
  <c r="E55" i="92"/>
  <c r="H52" i="92"/>
  <c r="E52" i="92"/>
  <c r="H51" i="92"/>
  <c r="E51" i="92"/>
  <c r="H50" i="92"/>
  <c r="E50" i="92"/>
  <c r="H49" i="92"/>
  <c r="E49" i="92"/>
  <c r="H48" i="92"/>
  <c r="E48" i="92"/>
  <c r="E47" i="92"/>
  <c r="H46" i="92"/>
  <c r="E46" i="92"/>
  <c r="H45" i="92"/>
  <c r="E45" i="92"/>
  <c r="H44" i="92"/>
  <c r="E44" i="92"/>
  <c r="H43" i="92"/>
  <c r="E43" i="92"/>
  <c r="H42" i="92"/>
  <c r="E42" i="92"/>
  <c r="G53" i="92"/>
  <c r="G69" i="92" s="1"/>
  <c r="H41" i="92"/>
  <c r="E41" i="92"/>
  <c r="H40" i="92"/>
  <c r="E40" i="92"/>
  <c r="H39" i="92"/>
  <c r="E39" i="92"/>
  <c r="H38" i="92"/>
  <c r="E38" i="92"/>
  <c r="H35" i="92"/>
  <c r="E35" i="92"/>
  <c r="H34" i="92"/>
  <c r="E34" i="92"/>
  <c r="H33" i="92"/>
  <c r="E33" i="92"/>
  <c r="H32" i="92"/>
  <c r="E32" i="92"/>
  <c r="H31" i="92"/>
  <c r="E31" i="92"/>
  <c r="H30" i="92"/>
  <c r="E30" i="92"/>
  <c r="H29" i="92"/>
  <c r="E29" i="92"/>
  <c r="H28" i="92"/>
  <c r="E28" i="92"/>
  <c r="H27" i="92"/>
  <c r="E27" i="92"/>
  <c r="H26" i="92"/>
  <c r="E26" i="92"/>
  <c r="H25" i="92"/>
  <c r="E25" i="92"/>
  <c r="E24" i="92"/>
  <c r="H23" i="92"/>
  <c r="E23" i="92"/>
  <c r="H22" i="92"/>
  <c r="E22" i="92"/>
  <c r="H21" i="92"/>
  <c r="E21" i="92"/>
  <c r="H20" i="92"/>
  <c r="E20" i="92"/>
  <c r="H19" i="92"/>
  <c r="E19" i="92"/>
  <c r="H18" i="92"/>
  <c r="E18" i="92"/>
  <c r="H17" i="92"/>
  <c r="E17" i="92"/>
  <c r="H16" i="92"/>
  <c r="E16" i="92"/>
  <c r="H15" i="92"/>
  <c r="E15" i="92"/>
  <c r="H14" i="92"/>
  <c r="E14" i="92"/>
  <c r="H13" i="92"/>
  <c r="E13" i="92"/>
  <c r="H12" i="92"/>
  <c r="E12" i="92"/>
  <c r="H11" i="92"/>
  <c r="E11" i="92"/>
  <c r="H10" i="92"/>
  <c r="E10" i="92"/>
  <c r="H9" i="92"/>
  <c r="E9" i="92"/>
  <c r="H8" i="92"/>
  <c r="E8" i="92"/>
  <c r="H7" i="92"/>
  <c r="E13" i="93" l="1"/>
  <c r="E6" i="93"/>
  <c r="D43" i="93"/>
  <c r="D45" i="93" s="1"/>
  <c r="H30" i="94"/>
  <c r="H47" i="92"/>
  <c r="E68" i="92"/>
  <c r="E36" i="92"/>
  <c r="H36" i="92"/>
  <c r="H45" i="93"/>
  <c r="H29" i="93"/>
  <c r="H34" i="93"/>
  <c r="H37" i="93"/>
  <c r="H8" i="94"/>
  <c r="E8" i="94"/>
  <c r="E14" i="94"/>
  <c r="H38" i="94"/>
  <c r="E30" i="94"/>
  <c r="E11" i="94"/>
  <c r="E17" i="94"/>
  <c r="H11" i="94"/>
  <c r="H14" i="94"/>
  <c r="H6" i="93"/>
  <c r="D69" i="92"/>
  <c r="H68" i="92"/>
  <c r="F53" i="92"/>
  <c r="E7" i="92"/>
  <c r="H24" i="92"/>
  <c r="H53" i="92" l="1"/>
  <c r="F69" i="92"/>
  <c r="H69" i="92" s="1"/>
  <c r="H43" i="93"/>
  <c r="E45" i="93"/>
  <c r="E43" i="93"/>
  <c r="C69" i="92"/>
  <c r="E69" i="92" s="1"/>
  <c r="E53" i="92"/>
  <c r="G39" i="80" l="1"/>
  <c r="G6" i="71"/>
  <c r="G13" i="71" s="1"/>
  <c r="F6" i="71"/>
  <c r="F13" i="71" s="1"/>
  <c r="E6" i="71"/>
  <c r="E13" i="71" s="1"/>
  <c r="D6" i="71"/>
  <c r="D13" i="71" s="1"/>
  <c r="C6" i="71"/>
  <c r="C13" i="71" s="1"/>
  <c r="B18" i="105" l="1"/>
  <c r="D11" i="77"/>
  <c r="B1" i="6"/>
  <c r="C21" i="77" l="1"/>
  <c r="D16" i="77"/>
  <c r="D17" i="77"/>
  <c r="D15" i="77"/>
  <c r="D12" i="77"/>
  <c r="D13"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H9" i="74" l="1"/>
  <c r="H10" i="74"/>
  <c r="H12" i="74"/>
  <c r="H13" i="74"/>
  <c r="H15" i="74"/>
  <c r="H16" i="74"/>
  <c r="H17" i="74"/>
  <c r="H18" i="74"/>
  <c r="H21" i="74"/>
  <c r="T21" i="64" l="1"/>
  <c r="U21" i="64"/>
  <c r="H22" i="74" l="1"/>
  <c r="C8" i="73" l="1"/>
  <c r="C13" i="73" s="1"/>
  <c r="C21" i="64" l="1"/>
  <c r="D21" i="64"/>
  <c r="E21" i="64"/>
  <c r="F21" i="64"/>
  <c r="G21" i="64"/>
  <c r="H21" i="64"/>
  <c r="I21" i="64"/>
  <c r="J21" i="64"/>
  <c r="K21" i="64"/>
  <c r="L21" i="64"/>
  <c r="M21" i="64"/>
  <c r="N21" i="64"/>
  <c r="O21" i="64"/>
  <c r="P21" i="64"/>
  <c r="Q21" i="64"/>
  <c r="R21" i="64"/>
  <c r="S21" i="64"/>
  <c r="V21" i="64" l="1"/>
  <c r="C53" i="28" l="1"/>
  <c r="B10" i="105" s="1"/>
  <c r="B9" i="105"/>
  <c r="B8" i="105" l="1"/>
  <c r="B7" i="105" s="1"/>
  <c r="B16" i="105" l="1"/>
  <c r="B14" i="105" s="1"/>
  <c r="B6" i="105"/>
  <c r="C5" i="6"/>
  <c r="F5" i="6"/>
  <c r="G5" i="7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<sst xmlns="http://schemas.openxmlformats.org/spreadsheetml/2006/main" count="1641" uniqueCount="1026">
  <si>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</si>
  <si>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</si>
  <si>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</si>
  <si>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</si>
  <si>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</si>
  <si>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</si>
  <si>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</si>
  <si>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</si>
  <si>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</si>
  <si>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</si>
  <si>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</si>
  <si>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</si>
  <si>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</si>
  <si>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</si>
  <si>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</si>
  <si>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</si>
  <si>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</si>
  <si>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</si>
  <si>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</si>
  <si>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</si>
  <si>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</si>
  <si>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</si>
  <si>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</si>
  <si>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</si>
  <si>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</si>
  <si>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</si>
  <si>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</si>
  <si>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</si>
  <si>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</si>
  <si>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</si>
  <si>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</si>
  <si>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</si>
  <si>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</si>
  <si>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</si>
  <si>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</si>
  <si>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</si>
  <si>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</si>
  <si>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</si>
  <si>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</si>
  <si>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</si>
  <si>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</si>
  <si>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</si>
  <si>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</si>
  <si>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</si>
  <si>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</si>
  <si>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</si>
  <si>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</si>
  <si>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</si>
  <si>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</si>
  <si>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</si>
  <si>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</si>
  <si>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</si>
  <si>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</si>
  <si>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</si>
  <si>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</si>
  <si>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</si>
  <si>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</si>
  <si>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</si>
  <si>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</si>
  <si>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</si>
  <si>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</si>
  <si>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</si>
  <si>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</si>
  <si>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</si>
  <si>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</si>
  <si>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</si>
  <si>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</si>
  <si>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</si>
  <si>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</si>
  <si>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</si>
  <si>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</si>
  <si>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</si>
  <si>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</si>
  <si>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</si>
  <si>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</si>
  <si>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</si>
  <si>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</si>
  <si>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</si>
  <si>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</si>
  <si>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</si>
  <si>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</si>
  <si>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</si>
  <si>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</si>
  <si>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</si>
  <si>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</si>
  <si>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</si>
  <si>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</si>
  <si>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</si>
  <si>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</si>
  <si>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</si>
  <si>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</si>
  <si>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</si>
  <si>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</si>
  <si>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</si>
  <si>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</si>
  <si>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</si>
  <si>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</si>
  <si>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</si>
  <si>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</si>
  <si>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</si>
  <si>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</si>
  <si>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</si>
  <si>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</si>
  <si>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</si>
  <si>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</si>
  <si>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</si>
  <si>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</si>
  <si>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</si>
  <si>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</si>
  <si>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</si>
  <si>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</si>
  <si>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</si>
  <si>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</si>
  <si>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</si>
  <si>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</si>
  <si>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</si>
  <si>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</si>
  <si>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</si>
  <si>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</si>
  <si>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</si>
  <si>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</si>
  <si>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</si>
  <si>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</si>
  <si>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</si>
  <si>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</si>
  <si>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</si>
  <si>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</si>
  <si>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</si>
  <si>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</si>
  <si>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</si>
  <si>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</si>
  <si>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</si>
  <si>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</si>
  <si>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</si>
  <si>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</si>
  <si>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</si>
  <si>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</si>
  <si>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</si>
  <si>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</si>
  <si>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</si>
  <si>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</si>
  <si>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</si>
  <si>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</si>
  <si>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</si>
  <si>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</si>
  <si>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</si>
  <si>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</si>
  <si>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</si>
  <si>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</si>
  <si>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</si>
  <si>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</si>
  <si>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</si>
  <si>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</si>
  <si>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</si>
  <si>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</si>
  <si>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</si>
  <si>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</si>
  <si>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</si>
  <si>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</si>
  <si>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</si>
  <si>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</si>
  <si>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</si>
  <si>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</si>
  <si>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</si>
  <si>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</si>
  <si>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</si>
  <si>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</si>
  <si>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</si>
  <si>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</si>
  <si>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</si>
  <si>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</si>
  <si>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</si>
  <si>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</si>
  <si>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</si>
  <si>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</si>
  <si>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</si>
  <si>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</si>
  <si>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</si>
  <si>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</si>
  <si>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</si>
  <si>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</si>
  <si>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</si>
  <si>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</si>
  <si>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</si>
  <si>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</si>
  <si>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</si>
  <si>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</si>
  <si>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</si>
  <si>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</si>
  <si>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</si>
  <si>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</si>
  <si>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</si>
  <si>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</si>
  <si>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</si>
  <si>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</si>
  <si>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</si>
  <si>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</si>
  <si>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</si>
  <si>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</si>
  <si>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</si>
  <si>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</si>
  <si>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</si>
  <si>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</si>
  <si>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</si>
  <si>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</si>
  <si>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</si>
  <si>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</si>
  <si>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</si>
  <si>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</si>
  <si>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</si>
  <si>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</si>
  <si>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</si>
  <si>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</si>
  <si>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</si>
  <si>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</si>
  <si>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</si>
  <si>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</si>
  <si>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</si>
  <si>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</si>
  <si>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</si>
  <si>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</si>
  <si>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</si>
  <si>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</si>
  <si>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</si>
  <si>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</si>
  <si>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</si>
  <si>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</si>
  <si>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</si>
  <si>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</si>
  <si>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</si>
  <si>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</si>
  <si>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</si>
  <si>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</si>
  <si>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</si>
  <si>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</si>
  <si>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</si>
  <si>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</si>
  <si>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</si>
  <si>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</si>
  <si>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</si>
  <si>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</si>
  <si>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</si>
  <si>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</si>
  <si>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</si>
  <si>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</si>
  <si>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</si>
  <si>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</si>
  <si>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</si>
  <si>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</si>
  <si>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</si>
  <si>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</si>
  <si>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</si>
  <si>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</si>
  <si>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</si>
  <si>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</si>
  <si>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</si>
  <si>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</si>
  <si>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</si>
  <si>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</si>
  <si>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</si>
  <si>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</si>
  <si>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</si>
  <si>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</si>
  <si>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</si>
  <si>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</si>
  <si>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</si>
  <si>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</si>
  <si>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</si>
  <si>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</si>
  <si>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</si>
  <si>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</si>
  <si>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</si>
  <si>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</si>
  <si>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</si>
  <si>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</si>
  <si>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</si>
  <si>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</si>
  <si>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</si>
  <si>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</si>
  <si>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</si>
  <si>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</si>
  <si>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</si>
  <si>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</si>
  <si>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</si>
  <si>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</si>
  <si>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</si>
  <si>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</si>
  <si>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</si>
  <si>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</si>
  <si>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</si>
  <si>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</si>
  <si>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</si>
  <si>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</si>
  <si>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</si>
  <si>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</si>
  <si>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</si>
  <si>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</si>
  <si>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</si>
  <si>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</si>
  <si>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</si>
  <si>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</si>
  <si>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</si>
  <si>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</si>
  <si>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</si>
  <si>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</si>
  <si>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</si>
  <si>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</si>
  <si>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</si>
  <si>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</si>
  <si>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</si>
  <si>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</si>
  <si>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</si>
  <si>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</si>
  <si>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</si>
  <si>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</si>
  <si>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</si>
  <si>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</si>
  <si>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</si>
  <si>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</si>
  <si>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</si>
  <si>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</si>
  <si>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</si>
  <si>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</si>
  <si>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</si>
  <si>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</si>
  <si>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</si>
  <si>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</si>
  <si>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</si>
  <si>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</si>
  <si>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</si>
  <si>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</si>
  <si>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</si>
  <si>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</si>
  <si>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</si>
  <si>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</si>
  <si>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</si>
  <si>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</si>
  <si>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</si>
  <si>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</si>
  <si>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</si>
  <si>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</si>
  <si>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</si>
  <si>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</si>
  <si>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</si>
  <si>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</si>
  <si>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</si>
  <si>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</si>
  <si>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</si>
  <si>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</si>
  <si>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</si>
  <si>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</si>
  <si>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</si>
  <si>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</si>
  <si>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</si>
  <si>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</si>
  <si>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</si>
  <si>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</si>
  <si>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</si>
  <si>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</si>
  <si>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</si>
  <si>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</si>
  <si>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</si>
  <si>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</si>
  <si>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</si>
  <si>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</si>
  <si>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</si>
  <si>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</si>
  <si>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</si>
  <si>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</si>
  <si>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</si>
  <si>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</si>
  <si>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</si>
  <si>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</si>
  <si>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</si>
  <si>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</si>
  <si>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</si>
  <si>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</si>
  <si>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</si>
  <si>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</si>
  <si>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</si>
  <si>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</si>
  <si>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</si>
  <si>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</si>
  <si>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</si>
  <si>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</si>
  <si>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</si>
  <si>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</si>
  <si>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</si>
  <si>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</si>
  <si>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</si>
  <si>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</si>
  <si>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</si>
  <si>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</si>
  <si>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</si>
  <si>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</si>
  <si>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</si>
  <si>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</si>
  <si>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</si>
  <si>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</si>
  <si>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</si>
  <si>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</si>
  <si>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</si>
  <si>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</si>
  <si>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</si>
  <si>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</si>
  <si>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</si>
  <si>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</si>
  <si>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</si>
  <si>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</si>
  <si>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</si>
  <si>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</si>
  <si>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</si>
  <si>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</si>
  <si>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</si>
  <si>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</si>
  <si>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</si>
  <si>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</si>
  <si>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</si>
  <si>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</si>
  <si>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</si>
  <si>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</si>
  <si>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</si>
  <si>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</si>
  <si>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</si>
  <si>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</si>
  <si>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</si>
  <si>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</si>
  <si>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</si>
  <si>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</si>
  <si>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</si>
  <si>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</si>
  <si>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</si>
  <si>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</si>
  <si>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</si>
  <si>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</si>
  <si>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</si>
  <si>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</si>
  <si>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</si>
  <si>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</si>
  <si>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</si>
  <si>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</si>
  <si>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</si>
  <si>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</si>
  <si>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</si>
  <si>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</si>
  <si>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</si>
  <si>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</si>
  <si>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</si>
  <si>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</si>
  <si>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</si>
  <si>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</si>
  <si>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</si>
  <si>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</si>
  <si>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</si>
  <si>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</si>
  <si>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</si>
  <si>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</si>
  <si>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</si>
  <si>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</si>
  <si>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</si>
  <si>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</si>
  <si>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</si>
  <si>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</si>
  <si>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</si>
  <si>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</si>
  <si>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</si>
  <si>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</si>
  <si>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</si>
  <si>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</si>
  <si>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</si>
  <si>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</si>
  <si>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</si>
  <si>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</si>
  <si>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</si>
  <si>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</si>
  <si>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</si>
  <si>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</si>
  <si>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</si>
  <si>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</si>
  <si>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</si>
  <si>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</si>
  <si>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</si>
  <si>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</si>
  <si>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</si>
  <si>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</si>
  <si>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</si>
  <si>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</si>
  <si>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</si>
  <si>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</si>
  <si>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</si>
  <si>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</si>
  <si>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</si>
  <si>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</si>
  <si>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</si>
  <si>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</si>
  <si>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</si>
  <si>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</si>
  <si>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</si>
  <si>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</si>
  <si>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</si>
  <si>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</si>
  <si>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</si>
  <si>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</si>
  <si>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</si>
  <si>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</si>
  <si>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</si>
  <si>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</si>
  <si>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</si>
  <si>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</si>
  <si>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</si>
  <si>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</si>
  <si>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</si>
  <si>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</si>
  <si>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</si>
  <si>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</si>
  <si>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</si>
  <si>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</si>
  <si>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</si>
  <si>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</si>
  <si>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</si>
  <si>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</si>
  <si>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</si>
  <si>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</si>
  <si>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</si>
  <si>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</si>
  <si>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</si>
  <si>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</si>
  <si>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</si>
  <si>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</si>
  <si>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</si>
  <si>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</si>
  <si>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</si>
  <si>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</si>
  <si>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</si>
  <si>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</si>
  <si>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</si>
  <si>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</si>
  <si>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</si>
  <si>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</si>
  <si>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</si>
  <si>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</si>
  <si>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</si>
  <si>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</si>
  <si>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</si>
  <si>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</si>
  <si>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</si>
  <si>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</si>
  <si>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</si>
  <si>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</si>
  <si>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</si>
  <si>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</si>
  <si>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</si>
  <si>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</si>
  <si>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</si>
  <si>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</si>
  <si>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</si>
  <si>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</si>
  <si>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</si>
  <si>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</si>
  <si>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</si>
  <si>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</si>
  <si>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</si>
  <si>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</si>
  <si>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</si>
  <si>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</si>
  <si>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</si>
  <si>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</si>
  <si>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</si>
  <si>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</si>
  <si>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</si>
  <si>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</si>
  <si>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</si>
  <si>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</si>
  <si>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</si>
  <si>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</si>
  <si>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</si>
  <si>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</si>
  <si>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</si>
  <si>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</si>
  <si>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</si>
  <si>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</si>
  <si>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</si>
  <si>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</si>
  <si>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</si>
  <si>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</si>
  <si>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</si>
  <si>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</si>
  <si>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</si>
  <si>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</si>
  <si>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</si>
  <si>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</si>
  <si>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</si>
  <si>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</si>
  <si>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</si>
  <si>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</si>
  <si>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</si>
  <si>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</si>
  <si>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</si>
  <si>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</si>
  <si>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</si>
  <si>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</si>
  <si>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</si>
  <si>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</si>
  <si>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</si>
  <si>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</si>
  <si>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</si>
  <si>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</si>
  <si>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</si>
  <si>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</si>
  <si>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</si>
  <si>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</si>
  <si>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</si>
  <si>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</si>
  <si>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</si>
  <si>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</si>
  <si>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</si>
  <si>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</si>
  <si>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</si>
  <si>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</si>
  <si>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</si>
  <si>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</si>
  <si>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</si>
  <si>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</si>
  <si>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</si>
  <si>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</si>
  <si>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</si>
  <si>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</si>
  <si>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</si>
  <si>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</si>
  <si>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</si>
  <si>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</si>
  <si>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</si>
  <si>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</si>
  <si>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</si>
  <si>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</si>
  <si>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</si>
  <si>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</si>
  <si>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</si>
  <si>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</si>
  <si>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</si>
  <si>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</si>
  <si>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</si>
  <si>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</si>
  <si>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</si>
  <si>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</si>
  <si>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</si>
  <si>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</si>
  <si>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</si>
  <si>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</si>
  <si>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</si>
  <si>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</si>
  <si>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</si>
  <si>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</si>
  <si>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</si>
  <si>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</si>
  <si>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</si>
  <si>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</si>
  <si>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</si>
  <si>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</si>
  <si>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</si>
  <si>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</si>
  <si>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</si>
  <si>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</si>
  <si>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</si>
  <si>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</si>
  <si>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</si>
  <si>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</si>
  <si>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</si>
  <si>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</si>
  <si>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</si>
  <si>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</si>
  <si>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</si>
  <si>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</si>
  <si>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</si>
  <si>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</si>
  <si>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</si>
  <si>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</si>
  <si>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</si>
  <si>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</si>
  <si>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</si>
  <si>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</si>
  <si>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</si>
  <si>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</si>
  <si>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</si>
  <si>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</si>
  <si>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</si>
  <si>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</si>
  <si>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</si>
  <si>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</si>
  <si>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</si>
  <si>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</si>
  <si>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</si>
  <si>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</si>
  <si>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</si>
  <si>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</si>
  <si>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</si>
  <si>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</si>
  <si>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</si>
  <si>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</si>
  <si>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</si>
  <si>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</si>
  <si>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</si>
  <si>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</si>
  <si>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</si>
  <si>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</si>
  <si>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</si>
  <si>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</si>
  <si>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</si>
  <si>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</si>
  <si>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</si>
  <si>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</si>
  <si>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</si>
  <si>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</si>
  <si>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</si>
  <si>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</si>
  <si>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</si>
  <si>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</si>
  <si>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</si>
  <si>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</si>
  <si>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</si>
  <si>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</si>
  <si>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</si>
  <si>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</si>
  <si>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</si>
  <si>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</si>
  <si>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</si>
  <si>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</si>
  <si>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</si>
  <si>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</si>
  <si>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</si>
  <si>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</si>
  <si>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</si>
  <si>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</si>
  <si>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</si>
  <si>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</si>
  <si>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</si>
  <si>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</si>
  <si>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</si>
  <si>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</si>
  <si>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</si>
  <si>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</si>
  <si>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</si>
  <si>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</si>
  <si>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</si>
  <si>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</si>
  <si>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</si>
  <si>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</si>
  <si>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</si>
  <si>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</si>
  <si>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</si>
  <si>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</si>
  <si>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</si>
  <si>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</si>
  <si>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</si>
  <si>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</si>
  <si>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</si>
  <si>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</si>
  <si>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</si>
  <si>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</si>
  <si>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</si>
  <si>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</si>
  <si>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</si>
  <si>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</si>
  <si>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</si>
  <si>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</si>
  <si>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</si>
  <si>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</si>
  <si>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</si>
  <si>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</si>
  <si>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</si>
  <si>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</si>
  <si>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</si>
  <si>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</si>
  <si>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</si>
  <si>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</si>
  <si>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</si>
  <si>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</si>
  <si>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</si>
  <si>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</si>
  <si>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</si>
  <si>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</si>
  <si>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</si>
  <si>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</si>
  <si>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</si>
  <si>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</si>
  <si>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</si>
  <si>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</si>
  <si>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</si>
  <si>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</si>
  <si>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</si>
  <si>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</si>
  <si>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</si>
  <si>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</si>
  <si>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</si>
  <si>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</si>
  <si>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</si>
  <si>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</si>
  <si>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</si>
  <si>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</si>
  <si>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</si>
  <si>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</si>
  <si>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</si>
  <si>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</si>
  <si>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</si>
  <si>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</si>
  <si>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</si>
  <si>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</si>
  <si>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</si>
  <si>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</si>
  <si>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</si>
  <si>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</si>
  <si>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</si>
  <si>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</si>
  <si>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</si>
  <si>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</si>
  <si>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</si>
  <si>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</si>
  <si>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</si>
  <si>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</si>
  <si>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</si>
  <si>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</si>
  <si>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</si>
  <si>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</si>
  <si>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</si>
  <si>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</si>
  <si>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</si>
  <si>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</si>
  <si>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</si>
  <si>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</si>
  <si>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</si>
  <si>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</si>
  <si>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</si>
  <si>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</si>
  <si>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</si>
  <si>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</si>
  <si>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</si>
  <si>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</si>
  <si>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</si>
  <si>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</si>
  <si>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</si>
  <si>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</si>
  <si>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</si>
  <si>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</si>
  <si>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</si>
  <si>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</si>
  <si>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</si>
  <si>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</si>
  <si>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</si>
  <si>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</si>
  <si>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</si>
  <si>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</si>
  <si>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</si>
  <si>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</si>
  <si>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</si>
  <si>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</si>
  <si>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</si>
  <si>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</si>
  <si>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</si>
  <si>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</si>
  <si>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</si>
  <si>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</si>
  <si>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</si>
  <si>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</si>
  <si>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</si>
  <si>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</si>
  <si>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</si>
  <si>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</si>
  <si>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</si>
  <si>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</si>
  <si>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</si>
  <si>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</si>
  <si>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</si>
  <si>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</si>
  <si>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</si>
  <si>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</si>
  <si>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</si>
  <si>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</si>
  <si>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</si>
  <si>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</si>
  <si>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</si>
  <si>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</si>
  <si>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</si>
  <si>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</si>
  <si>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</si>
  <si>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</si>
  <si>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</si>
  <si>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</si>
  <si>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</si>
  <si>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</si>
  <si>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</si>
  <si>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</si>
  <si>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</si>
  <si>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</si>
  <si>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</si>
  <si>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</si>
  <si>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</si>
  <si>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</si>
  <si>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</si>
  <si>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</si>
  <si>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</si>
  <si>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</si>
  <si>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</si>
  <si>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</si>
  <si>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</si>
  <si>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</si>
  <si>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</si>
  <si>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</si>
  <si>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</si>
  <si>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</si>
  <si>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</si>
  <si>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</si>
  <si>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</si>
  <si>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</si>
  <si>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</si>
  <si>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</si>
  <si>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</si>
  <si>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</si>
  <si>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</si>
  <si>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</si>
  <si>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</si>
  <si>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</si>
  <si>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</si>
  <si>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</si>
  <si>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</si>
  <si>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</si>
  <si>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</si>
  <si>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</si>
  <si>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</si>
  <si>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</si>
  <si>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</si>
  <si>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</si>
  <si>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</si>
  <si>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</si>
  <si>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</si>
  <si>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</si>
  <si>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</si>
  <si>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</si>
  <si>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</si>
  <si>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</si>
  <si>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</si>
  <si>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</si>
  <si>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</si>
  <si>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</si>
  <si>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</si>
  <si>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</si>
  <si>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</si>
  <si>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</si>
  <si>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</si>
  <si>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</si>
  <si>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</si>
  <si>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</si>
  <si>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</si>
  <si>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</si>
  <si>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</si>
  <si>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</si>
  <si>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</si>
  <si>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</si>
  <si>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</si>
  <si>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</si>
  <si>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</si>
  <si>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</si>
  <si>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</si>
  <si>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</si>
  <si>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</si>
  <si>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</si>
  <si>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</si>
  <si>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</si>
  <si>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</si>
  <si>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</si>
  <si>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</si>
  <si>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</si>
  <si>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</si>
  <si>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</si>
  <si>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</si>
  <si>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</si>
  <si>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</si>
  <si>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</si>
  <si>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</si>
  <si>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</si>
  <si>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</si>
  <si>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</si>
  <si>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</si>
  <si>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</si>
  <si>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</si>
  <si>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</si>
  <si>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</si>
  <si>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</si>
  <si>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</si>
  <si>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</si>
  <si>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</si>
  <si>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</si>
  <si>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</si>
  <si>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</si>
  <si>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</si>
  <si>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</si>
  <si>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</si>
  <si>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</si>
  <si>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</si>
  <si>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</si>
  <si>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</si>
  <si>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</si>
  <si>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”ლიბერთი ბანკი”</t>
  </si>
  <si>
    <t>მურთაზ კიკორია</t>
  </si>
  <si>
    <t>ბექა გოგიჩაიშვილი</t>
  </si>
  <si>
    <t>www.libertybank.ge</t>
  </si>
  <si>
    <t>დამოუკიდებელი თავმჯდომარე</t>
  </si>
  <si>
    <t xml:space="preserve">ირაკლი ოთარ რუხაძე </t>
  </si>
  <si>
    <t>არადამოუკიდებელ წევრი</t>
  </si>
  <si>
    <t>მამუკა წერეთელი</t>
  </si>
  <si>
    <t>დამოუკიდებელი წევრი</t>
  </si>
  <si>
    <t>მაგდა მაღრაძე</t>
  </si>
  <si>
    <t>ბრუნო ხუან ბალვანერა</t>
  </si>
  <si>
    <t>გენერალური დირექტორი</t>
  </si>
  <si>
    <t>ვახტანგ ბაბუნაშვილი</t>
  </si>
  <si>
    <t>ფინანსური დირექტორი</t>
  </si>
  <si>
    <t>გიორგი გვაზავა</t>
  </si>
  <si>
    <t>რისკების დირექტორი</t>
  </si>
  <si>
    <t>სს,,გალტ &amp; თაგარტი"(ნომინალური მფლობელი)</t>
  </si>
  <si>
    <t>დანარჩენი აქციონერები</t>
  </si>
  <si>
    <t>ბენჯამინ ალბერტ მარსონი</t>
  </si>
  <si>
    <t>იგორ ალექსეევი</t>
  </si>
  <si>
    <t xml:space="preserve">Table 9 (Capital), N10 </t>
  </si>
  <si>
    <t xml:space="preserve"> ცხრილი 9 (Capital), N2</t>
  </si>
  <si>
    <t xml:space="preserve"> ცხრილი 9 (Capital), N4</t>
  </si>
  <si>
    <t xml:space="preserve"> ცხრილი 9 (Capital), N6</t>
  </si>
  <si>
    <t xml:space="preserve"> ცხრილი 9 (Capital), N3  +ცხრილი 9 (Capital), N29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</si>
</sst>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i/>
      <sz val="11"/>
      <name val="Calibri"/>
      <family val="2"/>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u/>
      <sz val="10"/>
      <color indexed="12"/>
      <name val="Sylfaen"/>
      <family val="1"/>
      <charset val="204"/>
    </font>
    <font>
      <i/>
      <sz val="10"/>
      <name val="Calibri"/>
      <family val="2"/>
      <scheme val="minor"/>
    </font>
    <font>
      <b/>
      <sz val="8"/>
      <color indexed="8"/>
      <name val="Calibri"/>
      <family val="2"/>
      <scheme val="minor"/>
    </font>
    <font>
      <sz val="8"/>
      <name val="Calibri"/>
      <family val="2"/>
      <scheme val="minor"/>
    </font>
    <font>
      <b/>
      <sz val="8"/>
      <name val="Calibri"/>
      <family val="2"/>
      <scheme val="minor"/>
    </font>
    <font>
      <sz val="8"/>
      <color indexed="8"/>
      <name val="Calibri"/>
      <family val="2"/>
      <scheme val="minor"/>
    </font>
    <font>
      <b/>
      <sz val="8"/>
      <color rgb="FF000000"/>
      <name val="Calibri"/>
      <family val="2"/>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1" fillId="0" borderId="0"/>
    <xf numFmtId="168" fontId="22" fillId="36" borderId="0"/>
    <xf numFmtId="169" fontId="22" fillId="36" borderId="0"/>
    <xf numFmtId="168" fontId="22" fillId="36" borderId="0"/>
    <xf numFmtId="0" fontId="23" fillId="37" borderId="0" applyNumberFormat="0" applyBorder="0" applyAlignment="0" applyProtection="0"/>
    <xf numFmtId="0" fontId="4" fillId="12" borderId="0" applyNumberFormat="0" applyBorder="0" applyAlignment="0" applyProtection="0"/>
    <xf numFmtId="168" fontId="24" fillId="37" borderId="0" applyNumberFormat="0" applyBorder="0" applyAlignment="0" applyProtection="0"/>
    <xf numFmtId="168" fontId="24" fillId="37" borderId="0" applyNumberFormat="0" applyBorder="0" applyAlignment="0" applyProtection="0"/>
    <xf numFmtId="169" fontId="24" fillId="37" borderId="0" applyNumberFormat="0" applyBorder="0" applyAlignment="0" applyProtection="0"/>
    <xf numFmtId="0" fontId="23"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4" fillId="37" borderId="0" applyNumberFormat="0" applyBorder="0" applyAlignment="0" applyProtection="0"/>
    <xf numFmtId="169" fontId="24" fillId="37" borderId="0" applyNumberFormat="0" applyBorder="0" applyAlignment="0" applyProtection="0"/>
    <xf numFmtId="168" fontId="24" fillId="37" borderId="0" applyNumberFormat="0" applyBorder="0" applyAlignment="0" applyProtection="0"/>
    <xf numFmtId="168" fontId="24" fillId="37" borderId="0" applyNumberFormat="0" applyBorder="0" applyAlignment="0" applyProtection="0"/>
    <xf numFmtId="169" fontId="24" fillId="37" borderId="0" applyNumberFormat="0" applyBorder="0" applyAlignment="0" applyProtection="0"/>
    <xf numFmtId="168" fontId="24" fillId="37" borderId="0" applyNumberFormat="0" applyBorder="0" applyAlignment="0" applyProtection="0"/>
    <xf numFmtId="168" fontId="24" fillId="37" borderId="0" applyNumberFormat="0" applyBorder="0" applyAlignment="0" applyProtection="0"/>
    <xf numFmtId="169" fontId="24" fillId="37" borderId="0" applyNumberFormat="0" applyBorder="0" applyAlignment="0" applyProtection="0"/>
    <xf numFmtId="168" fontId="24" fillId="37" borderId="0" applyNumberFormat="0" applyBorder="0" applyAlignment="0" applyProtection="0"/>
    <xf numFmtId="168" fontId="24" fillId="37" borderId="0" applyNumberFormat="0" applyBorder="0" applyAlignment="0" applyProtection="0"/>
    <xf numFmtId="169" fontId="24" fillId="37" borderId="0" applyNumberFormat="0" applyBorder="0" applyAlignment="0" applyProtection="0"/>
    <xf numFmtId="168" fontId="24" fillId="37"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4" fillId="16" borderId="0" applyNumberFormat="0" applyBorder="0" applyAlignment="0" applyProtection="0"/>
    <xf numFmtId="168" fontId="24" fillId="38" borderId="0" applyNumberFormat="0" applyBorder="0" applyAlignment="0" applyProtection="0"/>
    <xf numFmtId="168" fontId="24" fillId="38" borderId="0" applyNumberFormat="0" applyBorder="0" applyAlignment="0" applyProtection="0"/>
    <xf numFmtId="169" fontId="24" fillId="38" borderId="0" applyNumberFormat="0" applyBorder="0" applyAlignment="0" applyProtection="0"/>
    <xf numFmtId="0" fontId="23"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4" fillId="38" borderId="0" applyNumberFormat="0" applyBorder="0" applyAlignment="0" applyProtection="0"/>
    <xf numFmtId="169" fontId="24" fillId="38" borderId="0" applyNumberFormat="0" applyBorder="0" applyAlignment="0" applyProtection="0"/>
    <xf numFmtId="168" fontId="24" fillId="38" borderId="0" applyNumberFormat="0" applyBorder="0" applyAlignment="0" applyProtection="0"/>
    <xf numFmtId="168" fontId="24" fillId="38" borderId="0" applyNumberFormat="0" applyBorder="0" applyAlignment="0" applyProtection="0"/>
    <xf numFmtId="169" fontId="24" fillId="38" borderId="0" applyNumberFormat="0" applyBorder="0" applyAlignment="0" applyProtection="0"/>
    <xf numFmtId="168" fontId="24" fillId="38" borderId="0" applyNumberFormat="0" applyBorder="0" applyAlignment="0" applyProtection="0"/>
    <xf numFmtId="168" fontId="24" fillId="38" borderId="0" applyNumberFormat="0" applyBorder="0" applyAlignment="0" applyProtection="0"/>
    <xf numFmtId="169" fontId="24" fillId="38" borderId="0" applyNumberFormat="0" applyBorder="0" applyAlignment="0" applyProtection="0"/>
    <xf numFmtId="168" fontId="24" fillId="38" borderId="0" applyNumberFormat="0" applyBorder="0" applyAlignment="0" applyProtection="0"/>
    <xf numFmtId="168" fontId="24" fillId="38" borderId="0" applyNumberFormat="0" applyBorder="0" applyAlignment="0" applyProtection="0"/>
    <xf numFmtId="169" fontId="24" fillId="38" borderId="0" applyNumberFormat="0" applyBorder="0" applyAlignment="0" applyProtection="0"/>
    <xf numFmtId="168" fontId="24" fillId="38" borderId="0" applyNumberFormat="0" applyBorder="0" applyAlignment="0" applyProtection="0"/>
    <xf numFmtId="0" fontId="23" fillId="38" borderId="0" applyNumberFormat="0" applyBorder="0" applyAlignment="0" applyProtection="0"/>
    <xf numFmtId="0" fontId="23" fillId="39" borderId="0" applyNumberFormat="0" applyBorder="0" applyAlignment="0" applyProtection="0"/>
    <xf numFmtId="0" fontId="4" fillId="20" borderId="0" applyNumberFormat="0" applyBorder="0" applyAlignment="0" applyProtection="0"/>
    <xf numFmtId="168" fontId="24" fillId="39" borderId="0" applyNumberFormat="0" applyBorder="0" applyAlignment="0" applyProtection="0"/>
    <xf numFmtId="168" fontId="24" fillId="39" borderId="0" applyNumberFormat="0" applyBorder="0" applyAlignment="0" applyProtection="0"/>
    <xf numFmtId="169" fontId="24" fillId="39" borderId="0" applyNumberFormat="0" applyBorder="0" applyAlignment="0" applyProtection="0"/>
    <xf numFmtId="0" fontId="23"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4" fillId="39" borderId="0" applyNumberFormat="0" applyBorder="0" applyAlignment="0" applyProtection="0"/>
    <xf numFmtId="169" fontId="24" fillId="39" borderId="0" applyNumberFormat="0" applyBorder="0" applyAlignment="0" applyProtection="0"/>
    <xf numFmtId="168" fontId="24" fillId="39" borderId="0" applyNumberFormat="0" applyBorder="0" applyAlignment="0" applyProtection="0"/>
    <xf numFmtId="168" fontId="24" fillId="39" borderId="0" applyNumberFormat="0" applyBorder="0" applyAlignment="0" applyProtection="0"/>
    <xf numFmtId="169" fontId="24" fillId="39" borderId="0" applyNumberFormat="0" applyBorder="0" applyAlignment="0" applyProtection="0"/>
    <xf numFmtId="168" fontId="24" fillId="39" borderId="0" applyNumberFormat="0" applyBorder="0" applyAlignment="0" applyProtection="0"/>
    <xf numFmtId="168" fontId="24" fillId="39" borderId="0" applyNumberFormat="0" applyBorder="0" applyAlignment="0" applyProtection="0"/>
    <xf numFmtId="169" fontId="24" fillId="39" borderId="0" applyNumberFormat="0" applyBorder="0" applyAlignment="0" applyProtection="0"/>
    <xf numFmtId="168" fontId="24" fillId="39" borderId="0" applyNumberFormat="0" applyBorder="0" applyAlignment="0" applyProtection="0"/>
    <xf numFmtId="168" fontId="24" fillId="39" borderId="0" applyNumberFormat="0" applyBorder="0" applyAlignment="0" applyProtection="0"/>
    <xf numFmtId="169" fontId="24" fillId="39" borderId="0" applyNumberFormat="0" applyBorder="0" applyAlignment="0" applyProtection="0"/>
    <xf numFmtId="168" fontId="24" fillId="39"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4" fillId="24" borderId="0" applyNumberFormat="0" applyBorder="0" applyAlignment="0" applyProtection="0"/>
    <xf numFmtId="168" fontId="24" fillId="40" borderId="0" applyNumberFormat="0" applyBorder="0" applyAlignment="0" applyProtection="0"/>
    <xf numFmtId="168" fontId="24" fillId="40" borderId="0" applyNumberFormat="0" applyBorder="0" applyAlignment="0" applyProtection="0"/>
    <xf numFmtId="169" fontId="24" fillId="40" borderId="0" applyNumberFormat="0" applyBorder="0" applyAlignment="0" applyProtection="0"/>
    <xf numFmtId="0" fontId="23"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4" fillId="40" borderId="0" applyNumberFormat="0" applyBorder="0" applyAlignment="0" applyProtection="0"/>
    <xf numFmtId="169" fontId="24" fillId="40" borderId="0" applyNumberFormat="0" applyBorder="0" applyAlignment="0" applyProtection="0"/>
    <xf numFmtId="168" fontId="24" fillId="40" borderId="0" applyNumberFormat="0" applyBorder="0" applyAlignment="0" applyProtection="0"/>
    <xf numFmtId="168" fontId="24" fillId="40" borderId="0" applyNumberFormat="0" applyBorder="0" applyAlignment="0" applyProtection="0"/>
    <xf numFmtId="169" fontId="24" fillId="40" borderId="0" applyNumberFormat="0" applyBorder="0" applyAlignment="0" applyProtection="0"/>
    <xf numFmtId="168" fontId="24" fillId="40" borderId="0" applyNumberFormat="0" applyBorder="0" applyAlignment="0" applyProtection="0"/>
    <xf numFmtId="168" fontId="24" fillId="40" borderId="0" applyNumberFormat="0" applyBorder="0" applyAlignment="0" applyProtection="0"/>
    <xf numFmtId="169" fontId="24" fillId="40" borderId="0" applyNumberFormat="0" applyBorder="0" applyAlignment="0" applyProtection="0"/>
    <xf numFmtId="168" fontId="24" fillId="40" borderId="0" applyNumberFormat="0" applyBorder="0" applyAlignment="0" applyProtection="0"/>
    <xf numFmtId="168" fontId="24" fillId="40" borderId="0" applyNumberFormat="0" applyBorder="0" applyAlignment="0" applyProtection="0"/>
    <xf numFmtId="169" fontId="24" fillId="40" borderId="0" applyNumberFormat="0" applyBorder="0" applyAlignment="0" applyProtection="0"/>
    <xf numFmtId="168" fontId="24"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4" fillId="28" borderId="0" applyNumberFormat="0" applyBorder="0" applyAlignment="0" applyProtection="0"/>
    <xf numFmtId="168" fontId="24" fillId="41" borderId="0" applyNumberFormat="0" applyBorder="0" applyAlignment="0" applyProtection="0"/>
    <xf numFmtId="168" fontId="24" fillId="41" borderId="0" applyNumberFormat="0" applyBorder="0" applyAlignment="0" applyProtection="0"/>
    <xf numFmtId="169" fontId="24" fillId="41" borderId="0" applyNumberFormat="0" applyBorder="0" applyAlignment="0" applyProtection="0"/>
    <xf numFmtId="0" fontId="23"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4" fillId="41" borderId="0" applyNumberFormat="0" applyBorder="0" applyAlignment="0" applyProtection="0"/>
    <xf numFmtId="169" fontId="24" fillId="41" borderId="0" applyNumberFormat="0" applyBorder="0" applyAlignment="0" applyProtection="0"/>
    <xf numFmtId="168" fontId="24" fillId="41" borderId="0" applyNumberFormat="0" applyBorder="0" applyAlignment="0" applyProtection="0"/>
    <xf numFmtId="168" fontId="24" fillId="41" borderId="0" applyNumberFormat="0" applyBorder="0" applyAlignment="0" applyProtection="0"/>
    <xf numFmtId="169" fontId="24" fillId="41" borderId="0" applyNumberFormat="0" applyBorder="0" applyAlignment="0" applyProtection="0"/>
    <xf numFmtId="168" fontId="24" fillId="41" borderId="0" applyNumberFormat="0" applyBorder="0" applyAlignment="0" applyProtection="0"/>
    <xf numFmtId="168" fontId="24" fillId="41" borderId="0" applyNumberFormat="0" applyBorder="0" applyAlignment="0" applyProtection="0"/>
    <xf numFmtId="169" fontId="24" fillId="41" borderId="0" applyNumberFormat="0" applyBorder="0" applyAlignment="0" applyProtection="0"/>
    <xf numFmtId="168" fontId="24" fillId="41" borderId="0" applyNumberFormat="0" applyBorder="0" applyAlignment="0" applyProtection="0"/>
    <xf numFmtId="168" fontId="24" fillId="41" borderId="0" applyNumberFormat="0" applyBorder="0" applyAlignment="0" applyProtection="0"/>
    <xf numFmtId="169" fontId="24" fillId="41" borderId="0" applyNumberFormat="0" applyBorder="0" applyAlignment="0" applyProtection="0"/>
    <xf numFmtId="168" fontId="24" fillId="41"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4" fillId="32" borderId="0" applyNumberFormat="0" applyBorder="0" applyAlignment="0" applyProtection="0"/>
    <xf numFmtId="168" fontId="24" fillId="42" borderId="0" applyNumberFormat="0" applyBorder="0" applyAlignment="0" applyProtection="0"/>
    <xf numFmtId="168" fontId="24" fillId="42" borderId="0" applyNumberFormat="0" applyBorder="0" applyAlignment="0" applyProtection="0"/>
    <xf numFmtId="169" fontId="24" fillId="42" borderId="0" applyNumberFormat="0" applyBorder="0" applyAlignment="0" applyProtection="0"/>
    <xf numFmtId="0" fontId="23"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4" fillId="42" borderId="0" applyNumberFormat="0" applyBorder="0" applyAlignment="0" applyProtection="0"/>
    <xf numFmtId="169" fontId="24" fillId="42" borderId="0" applyNumberFormat="0" applyBorder="0" applyAlignment="0" applyProtection="0"/>
    <xf numFmtId="168" fontId="24" fillId="42" borderId="0" applyNumberFormat="0" applyBorder="0" applyAlignment="0" applyProtection="0"/>
    <xf numFmtId="168" fontId="24" fillId="42" borderId="0" applyNumberFormat="0" applyBorder="0" applyAlignment="0" applyProtection="0"/>
    <xf numFmtId="169" fontId="24" fillId="42" borderId="0" applyNumberFormat="0" applyBorder="0" applyAlignment="0" applyProtection="0"/>
    <xf numFmtId="168" fontId="24" fillId="42" borderId="0" applyNumberFormat="0" applyBorder="0" applyAlignment="0" applyProtection="0"/>
    <xf numFmtId="168" fontId="24" fillId="42" borderId="0" applyNumberFormat="0" applyBorder="0" applyAlignment="0" applyProtection="0"/>
    <xf numFmtId="169" fontId="24" fillId="42" borderId="0" applyNumberFormat="0" applyBorder="0" applyAlignment="0" applyProtection="0"/>
    <xf numFmtId="168" fontId="24" fillId="42" borderId="0" applyNumberFormat="0" applyBorder="0" applyAlignment="0" applyProtection="0"/>
    <xf numFmtId="168" fontId="24" fillId="42" borderId="0" applyNumberFormat="0" applyBorder="0" applyAlignment="0" applyProtection="0"/>
    <xf numFmtId="169" fontId="24" fillId="42" borderId="0" applyNumberFormat="0" applyBorder="0" applyAlignment="0" applyProtection="0"/>
    <xf numFmtId="168" fontId="24" fillId="42"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4" fillId="13" borderId="0" applyNumberFormat="0" applyBorder="0" applyAlignment="0" applyProtection="0"/>
    <xf numFmtId="168" fontId="24" fillId="43" borderId="0" applyNumberFormat="0" applyBorder="0" applyAlignment="0" applyProtection="0"/>
    <xf numFmtId="168" fontId="24" fillId="43" borderId="0" applyNumberFormat="0" applyBorder="0" applyAlignment="0" applyProtection="0"/>
    <xf numFmtId="169" fontId="24" fillId="43" borderId="0" applyNumberFormat="0" applyBorder="0" applyAlignment="0" applyProtection="0"/>
    <xf numFmtId="0" fontId="23"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4" fillId="43" borderId="0" applyNumberFormat="0" applyBorder="0" applyAlignment="0" applyProtection="0"/>
    <xf numFmtId="169" fontId="24" fillId="43" borderId="0" applyNumberFormat="0" applyBorder="0" applyAlignment="0" applyProtection="0"/>
    <xf numFmtId="168" fontId="24" fillId="43" borderId="0" applyNumberFormat="0" applyBorder="0" applyAlignment="0" applyProtection="0"/>
    <xf numFmtId="168" fontId="24" fillId="43" borderId="0" applyNumberFormat="0" applyBorder="0" applyAlignment="0" applyProtection="0"/>
    <xf numFmtId="169" fontId="24" fillId="43" borderId="0" applyNumberFormat="0" applyBorder="0" applyAlignment="0" applyProtection="0"/>
    <xf numFmtId="168" fontId="24" fillId="43" borderId="0" applyNumberFormat="0" applyBorder="0" applyAlignment="0" applyProtection="0"/>
    <xf numFmtId="168" fontId="24" fillId="43" borderId="0" applyNumberFormat="0" applyBorder="0" applyAlignment="0" applyProtection="0"/>
    <xf numFmtId="169" fontId="24" fillId="43" borderId="0" applyNumberFormat="0" applyBorder="0" applyAlignment="0" applyProtection="0"/>
    <xf numFmtId="168" fontId="24" fillId="43" borderId="0" applyNumberFormat="0" applyBorder="0" applyAlignment="0" applyProtection="0"/>
    <xf numFmtId="168" fontId="24" fillId="43" borderId="0" applyNumberFormat="0" applyBorder="0" applyAlignment="0" applyProtection="0"/>
    <xf numFmtId="169" fontId="24" fillId="43" borderId="0" applyNumberFormat="0" applyBorder="0" applyAlignment="0" applyProtection="0"/>
    <xf numFmtId="168" fontId="24" fillId="43"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4" fillId="17" borderId="0" applyNumberFormat="0" applyBorder="0" applyAlignment="0" applyProtection="0"/>
    <xf numFmtId="168" fontId="24" fillId="44" borderId="0" applyNumberFormat="0" applyBorder="0" applyAlignment="0" applyProtection="0"/>
    <xf numFmtId="168" fontId="24" fillId="44" borderId="0" applyNumberFormat="0" applyBorder="0" applyAlignment="0" applyProtection="0"/>
    <xf numFmtId="169" fontId="24" fillId="44" borderId="0" applyNumberFormat="0" applyBorder="0" applyAlignment="0" applyProtection="0"/>
    <xf numFmtId="0" fontId="23"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4" fillId="44" borderId="0" applyNumberFormat="0" applyBorder="0" applyAlignment="0" applyProtection="0"/>
    <xf numFmtId="169" fontId="24" fillId="44" borderId="0" applyNumberFormat="0" applyBorder="0" applyAlignment="0" applyProtection="0"/>
    <xf numFmtId="168" fontId="24" fillId="44" borderId="0" applyNumberFormat="0" applyBorder="0" applyAlignment="0" applyProtection="0"/>
    <xf numFmtId="168" fontId="24" fillId="44" borderId="0" applyNumberFormat="0" applyBorder="0" applyAlignment="0" applyProtection="0"/>
    <xf numFmtId="169" fontId="24" fillId="44" borderId="0" applyNumberFormat="0" applyBorder="0" applyAlignment="0" applyProtection="0"/>
    <xf numFmtId="168" fontId="24" fillId="44" borderId="0" applyNumberFormat="0" applyBorder="0" applyAlignment="0" applyProtection="0"/>
    <xf numFmtId="168" fontId="24" fillId="44" borderId="0" applyNumberFormat="0" applyBorder="0" applyAlignment="0" applyProtection="0"/>
    <xf numFmtId="169" fontId="24" fillId="44" borderId="0" applyNumberFormat="0" applyBorder="0" applyAlignment="0" applyProtection="0"/>
    <xf numFmtId="168" fontId="24" fillId="44" borderId="0" applyNumberFormat="0" applyBorder="0" applyAlignment="0" applyProtection="0"/>
    <xf numFmtId="168" fontId="24" fillId="44" borderId="0" applyNumberFormat="0" applyBorder="0" applyAlignment="0" applyProtection="0"/>
    <xf numFmtId="169" fontId="24" fillId="44" borderId="0" applyNumberFormat="0" applyBorder="0" applyAlignment="0" applyProtection="0"/>
    <xf numFmtId="168" fontId="24"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4" fillId="21" borderId="0" applyNumberFormat="0" applyBorder="0" applyAlignment="0" applyProtection="0"/>
    <xf numFmtId="168" fontId="24" fillId="45" borderId="0" applyNumberFormat="0" applyBorder="0" applyAlignment="0" applyProtection="0"/>
    <xf numFmtId="168" fontId="24" fillId="45" borderId="0" applyNumberFormat="0" applyBorder="0" applyAlignment="0" applyProtection="0"/>
    <xf numFmtId="169" fontId="24" fillId="45" borderId="0" applyNumberFormat="0" applyBorder="0" applyAlignment="0" applyProtection="0"/>
    <xf numFmtId="0" fontId="23"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4" fillId="45" borderId="0" applyNumberFormat="0" applyBorder="0" applyAlignment="0" applyProtection="0"/>
    <xf numFmtId="169" fontId="24" fillId="45" borderId="0" applyNumberFormat="0" applyBorder="0" applyAlignment="0" applyProtection="0"/>
    <xf numFmtId="168" fontId="24" fillId="45" borderId="0" applyNumberFormat="0" applyBorder="0" applyAlignment="0" applyProtection="0"/>
    <xf numFmtId="168" fontId="24" fillId="45" borderId="0" applyNumberFormat="0" applyBorder="0" applyAlignment="0" applyProtection="0"/>
    <xf numFmtId="169" fontId="24" fillId="45" borderId="0" applyNumberFormat="0" applyBorder="0" applyAlignment="0" applyProtection="0"/>
    <xf numFmtId="168" fontId="24" fillId="45" borderId="0" applyNumberFormat="0" applyBorder="0" applyAlignment="0" applyProtection="0"/>
    <xf numFmtId="168" fontId="24" fillId="45" borderId="0" applyNumberFormat="0" applyBorder="0" applyAlignment="0" applyProtection="0"/>
    <xf numFmtId="169" fontId="24" fillId="45" borderId="0" applyNumberFormat="0" applyBorder="0" applyAlignment="0" applyProtection="0"/>
    <xf numFmtId="168" fontId="24" fillId="45" borderId="0" applyNumberFormat="0" applyBorder="0" applyAlignment="0" applyProtection="0"/>
    <xf numFmtId="168" fontId="24" fillId="45" borderId="0" applyNumberFormat="0" applyBorder="0" applyAlignment="0" applyProtection="0"/>
    <xf numFmtId="169" fontId="24" fillId="45" borderId="0" applyNumberFormat="0" applyBorder="0" applyAlignment="0" applyProtection="0"/>
    <xf numFmtId="168" fontId="24" fillId="45" borderId="0" applyNumberFormat="0" applyBorder="0" applyAlignment="0" applyProtection="0"/>
    <xf numFmtId="0" fontId="23" fillId="45" borderId="0" applyNumberFormat="0" applyBorder="0" applyAlignment="0" applyProtection="0"/>
    <xf numFmtId="0" fontId="23" fillId="40" borderId="0" applyNumberFormat="0" applyBorder="0" applyAlignment="0" applyProtection="0"/>
    <xf numFmtId="0" fontId="4" fillId="25" borderId="0" applyNumberFormat="0" applyBorder="0" applyAlignment="0" applyProtection="0"/>
    <xf numFmtId="168" fontId="24" fillId="40" borderId="0" applyNumberFormat="0" applyBorder="0" applyAlignment="0" applyProtection="0"/>
    <xf numFmtId="168" fontId="24" fillId="40" borderId="0" applyNumberFormat="0" applyBorder="0" applyAlignment="0" applyProtection="0"/>
    <xf numFmtId="169" fontId="24" fillId="40" borderId="0" applyNumberFormat="0" applyBorder="0" applyAlignment="0" applyProtection="0"/>
    <xf numFmtId="0" fontId="23"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4" fillId="40" borderId="0" applyNumberFormat="0" applyBorder="0" applyAlignment="0" applyProtection="0"/>
    <xf numFmtId="169" fontId="24" fillId="40" borderId="0" applyNumberFormat="0" applyBorder="0" applyAlignment="0" applyProtection="0"/>
    <xf numFmtId="168" fontId="24" fillId="40" borderId="0" applyNumberFormat="0" applyBorder="0" applyAlignment="0" applyProtection="0"/>
    <xf numFmtId="168" fontId="24" fillId="40" borderId="0" applyNumberFormat="0" applyBorder="0" applyAlignment="0" applyProtection="0"/>
    <xf numFmtId="169" fontId="24" fillId="40" borderId="0" applyNumberFormat="0" applyBorder="0" applyAlignment="0" applyProtection="0"/>
    <xf numFmtId="168" fontId="24" fillId="40" borderId="0" applyNumberFormat="0" applyBorder="0" applyAlignment="0" applyProtection="0"/>
    <xf numFmtId="168" fontId="24" fillId="40" borderId="0" applyNumberFormat="0" applyBorder="0" applyAlignment="0" applyProtection="0"/>
    <xf numFmtId="169" fontId="24" fillId="40" borderId="0" applyNumberFormat="0" applyBorder="0" applyAlignment="0" applyProtection="0"/>
    <xf numFmtId="168" fontId="24" fillId="40" borderId="0" applyNumberFormat="0" applyBorder="0" applyAlignment="0" applyProtection="0"/>
    <xf numFmtId="168" fontId="24" fillId="40" borderId="0" applyNumberFormat="0" applyBorder="0" applyAlignment="0" applyProtection="0"/>
    <xf numFmtId="169" fontId="24" fillId="40" borderId="0" applyNumberFormat="0" applyBorder="0" applyAlignment="0" applyProtection="0"/>
    <xf numFmtId="168" fontId="24" fillId="40" borderId="0" applyNumberFormat="0" applyBorder="0" applyAlignment="0" applyProtection="0"/>
    <xf numFmtId="0" fontId="23" fillId="40" borderId="0" applyNumberFormat="0" applyBorder="0" applyAlignment="0" applyProtection="0"/>
    <xf numFmtId="0" fontId="23" fillId="43" borderId="0" applyNumberFormat="0" applyBorder="0" applyAlignment="0" applyProtection="0"/>
    <xf numFmtId="0" fontId="4" fillId="29" borderId="0" applyNumberFormat="0" applyBorder="0" applyAlignment="0" applyProtection="0"/>
    <xf numFmtId="168" fontId="24" fillId="43" borderId="0" applyNumberFormat="0" applyBorder="0" applyAlignment="0" applyProtection="0"/>
    <xf numFmtId="168" fontId="24" fillId="43" borderId="0" applyNumberFormat="0" applyBorder="0" applyAlignment="0" applyProtection="0"/>
    <xf numFmtId="169" fontId="24" fillId="43" borderId="0" applyNumberFormat="0" applyBorder="0" applyAlignment="0" applyProtection="0"/>
    <xf numFmtId="0" fontId="23"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4" fillId="43" borderId="0" applyNumberFormat="0" applyBorder="0" applyAlignment="0" applyProtection="0"/>
    <xf numFmtId="169" fontId="24" fillId="43" borderId="0" applyNumberFormat="0" applyBorder="0" applyAlignment="0" applyProtection="0"/>
    <xf numFmtId="168" fontId="24" fillId="43" borderId="0" applyNumberFormat="0" applyBorder="0" applyAlignment="0" applyProtection="0"/>
    <xf numFmtId="168" fontId="24" fillId="43" borderId="0" applyNumberFormat="0" applyBorder="0" applyAlignment="0" applyProtection="0"/>
    <xf numFmtId="169" fontId="24" fillId="43" borderId="0" applyNumberFormat="0" applyBorder="0" applyAlignment="0" applyProtection="0"/>
    <xf numFmtId="168" fontId="24" fillId="43" borderId="0" applyNumberFormat="0" applyBorder="0" applyAlignment="0" applyProtection="0"/>
    <xf numFmtId="168" fontId="24" fillId="43" borderId="0" applyNumberFormat="0" applyBorder="0" applyAlignment="0" applyProtection="0"/>
    <xf numFmtId="169" fontId="24" fillId="43" borderId="0" applyNumberFormat="0" applyBorder="0" applyAlignment="0" applyProtection="0"/>
    <xf numFmtId="168" fontId="24" fillId="43" borderId="0" applyNumberFormat="0" applyBorder="0" applyAlignment="0" applyProtection="0"/>
    <xf numFmtId="168" fontId="24" fillId="43" borderId="0" applyNumberFormat="0" applyBorder="0" applyAlignment="0" applyProtection="0"/>
    <xf numFmtId="169" fontId="24" fillId="43" borderId="0" applyNumberFormat="0" applyBorder="0" applyAlignment="0" applyProtection="0"/>
    <xf numFmtId="168" fontId="24" fillId="43" borderId="0" applyNumberFormat="0" applyBorder="0" applyAlignment="0" applyProtection="0"/>
    <xf numFmtId="0" fontId="23" fillId="43" borderId="0" applyNumberFormat="0" applyBorder="0" applyAlignment="0" applyProtection="0"/>
    <xf numFmtId="0" fontId="23" fillId="46" borderId="0" applyNumberFormat="0" applyBorder="0" applyAlignment="0" applyProtection="0"/>
    <xf numFmtId="0" fontId="4" fillId="33" borderId="0" applyNumberFormat="0" applyBorder="0" applyAlignment="0" applyProtection="0"/>
    <xf numFmtId="168" fontId="24" fillId="46" borderId="0" applyNumberFormat="0" applyBorder="0" applyAlignment="0" applyProtection="0"/>
    <xf numFmtId="168" fontId="24" fillId="46" borderId="0" applyNumberFormat="0" applyBorder="0" applyAlignment="0" applyProtection="0"/>
    <xf numFmtId="169" fontId="24" fillId="46" borderId="0" applyNumberFormat="0" applyBorder="0" applyAlignment="0" applyProtection="0"/>
    <xf numFmtId="0" fontId="23"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4" fillId="46" borderId="0" applyNumberFormat="0" applyBorder="0" applyAlignment="0" applyProtection="0"/>
    <xf numFmtId="169" fontId="24" fillId="46" borderId="0" applyNumberFormat="0" applyBorder="0" applyAlignment="0" applyProtection="0"/>
    <xf numFmtId="168" fontId="24" fillId="46" borderId="0" applyNumberFormat="0" applyBorder="0" applyAlignment="0" applyProtection="0"/>
    <xf numFmtId="168" fontId="24" fillId="46" borderId="0" applyNumberFormat="0" applyBorder="0" applyAlignment="0" applyProtection="0"/>
    <xf numFmtId="169" fontId="24" fillId="46" borderId="0" applyNumberFormat="0" applyBorder="0" applyAlignment="0" applyProtection="0"/>
    <xf numFmtId="168" fontId="24" fillId="46" borderId="0" applyNumberFormat="0" applyBorder="0" applyAlignment="0" applyProtection="0"/>
    <xf numFmtId="168" fontId="24" fillId="46" borderId="0" applyNumberFormat="0" applyBorder="0" applyAlignment="0" applyProtection="0"/>
    <xf numFmtId="169" fontId="24" fillId="46" borderId="0" applyNumberFormat="0" applyBorder="0" applyAlignment="0" applyProtection="0"/>
    <xf numFmtId="168" fontId="24" fillId="46" borderId="0" applyNumberFormat="0" applyBorder="0" applyAlignment="0" applyProtection="0"/>
    <xf numFmtId="168" fontId="24" fillId="46" borderId="0" applyNumberFormat="0" applyBorder="0" applyAlignment="0" applyProtection="0"/>
    <xf numFmtId="169" fontId="24" fillId="46" borderId="0" applyNumberFormat="0" applyBorder="0" applyAlignment="0" applyProtection="0"/>
    <xf numFmtId="168" fontId="24" fillId="46" borderId="0" applyNumberFormat="0" applyBorder="0" applyAlignment="0" applyProtection="0"/>
    <xf numFmtId="0" fontId="23" fillId="46" borderId="0" applyNumberFormat="0" applyBorder="0" applyAlignment="0" applyProtection="0"/>
    <xf numFmtId="0" fontId="25" fillId="47" borderId="0" applyNumberFormat="0" applyBorder="0" applyAlignment="0" applyProtection="0"/>
    <xf numFmtId="0" fontId="26" fillId="14"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0" fontId="25" fillId="47"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0" fontId="25" fillId="47" borderId="0" applyNumberFormat="0" applyBorder="0" applyAlignment="0" applyProtection="0"/>
    <xf numFmtId="0" fontId="25" fillId="44" borderId="0" applyNumberFormat="0" applyBorder="0" applyAlignment="0" applyProtection="0"/>
    <xf numFmtId="0" fontId="26" fillId="18"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5" fillId="44"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6" fillId="22"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5" fillId="45"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5" fillId="45" borderId="0" applyNumberFormat="0" applyBorder="0" applyAlignment="0" applyProtection="0"/>
    <xf numFmtId="0" fontId="25" fillId="48" borderId="0" applyNumberFormat="0" applyBorder="0" applyAlignment="0" applyProtection="0"/>
    <xf numFmtId="0" fontId="26" fillId="26" borderId="0" applyNumberFormat="0" applyBorder="0" applyAlignment="0" applyProtection="0"/>
    <xf numFmtId="168" fontId="27" fillId="48" borderId="0" applyNumberFormat="0" applyBorder="0" applyAlignment="0" applyProtection="0"/>
    <xf numFmtId="168" fontId="27" fillId="48" borderId="0" applyNumberFormat="0" applyBorder="0" applyAlignment="0" applyProtection="0"/>
    <xf numFmtId="169" fontId="27" fillId="48" borderId="0" applyNumberFormat="0" applyBorder="0" applyAlignment="0" applyProtection="0"/>
    <xf numFmtId="0" fontId="25" fillId="48"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68" fontId="27" fillId="48" borderId="0" applyNumberFormat="0" applyBorder="0" applyAlignment="0" applyProtection="0"/>
    <xf numFmtId="169" fontId="27" fillId="48" borderId="0" applyNumberFormat="0" applyBorder="0" applyAlignment="0" applyProtection="0"/>
    <xf numFmtId="168" fontId="27" fillId="48" borderId="0" applyNumberFormat="0" applyBorder="0" applyAlignment="0" applyProtection="0"/>
    <xf numFmtId="168" fontId="27" fillId="48" borderId="0" applyNumberFormat="0" applyBorder="0" applyAlignment="0" applyProtection="0"/>
    <xf numFmtId="169" fontId="27" fillId="48" borderId="0" applyNumberFormat="0" applyBorder="0" applyAlignment="0" applyProtection="0"/>
    <xf numFmtId="168" fontId="27" fillId="48" borderId="0" applyNumberFormat="0" applyBorder="0" applyAlignment="0" applyProtection="0"/>
    <xf numFmtId="168" fontId="27" fillId="48" borderId="0" applyNumberFormat="0" applyBorder="0" applyAlignment="0" applyProtection="0"/>
    <xf numFmtId="169" fontId="27" fillId="48" borderId="0" applyNumberFormat="0" applyBorder="0" applyAlignment="0" applyProtection="0"/>
    <xf numFmtId="168" fontId="27" fillId="48" borderId="0" applyNumberFormat="0" applyBorder="0" applyAlignment="0" applyProtection="0"/>
    <xf numFmtId="168" fontId="27" fillId="48" borderId="0" applyNumberFormat="0" applyBorder="0" applyAlignment="0" applyProtection="0"/>
    <xf numFmtId="169" fontId="27" fillId="48" borderId="0" applyNumberFormat="0" applyBorder="0" applyAlignment="0" applyProtection="0"/>
    <xf numFmtId="168" fontId="27" fillId="48"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6" fillId="30" borderId="0" applyNumberFormat="0" applyBorder="0" applyAlignment="0" applyProtection="0"/>
    <xf numFmtId="168" fontId="27" fillId="49" borderId="0" applyNumberFormat="0" applyBorder="0" applyAlignment="0" applyProtection="0"/>
    <xf numFmtId="168" fontId="27" fillId="49" borderId="0" applyNumberFormat="0" applyBorder="0" applyAlignment="0" applyProtection="0"/>
    <xf numFmtId="169" fontId="27" fillId="49" borderId="0" applyNumberFormat="0" applyBorder="0" applyAlignment="0" applyProtection="0"/>
    <xf numFmtId="0" fontId="25" fillId="4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168" fontId="27" fillId="49" borderId="0" applyNumberFormat="0" applyBorder="0" applyAlignment="0" applyProtection="0"/>
    <xf numFmtId="169" fontId="27" fillId="49" borderId="0" applyNumberFormat="0" applyBorder="0" applyAlignment="0" applyProtection="0"/>
    <xf numFmtId="168" fontId="27" fillId="49" borderId="0" applyNumberFormat="0" applyBorder="0" applyAlignment="0" applyProtection="0"/>
    <xf numFmtId="168" fontId="27" fillId="49" borderId="0" applyNumberFormat="0" applyBorder="0" applyAlignment="0" applyProtection="0"/>
    <xf numFmtId="169" fontId="27" fillId="49" borderId="0" applyNumberFormat="0" applyBorder="0" applyAlignment="0" applyProtection="0"/>
    <xf numFmtId="168" fontId="27" fillId="49" borderId="0" applyNumberFormat="0" applyBorder="0" applyAlignment="0" applyProtection="0"/>
    <xf numFmtId="168" fontId="27" fillId="49" borderId="0" applyNumberFormat="0" applyBorder="0" applyAlignment="0" applyProtection="0"/>
    <xf numFmtId="169" fontId="27" fillId="49" borderId="0" applyNumberFormat="0" applyBorder="0" applyAlignment="0" applyProtection="0"/>
    <xf numFmtId="168" fontId="27" fillId="49" borderId="0" applyNumberFormat="0" applyBorder="0" applyAlignment="0" applyProtection="0"/>
    <xf numFmtId="168" fontId="27" fillId="49" borderId="0" applyNumberFormat="0" applyBorder="0" applyAlignment="0" applyProtection="0"/>
    <xf numFmtId="169" fontId="27" fillId="49" borderId="0" applyNumberFormat="0" applyBorder="0" applyAlignment="0" applyProtection="0"/>
    <xf numFmtId="168" fontId="27" fillId="49" borderId="0" applyNumberFormat="0" applyBorder="0" applyAlignment="0" applyProtection="0"/>
    <xf numFmtId="0" fontId="25" fillId="49"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168" fontId="27" fillId="50" borderId="0" applyNumberFormat="0" applyBorder="0" applyAlignment="0" applyProtection="0"/>
    <xf numFmtId="168" fontId="27" fillId="50" borderId="0" applyNumberFormat="0" applyBorder="0" applyAlignment="0" applyProtection="0"/>
    <xf numFmtId="169" fontId="27" fillId="50"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68" fontId="27" fillId="50" borderId="0" applyNumberFormat="0" applyBorder="0" applyAlignment="0" applyProtection="0"/>
    <xf numFmtId="169" fontId="27" fillId="50" borderId="0" applyNumberFormat="0" applyBorder="0" applyAlignment="0" applyProtection="0"/>
    <xf numFmtId="168" fontId="27" fillId="50" borderId="0" applyNumberFormat="0" applyBorder="0" applyAlignment="0" applyProtection="0"/>
    <xf numFmtId="168" fontId="27" fillId="50" borderId="0" applyNumberFormat="0" applyBorder="0" applyAlignment="0" applyProtection="0"/>
    <xf numFmtId="169" fontId="27" fillId="50" borderId="0" applyNumberFormat="0" applyBorder="0" applyAlignment="0" applyProtection="0"/>
    <xf numFmtId="168" fontId="27" fillId="50" borderId="0" applyNumberFormat="0" applyBorder="0" applyAlignment="0" applyProtection="0"/>
    <xf numFmtId="168" fontId="27" fillId="50" borderId="0" applyNumberFormat="0" applyBorder="0" applyAlignment="0" applyProtection="0"/>
    <xf numFmtId="169" fontId="27" fillId="50" borderId="0" applyNumberFormat="0" applyBorder="0" applyAlignment="0" applyProtection="0"/>
    <xf numFmtId="168" fontId="27" fillId="50" borderId="0" applyNumberFormat="0" applyBorder="0" applyAlignment="0" applyProtection="0"/>
    <xf numFmtId="168" fontId="27" fillId="50" borderId="0" applyNumberFormat="0" applyBorder="0" applyAlignment="0" applyProtection="0"/>
    <xf numFmtId="169" fontId="27" fillId="50" borderId="0" applyNumberFormat="0" applyBorder="0" applyAlignment="0" applyProtection="0"/>
    <xf numFmtId="168" fontId="27" fillId="50" borderId="0" applyNumberFormat="0" applyBorder="0" applyAlignment="0" applyProtection="0"/>
    <xf numFmtId="0" fontId="25" fillId="50"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25" fillId="52" borderId="0" applyNumberFormat="0" applyBorder="0" applyAlignment="0" applyProtection="0"/>
    <xf numFmtId="0" fontId="25" fillId="53" borderId="0" applyNumberFormat="0" applyBorder="0" applyAlignment="0" applyProtection="0"/>
    <xf numFmtId="0" fontId="26" fillId="11" borderId="0" applyNumberFormat="0" applyBorder="0" applyAlignment="0" applyProtection="0"/>
    <xf numFmtId="168" fontId="27" fillId="53" borderId="0" applyNumberFormat="0" applyBorder="0" applyAlignment="0" applyProtection="0"/>
    <xf numFmtId="168" fontId="27" fillId="53" borderId="0" applyNumberFormat="0" applyBorder="0" applyAlignment="0" applyProtection="0"/>
    <xf numFmtId="169" fontId="27" fillId="53" borderId="0" applyNumberFormat="0" applyBorder="0" applyAlignment="0" applyProtection="0"/>
    <xf numFmtId="0" fontId="25" fillId="53"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168" fontId="27" fillId="53" borderId="0" applyNumberFormat="0" applyBorder="0" applyAlignment="0" applyProtection="0"/>
    <xf numFmtId="169" fontId="27" fillId="53" borderId="0" applyNumberFormat="0" applyBorder="0" applyAlignment="0" applyProtection="0"/>
    <xf numFmtId="168" fontId="27" fillId="53" borderId="0" applyNumberFormat="0" applyBorder="0" applyAlignment="0" applyProtection="0"/>
    <xf numFmtId="168" fontId="27" fillId="53" borderId="0" applyNumberFormat="0" applyBorder="0" applyAlignment="0" applyProtection="0"/>
    <xf numFmtId="169" fontId="27" fillId="53" borderId="0" applyNumberFormat="0" applyBorder="0" applyAlignment="0" applyProtection="0"/>
    <xf numFmtId="168" fontId="27" fillId="53" borderId="0" applyNumberFormat="0" applyBorder="0" applyAlignment="0" applyProtection="0"/>
    <xf numFmtId="168" fontId="27" fillId="53" borderId="0" applyNumberFormat="0" applyBorder="0" applyAlignment="0" applyProtection="0"/>
    <xf numFmtId="169" fontId="27" fillId="53" borderId="0" applyNumberFormat="0" applyBorder="0" applyAlignment="0" applyProtection="0"/>
    <xf numFmtId="168" fontId="27" fillId="53" borderId="0" applyNumberFormat="0" applyBorder="0" applyAlignment="0" applyProtection="0"/>
    <xf numFmtId="168" fontId="27" fillId="53" borderId="0" applyNumberFormat="0" applyBorder="0" applyAlignment="0" applyProtection="0"/>
    <xf numFmtId="169" fontId="27" fillId="53" borderId="0" applyNumberFormat="0" applyBorder="0" applyAlignment="0" applyProtection="0"/>
    <xf numFmtId="168" fontId="27"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3" fillId="54" borderId="0" applyNumberFormat="0" applyBorder="0" applyAlignment="0" applyProtection="0"/>
    <xf numFmtId="0" fontId="23" fillId="55" borderId="0" applyNumberFormat="0" applyBorder="0" applyAlignment="0" applyProtection="0"/>
    <xf numFmtId="0" fontId="25" fillId="56" borderId="0" applyNumberFormat="0" applyBorder="0" applyAlignment="0" applyProtection="0"/>
    <xf numFmtId="0" fontId="25" fillId="57" borderId="0" applyNumberFormat="0" applyBorder="0" applyAlignment="0" applyProtection="0"/>
    <xf numFmtId="0" fontId="26" fillId="15" borderId="0" applyNumberFormat="0" applyBorder="0" applyAlignment="0" applyProtection="0"/>
    <xf numFmtId="168" fontId="27" fillId="57" borderId="0" applyNumberFormat="0" applyBorder="0" applyAlignment="0" applyProtection="0"/>
    <xf numFmtId="168" fontId="27" fillId="57" borderId="0" applyNumberFormat="0" applyBorder="0" applyAlignment="0" applyProtection="0"/>
    <xf numFmtId="169" fontId="27" fillId="57" borderId="0" applyNumberFormat="0" applyBorder="0" applyAlignment="0" applyProtection="0"/>
    <xf numFmtId="0" fontId="25" fillId="57"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168" fontId="27" fillId="57" borderId="0" applyNumberFormat="0" applyBorder="0" applyAlignment="0" applyProtection="0"/>
    <xf numFmtId="169" fontId="27" fillId="57" borderId="0" applyNumberFormat="0" applyBorder="0" applyAlignment="0" applyProtection="0"/>
    <xf numFmtId="168" fontId="27" fillId="57" borderId="0" applyNumberFormat="0" applyBorder="0" applyAlignment="0" applyProtection="0"/>
    <xf numFmtId="168" fontId="27" fillId="57" borderId="0" applyNumberFormat="0" applyBorder="0" applyAlignment="0" applyProtection="0"/>
    <xf numFmtId="169" fontId="27" fillId="57" borderId="0" applyNumberFormat="0" applyBorder="0" applyAlignment="0" applyProtection="0"/>
    <xf numFmtId="168" fontId="27" fillId="57" borderId="0" applyNumberFormat="0" applyBorder="0" applyAlignment="0" applyProtection="0"/>
    <xf numFmtId="168" fontId="27" fillId="57" borderId="0" applyNumberFormat="0" applyBorder="0" applyAlignment="0" applyProtection="0"/>
    <xf numFmtId="169" fontId="27" fillId="57" borderId="0" applyNumberFormat="0" applyBorder="0" applyAlignment="0" applyProtection="0"/>
    <xf numFmtId="168" fontId="27" fillId="57" borderId="0" applyNumberFormat="0" applyBorder="0" applyAlignment="0" applyProtection="0"/>
    <xf numFmtId="168" fontId="27" fillId="57" borderId="0" applyNumberFormat="0" applyBorder="0" applyAlignment="0" applyProtection="0"/>
    <xf numFmtId="169" fontId="27" fillId="57" borderId="0" applyNumberFormat="0" applyBorder="0" applyAlignment="0" applyProtection="0"/>
    <xf numFmtId="168" fontId="27"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3" fillId="54" borderId="0" applyNumberFormat="0" applyBorder="0" applyAlignment="0" applyProtection="0"/>
    <xf numFmtId="0" fontId="23" fillId="58" borderId="0" applyNumberFormat="0" applyBorder="0" applyAlignment="0" applyProtection="0"/>
    <xf numFmtId="0" fontId="25" fillId="55" borderId="0" applyNumberFormat="0" applyBorder="0" applyAlignment="0" applyProtection="0"/>
    <xf numFmtId="0" fontId="25" fillId="59" borderId="0" applyNumberFormat="0" applyBorder="0" applyAlignment="0" applyProtection="0"/>
    <xf numFmtId="0" fontId="26" fillId="19" borderId="0" applyNumberFormat="0" applyBorder="0" applyAlignment="0" applyProtection="0"/>
    <xf numFmtId="168" fontId="27" fillId="59" borderId="0" applyNumberFormat="0" applyBorder="0" applyAlignment="0" applyProtection="0"/>
    <xf numFmtId="168" fontId="27" fillId="59" borderId="0" applyNumberFormat="0" applyBorder="0" applyAlignment="0" applyProtection="0"/>
    <xf numFmtId="169" fontId="27" fillId="59" borderId="0" applyNumberFormat="0" applyBorder="0" applyAlignment="0" applyProtection="0"/>
    <xf numFmtId="0" fontId="25" fillId="5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168" fontId="27" fillId="59" borderId="0" applyNumberFormat="0" applyBorder="0" applyAlignment="0" applyProtection="0"/>
    <xf numFmtId="169" fontId="27" fillId="59" borderId="0" applyNumberFormat="0" applyBorder="0" applyAlignment="0" applyProtection="0"/>
    <xf numFmtId="168" fontId="27" fillId="59" borderId="0" applyNumberFormat="0" applyBorder="0" applyAlignment="0" applyProtection="0"/>
    <xf numFmtId="168" fontId="27" fillId="59" borderId="0" applyNumberFormat="0" applyBorder="0" applyAlignment="0" applyProtection="0"/>
    <xf numFmtId="169" fontId="27" fillId="59" borderId="0" applyNumberFormat="0" applyBorder="0" applyAlignment="0" applyProtection="0"/>
    <xf numFmtId="168" fontId="27" fillId="59" borderId="0" applyNumberFormat="0" applyBorder="0" applyAlignment="0" applyProtection="0"/>
    <xf numFmtId="168" fontId="27" fillId="59" borderId="0" applyNumberFormat="0" applyBorder="0" applyAlignment="0" applyProtection="0"/>
    <xf numFmtId="169" fontId="27" fillId="59" borderId="0" applyNumberFormat="0" applyBorder="0" applyAlignment="0" applyProtection="0"/>
    <xf numFmtId="168" fontId="27" fillId="59" borderId="0" applyNumberFormat="0" applyBorder="0" applyAlignment="0" applyProtection="0"/>
    <xf numFmtId="168" fontId="27" fillId="59" borderId="0" applyNumberFormat="0" applyBorder="0" applyAlignment="0" applyProtection="0"/>
    <xf numFmtId="169" fontId="27" fillId="59" borderId="0" applyNumberFormat="0" applyBorder="0" applyAlignment="0" applyProtection="0"/>
    <xf numFmtId="168" fontId="27"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3" fillId="51" borderId="0" applyNumberFormat="0" applyBorder="0" applyAlignment="0" applyProtection="0"/>
    <xf numFmtId="0" fontId="23" fillId="55" borderId="0" applyNumberFormat="0" applyBorder="0" applyAlignment="0" applyProtection="0"/>
    <xf numFmtId="0" fontId="25" fillId="55" borderId="0" applyNumberFormat="0" applyBorder="0" applyAlignment="0" applyProtection="0"/>
    <xf numFmtId="0" fontId="25" fillId="48" borderId="0" applyNumberFormat="0" applyBorder="0" applyAlignment="0" applyProtection="0"/>
    <xf numFmtId="0" fontId="26" fillId="23" borderId="0" applyNumberFormat="0" applyBorder="0" applyAlignment="0" applyProtection="0"/>
    <xf numFmtId="168" fontId="27" fillId="48" borderId="0" applyNumberFormat="0" applyBorder="0" applyAlignment="0" applyProtection="0"/>
    <xf numFmtId="168" fontId="27" fillId="48" borderId="0" applyNumberFormat="0" applyBorder="0" applyAlignment="0" applyProtection="0"/>
    <xf numFmtId="169" fontId="27" fillId="48" borderId="0" applyNumberFormat="0" applyBorder="0" applyAlignment="0" applyProtection="0"/>
    <xf numFmtId="0" fontId="25" fillId="48"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168" fontId="27" fillId="48" borderId="0" applyNumberFormat="0" applyBorder="0" applyAlignment="0" applyProtection="0"/>
    <xf numFmtId="169" fontId="27" fillId="48" borderId="0" applyNumberFormat="0" applyBorder="0" applyAlignment="0" applyProtection="0"/>
    <xf numFmtId="168" fontId="27" fillId="48" borderId="0" applyNumberFormat="0" applyBorder="0" applyAlignment="0" applyProtection="0"/>
    <xf numFmtId="168" fontId="27" fillId="48" borderId="0" applyNumberFormat="0" applyBorder="0" applyAlignment="0" applyProtection="0"/>
    <xf numFmtId="169" fontId="27" fillId="48" borderId="0" applyNumberFormat="0" applyBorder="0" applyAlignment="0" applyProtection="0"/>
    <xf numFmtId="168" fontId="27" fillId="48" borderId="0" applyNumberFormat="0" applyBorder="0" applyAlignment="0" applyProtection="0"/>
    <xf numFmtId="168" fontId="27" fillId="48" borderId="0" applyNumberFormat="0" applyBorder="0" applyAlignment="0" applyProtection="0"/>
    <xf numFmtId="169" fontId="27" fillId="48" borderId="0" applyNumberFormat="0" applyBorder="0" applyAlignment="0" applyProtection="0"/>
    <xf numFmtId="168" fontId="27" fillId="48" borderId="0" applyNumberFormat="0" applyBorder="0" applyAlignment="0" applyProtection="0"/>
    <xf numFmtId="168" fontId="27" fillId="48" borderId="0" applyNumberFormat="0" applyBorder="0" applyAlignment="0" applyProtection="0"/>
    <xf numFmtId="169" fontId="27" fillId="48" borderId="0" applyNumberFormat="0" applyBorder="0" applyAlignment="0" applyProtection="0"/>
    <xf numFmtId="168" fontId="27"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60" borderId="0" applyNumberFormat="0" applyBorder="0" applyAlignment="0" applyProtection="0"/>
    <xf numFmtId="0" fontId="23" fillId="51" borderId="0" applyNumberFormat="0" applyBorder="0" applyAlignment="0" applyProtection="0"/>
    <xf numFmtId="0" fontId="25" fillId="52" borderId="0" applyNumberFormat="0" applyBorder="0" applyAlignment="0" applyProtection="0"/>
    <xf numFmtId="0" fontId="25" fillId="49" borderId="0" applyNumberFormat="0" applyBorder="0" applyAlignment="0" applyProtection="0"/>
    <xf numFmtId="0" fontId="26" fillId="27" borderId="0" applyNumberFormat="0" applyBorder="0" applyAlignment="0" applyProtection="0"/>
    <xf numFmtId="168" fontId="27" fillId="49" borderId="0" applyNumberFormat="0" applyBorder="0" applyAlignment="0" applyProtection="0"/>
    <xf numFmtId="168" fontId="27" fillId="49" borderId="0" applyNumberFormat="0" applyBorder="0" applyAlignment="0" applyProtection="0"/>
    <xf numFmtId="169" fontId="27" fillId="49" borderId="0" applyNumberFormat="0" applyBorder="0" applyAlignment="0" applyProtection="0"/>
    <xf numFmtId="0" fontId="25" fillId="49"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168" fontId="27" fillId="49" borderId="0" applyNumberFormat="0" applyBorder="0" applyAlignment="0" applyProtection="0"/>
    <xf numFmtId="169" fontId="27" fillId="49" borderId="0" applyNumberFormat="0" applyBorder="0" applyAlignment="0" applyProtection="0"/>
    <xf numFmtId="168" fontId="27" fillId="49" borderId="0" applyNumberFormat="0" applyBorder="0" applyAlignment="0" applyProtection="0"/>
    <xf numFmtId="168" fontId="27" fillId="49" borderId="0" applyNumberFormat="0" applyBorder="0" applyAlignment="0" applyProtection="0"/>
    <xf numFmtId="169" fontId="27" fillId="49" borderId="0" applyNumberFormat="0" applyBorder="0" applyAlignment="0" applyProtection="0"/>
    <xf numFmtId="168" fontId="27" fillId="49" borderId="0" applyNumberFormat="0" applyBorder="0" applyAlignment="0" applyProtection="0"/>
    <xf numFmtId="168" fontId="27" fillId="49" borderId="0" applyNumberFormat="0" applyBorder="0" applyAlignment="0" applyProtection="0"/>
    <xf numFmtId="169" fontId="27" fillId="49" borderId="0" applyNumberFormat="0" applyBorder="0" applyAlignment="0" applyProtection="0"/>
    <xf numFmtId="168" fontId="27" fillId="49" borderId="0" applyNumberFormat="0" applyBorder="0" applyAlignment="0" applyProtection="0"/>
    <xf numFmtId="168" fontId="27" fillId="49" borderId="0" applyNumberFormat="0" applyBorder="0" applyAlignment="0" applyProtection="0"/>
    <xf numFmtId="169" fontId="27" fillId="49" borderId="0" applyNumberFormat="0" applyBorder="0" applyAlignment="0" applyProtection="0"/>
    <xf numFmtId="168" fontId="27"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3" fillId="54" borderId="0" applyNumberFormat="0" applyBorder="0" applyAlignment="0" applyProtection="0"/>
    <xf numFmtId="0" fontId="23" fillId="61"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6" fillId="31" borderId="0" applyNumberFormat="0" applyBorder="0" applyAlignment="0" applyProtection="0"/>
    <xf numFmtId="168" fontId="27" fillId="62" borderId="0" applyNumberFormat="0" applyBorder="0" applyAlignment="0" applyProtection="0"/>
    <xf numFmtId="168" fontId="27" fillId="62" borderId="0" applyNumberFormat="0" applyBorder="0" applyAlignment="0" applyProtection="0"/>
    <xf numFmtId="169" fontId="27" fillId="62" borderId="0" applyNumberFormat="0" applyBorder="0" applyAlignment="0" applyProtection="0"/>
    <xf numFmtId="0" fontId="25" fillId="62"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168" fontId="27" fillId="62" borderId="0" applyNumberFormat="0" applyBorder="0" applyAlignment="0" applyProtection="0"/>
    <xf numFmtId="169" fontId="27" fillId="62" borderId="0" applyNumberFormat="0" applyBorder="0" applyAlignment="0" applyProtection="0"/>
    <xf numFmtId="168" fontId="27" fillId="62" borderId="0" applyNumberFormat="0" applyBorder="0" applyAlignment="0" applyProtection="0"/>
    <xf numFmtId="168" fontId="27" fillId="62" borderId="0" applyNumberFormat="0" applyBorder="0" applyAlignment="0" applyProtection="0"/>
    <xf numFmtId="169" fontId="27" fillId="62" borderId="0" applyNumberFormat="0" applyBorder="0" applyAlignment="0" applyProtection="0"/>
    <xf numFmtId="168" fontId="27" fillId="62" borderId="0" applyNumberFormat="0" applyBorder="0" applyAlignment="0" applyProtection="0"/>
    <xf numFmtId="168" fontId="27" fillId="62" borderId="0" applyNumberFormat="0" applyBorder="0" applyAlignment="0" applyProtection="0"/>
    <xf numFmtId="169" fontId="27" fillId="62" borderId="0" applyNumberFormat="0" applyBorder="0" applyAlignment="0" applyProtection="0"/>
    <xf numFmtId="168" fontId="27" fillId="62" borderId="0" applyNumberFormat="0" applyBorder="0" applyAlignment="0" applyProtection="0"/>
    <xf numFmtId="168" fontId="27" fillId="62" borderId="0" applyNumberFormat="0" applyBorder="0" applyAlignment="0" applyProtection="0"/>
    <xf numFmtId="169" fontId="27" fillId="62" borderId="0" applyNumberFormat="0" applyBorder="0" applyAlignment="0" applyProtection="0"/>
    <xf numFmtId="168" fontId="27" fillId="62" borderId="0" applyNumberFormat="0" applyBorder="0" applyAlignment="0" applyProtection="0"/>
    <xf numFmtId="0" fontId="25" fillId="62" borderId="0" applyNumberFormat="0" applyBorder="0" applyAlignment="0" applyProtection="0"/>
    <xf numFmtId="0" fontId="25" fillId="62" borderId="0" applyNumberFormat="0" applyBorder="0" applyAlignment="0" applyProtection="0"/>
    <xf numFmtId="0" fontId="25" fillId="62" borderId="0" applyNumberFormat="0" applyBorder="0" applyAlignment="0" applyProtection="0"/>
    <xf numFmtId="0" fontId="28" fillId="38" borderId="0" applyNumberFormat="0" applyBorder="0" applyAlignment="0" applyProtection="0"/>
    <xf numFmtId="0" fontId="29" fillId="5"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8" fillId="38"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8" fillId="38" borderId="0" applyNumberFormat="0" applyBorder="0" applyAlignment="0" applyProtection="0"/>
    <xf numFmtId="170" fontId="31" fillId="0" borderId="0" applyFill="0" applyBorder="0" applyAlignment="0"/>
    <xf numFmtId="170" fontId="32" fillId="0" borderId="0" applyFill="0" applyBorder="0" applyAlignment="0"/>
    <xf numFmtId="170" fontId="32" fillId="0" borderId="0" applyFill="0" applyBorder="0" applyAlignment="0"/>
    <xf numFmtId="170" fontId="32" fillId="0" borderId="0" applyFill="0" applyBorder="0" applyAlignment="0"/>
    <xf numFmtId="171" fontId="33" fillId="0" borderId="0" applyFill="0" applyBorder="0" applyAlignment="0"/>
    <xf numFmtId="171" fontId="33" fillId="0" borderId="0" applyFill="0" applyBorder="0" applyAlignment="0"/>
    <xf numFmtId="170" fontId="32" fillId="0" borderId="0" applyFill="0" applyBorder="0" applyAlignment="0"/>
    <xf numFmtId="170" fontId="32" fillId="0" borderId="0" applyFill="0" applyBorder="0" applyAlignment="0"/>
    <xf numFmtId="170" fontId="32" fillId="0" borderId="0" applyFill="0" applyBorder="0" applyAlignment="0"/>
    <xf numFmtId="170" fontId="32" fillId="0" borderId="0" applyFill="0" applyBorder="0" applyAlignment="0"/>
    <xf numFmtId="170" fontId="32" fillId="0" borderId="0" applyFill="0" applyBorder="0" applyAlignment="0"/>
    <xf numFmtId="170" fontId="32" fillId="0" borderId="0" applyFill="0" applyBorder="0" applyAlignment="0"/>
    <xf numFmtId="172" fontId="33" fillId="0" borderId="0" applyFill="0" applyBorder="0" applyAlignment="0"/>
    <xf numFmtId="173" fontId="33" fillId="0" borderId="0" applyFill="0" applyBorder="0" applyAlignment="0"/>
    <xf numFmtId="174" fontId="33" fillId="0" borderId="0" applyFill="0" applyBorder="0" applyAlignment="0"/>
    <xf numFmtId="175" fontId="33" fillId="0" borderId="0" applyFill="0" applyBorder="0" applyAlignment="0"/>
    <xf numFmtId="171" fontId="33" fillId="0" borderId="0" applyFill="0" applyBorder="0" applyAlignment="0"/>
    <xf numFmtId="176" fontId="33" fillId="0" borderId="0" applyFill="0" applyBorder="0" applyAlignment="0"/>
    <xf numFmtId="172" fontId="33" fillId="0" borderId="0" applyFill="0" applyBorder="0" applyAlignment="0"/>
    <xf numFmtId="0" fontId="34" fillId="63" borderId="37" applyNumberFormat="0" applyAlignment="0" applyProtection="0"/>
    <xf numFmtId="0" fontId="35" fillId="8" borderId="30"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168" fontId="36"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168" fontId="36"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169" fontId="36"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5" fillId="8" borderId="30"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5" fillId="8" borderId="30"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5" fillId="8" borderId="30"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5" fillId="8" borderId="30"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5" fillId="8" borderId="30"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5" fillId="8" borderId="30"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5" fillId="8" borderId="30"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0" fontId="34" fillId="63" borderId="37" applyNumberFormat="0" applyAlignment="0" applyProtection="0"/>
    <xf numFmtId="168" fontId="36" fillId="63" borderId="37" applyNumberFormat="0" applyAlignment="0" applyProtection="0"/>
    <xf numFmtId="169" fontId="36" fillId="63" borderId="37" applyNumberFormat="0" applyAlignment="0" applyProtection="0"/>
    <xf numFmtId="168" fontId="36" fillId="63" borderId="37" applyNumberFormat="0" applyAlignment="0" applyProtection="0"/>
    <xf numFmtId="168" fontId="36" fillId="63" borderId="37" applyNumberFormat="0" applyAlignment="0" applyProtection="0"/>
    <xf numFmtId="169" fontId="36" fillId="63" borderId="37" applyNumberFormat="0" applyAlignment="0" applyProtection="0"/>
    <xf numFmtId="168" fontId="36" fillId="63" borderId="37" applyNumberFormat="0" applyAlignment="0" applyProtection="0"/>
    <xf numFmtId="168" fontId="36" fillId="63" borderId="37" applyNumberFormat="0" applyAlignment="0" applyProtection="0"/>
    <xf numFmtId="169" fontId="36" fillId="63" borderId="37" applyNumberFormat="0" applyAlignment="0" applyProtection="0"/>
    <xf numFmtId="168" fontId="36" fillId="63" borderId="37" applyNumberFormat="0" applyAlignment="0" applyProtection="0"/>
    <xf numFmtId="168" fontId="36" fillId="63" borderId="37" applyNumberFormat="0" applyAlignment="0" applyProtection="0"/>
    <xf numFmtId="169" fontId="36" fillId="63" borderId="37" applyNumberFormat="0" applyAlignment="0" applyProtection="0"/>
    <xf numFmtId="168" fontId="36" fillId="63" borderId="37" applyNumberFormat="0" applyAlignment="0" applyProtection="0"/>
    <xf numFmtId="0" fontId="34" fillId="63" borderId="37" applyNumberFormat="0" applyAlignment="0" applyProtection="0"/>
    <xf numFmtId="0" fontId="37" fillId="64" borderId="38" applyNumberFormat="0" applyAlignment="0" applyProtection="0"/>
    <xf numFmtId="0" fontId="38" fillId="9" borderId="33" applyNumberFormat="0" applyAlignment="0" applyProtection="0"/>
    <xf numFmtId="168"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0" fontId="37"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0" fontId="38" fillId="9" borderId="33"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0" fontId="37"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quotePrefix="1">
      <protection locked="0"/>
    </xf>
    <xf numFmtId="43" fontId="23" fillId="0" borderId="0" applyFont="0" applyFill="0" applyBorder="0" applyAlignment="0" applyProtection="0"/>
    <xf numFmtId="43" fontId="2" fillId="0" borderId="0" quotePrefix="1">
      <protection locked="0"/>
    </xf>
    <xf numFmtId="43" fontId="23"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3" fillId="0" borderId="0" applyFont="0" applyFill="0" applyBorder="0" applyAlignment="0" applyProtection="0"/>
    <xf numFmtId="44" fontId="8" fillId="0" borderId="0" applyFont="0" applyFill="0" applyBorder="0" applyAlignment="0" applyProtection="0"/>
    <xf numFmtId="43" fontId="23" fillId="0" borderId="0" applyFont="0" applyFill="0" applyBorder="0" applyAlignment="0" applyProtection="0"/>
    <xf numFmtId="44" fontId="8" fillId="0" borderId="0" applyFont="0" applyFill="0" applyBorder="0" applyAlignment="0" applyProtection="0"/>
    <xf numFmtId="178" fontId="23"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3" fillId="0" borderId="0" applyFont="0" applyFill="0" applyBorder="0" applyAlignment="0" applyProtection="0"/>
    <xf numFmtId="44" fontId="8" fillId="0" borderId="0" applyFont="0" applyFill="0" applyBorder="0" applyAlignment="0" applyProtection="0"/>
    <xf numFmtId="178" fontId="23"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3"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1" fillId="0" borderId="0"/>
    <xf numFmtId="172" fontId="33"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1" fillId="0" borderId="0"/>
    <xf numFmtId="14" fontId="42" fillId="0" borderId="0" applyFill="0" applyBorder="0" applyAlignment="0"/>
    <xf numFmtId="38" fontId="22" fillId="0" borderId="39">
      <alignment vertical="center"/>
    </xf>
    <xf numFmtId="38" fontId="22" fillId="0" borderId="39">
      <alignment vertical="center"/>
    </xf>
    <xf numFmtId="38" fontId="22" fillId="0" borderId="39">
      <alignment vertical="center"/>
    </xf>
    <xf numFmtId="38" fontId="22" fillId="0" borderId="39">
      <alignment vertical="center"/>
    </xf>
    <xf numFmtId="38" fontId="22" fillId="0" borderId="39">
      <alignment vertical="center"/>
    </xf>
    <xf numFmtId="38" fontId="22" fillId="0" borderId="39">
      <alignment vertical="center"/>
    </xf>
    <xf numFmtId="38" fontId="22" fillId="0" borderId="39">
      <alignment vertical="center"/>
    </xf>
    <xf numFmtId="38" fontId="22" fillId="0" borderId="0" applyFont="0" applyFill="0" applyBorder="0" applyAlignment="0" applyProtection="0"/>
    <xf numFmtId="180" fontId="2" fillId="0" borderId="0" applyFont="0" applyFill="0" applyBorder="0" applyAlignment="0" applyProtection="0"/>
    <xf numFmtId="0" fontId="43" fillId="65" borderId="0" applyNumberFormat="0" applyBorder="0" applyAlignment="0" applyProtection="0"/>
    <xf numFmtId="0" fontId="43" fillId="66" borderId="0" applyNumberFormat="0" applyBorder="0" applyAlignment="0" applyProtection="0"/>
    <xf numFmtId="0" fontId="43" fillId="67" borderId="0" applyNumberFormat="0" applyBorder="0" applyAlignment="0" applyProtection="0"/>
    <xf numFmtId="171" fontId="33" fillId="0" borderId="0" applyFill="0" applyBorder="0" applyAlignment="0"/>
    <xf numFmtId="172" fontId="33" fillId="0" borderId="0" applyFill="0" applyBorder="0" applyAlignment="0"/>
    <xf numFmtId="171" fontId="33" fillId="0" borderId="0" applyFill="0" applyBorder="0" applyAlignment="0"/>
    <xf numFmtId="176" fontId="33" fillId="0" borderId="0" applyFill="0" applyBorder="0" applyAlignment="0"/>
    <xf numFmtId="172" fontId="33"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168" fontId="46" fillId="0" borderId="0" applyNumberFormat="0" applyFill="0" applyBorder="0" applyAlignment="0" applyProtection="0"/>
    <xf numFmtId="168" fontId="46" fillId="0" borderId="0" applyNumberFormat="0" applyFill="0" applyBorder="0" applyAlignment="0" applyProtection="0"/>
    <xf numFmtId="169" fontId="46"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8" fontId="46" fillId="0" borderId="0" applyNumberFormat="0" applyFill="0" applyBorder="0" applyAlignment="0" applyProtection="0"/>
    <xf numFmtId="169" fontId="46" fillId="0" borderId="0" applyNumberFormat="0" applyFill="0" applyBorder="0" applyAlignment="0" applyProtection="0"/>
    <xf numFmtId="168" fontId="46" fillId="0" borderId="0" applyNumberFormat="0" applyFill="0" applyBorder="0" applyAlignment="0" applyProtection="0"/>
    <xf numFmtId="168" fontId="46" fillId="0" borderId="0" applyNumberFormat="0" applyFill="0" applyBorder="0" applyAlignment="0" applyProtection="0"/>
    <xf numFmtId="169" fontId="46" fillId="0" borderId="0" applyNumberFormat="0" applyFill="0" applyBorder="0" applyAlignment="0" applyProtection="0"/>
    <xf numFmtId="168" fontId="46" fillId="0" borderId="0" applyNumberFormat="0" applyFill="0" applyBorder="0" applyAlignment="0" applyProtection="0"/>
    <xf numFmtId="168" fontId="46" fillId="0" borderId="0" applyNumberFormat="0" applyFill="0" applyBorder="0" applyAlignment="0" applyProtection="0"/>
    <xf numFmtId="169" fontId="46" fillId="0" borderId="0" applyNumberFormat="0" applyFill="0" applyBorder="0" applyAlignment="0" applyProtection="0"/>
    <xf numFmtId="168" fontId="46" fillId="0" borderId="0" applyNumberFormat="0" applyFill="0" applyBorder="0" applyAlignment="0" applyProtection="0"/>
    <xf numFmtId="168" fontId="46" fillId="0" borderId="0" applyNumberFormat="0" applyFill="0" applyBorder="0" applyAlignment="0" applyProtection="0"/>
    <xf numFmtId="169" fontId="46" fillId="0" borderId="0" applyNumberFormat="0" applyFill="0" applyBorder="0" applyAlignment="0" applyProtection="0"/>
    <xf numFmtId="168" fontId="46" fillId="0" borderId="0" applyNumberFormat="0" applyFill="0" applyBorder="0" applyAlignment="0" applyProtection="0"/>
    <xf numFmtId="0" fontId="44" fillId="0" borderId="0" applyNumberFormat="0" applyFill="0" applyBorder="0" applyAlignment="0" applyProtection="0"/>
    <xf numFmtId="168" fontId="2" fillId="0" borderId="0"/>
    <xf numFmtId="0" fontId="2" fillId="0" borderId="0"/>
    <xf numFmtId="168" fontId="2" fillId="0" borderId="0"/>
    <xf numFmtId="0" fontId="32" fillId="0" borderId="3" applyNumberFormat="0" applyAlignment="0">
      <alignment horizontal="right"/>
      <protection locked="0"/>
    </xf>
    <xf numFmtId="0" fontId="32" fillId="0" borderId="3" applyNumberFormat="0" applyAlignment="0">
      <alignment horizontal="right"/>
      <protection locked="0"/>
    </xf>
    <xf numFmtId="0" fontId="32" fillId="0" borderId="3" applyNumberFormat="0" applyAlignment="0">
      <alignment horizontal="right"/>
      <protection locked="0"/>
    </xf>
    <xf numFmtId="0" fontId="32" fillId="0" borderId="3" applyNumberFormat="0" applyAlignment="0">
      <alignment horizontal="right"/>
      <protection locked="0"/>
    </xf>
    <xf numFmtId="0" fontId="32" fillId="0" borderId="3" applyNumberFormat="0" applyAlignment="0">
      <alignment horizontal="right"/>
      <protection locked="0"/>
    </xf>
    <xf numFmtId="0" fontId="32" fillId="0" borderId="3" applyNumberFormat="0" applyAlignment="0">
      <alignment horizontal="right"/>
      <protection locked="0"/>
    </xf>
    <xf numFmtId="0" fontId="32" fillId="0" borderId="3" applyNumberFormat="0" applyAlignment="0">
      <alignment horizontal="right"/>
      <protection locked="0"/>
    </xf>
    <xf numFmtId="0" fontId="32" fillId="0" borderId="3" applyNumberFormat="0" applyAlignment="0">
      <alignment horizontal="right"/>
      <protection locked="0"/>
    </xf>
    <xf numFmtId="0" fontId="32" fillId="0" borderId="3" applyNumberFormat="0" applyAlignment="0">
      <alignment horizontal="right"/>
      <protection locked="0"/>
    </xf>
    <xf numFmtId="0" fontId="32" fillId="0" borderId="3" applyNumberFormat="0" applyAlignment="0">
      <alignment horizontal="right"/>
      <protection locked="0"/>
    </xf>
    <xf numFmtId="0" fontId="47" fillId="39" borderId="0" applyNumberFormat="0" applyBorder="0" applyAlignment="0" applyProtection="0"/>
    <xf numFmtId="0" fontId="48" fillId="4" borderId="0" applyNumberFormat="0" applyBorder="0" applyAlignment="0" applyProtection="0"/>
    <xf numFmtId="168" fontId="49" fillId="39" borderId="0" applyNumberFormat="0" applyBorder="0" applyAlignment="0" applyProtection="0"/>
    <xf numFmtId="168" fontId="49" fillId="39" borderId="0" applyNumberFormat="0" applyBorder="0" applyAlignment="0" applyProtection="0"/>
    <xf numFmtId="169" fontId="49" fillId="39" borderId="0" applyNumberFormat="0" applyBorder="0" applyAlignment="0" applyProtection="0"/>
    <xf numFmtId="0" fontId="47" fillId="39"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168" fontId="49" fillId="39" borderId="0" applyNumberFormat="0" applyBorder="0" applyAlignment="0" applyProtection="0"/>
    <xf numFmtId="169" fontId="49" fillId="39" borderId="0" applyNumberFormat="0" applyBorder="0" applyAlignment="0" applyProtection="0"/>
    <xf numFmtId="168" fontId="49" fillId="39" borderId="0" applyNumberFormat="0" applyBorder="0" applyAlignment="0" applyProtection="0"/>
    <xf numFmtId="168" fontId="49" fillId="39" borderId="0" applyNumberFormat="0" applyBorder="0" applyAlignment="0" applyProtection="0"/>
    <xf numFmtId="169" fontId="49" fillId="39" borderId="0" applyNumberFormat="0" applyBorder="0" applyAlignment="0" applyProtection="0"/>
    <xf numFmtId="168" fontId="49" fillId="39" borderId="0" applyNumberFormat="0" applyBorder="0" applyAlignment="0" applyProtection="0"/>
    <xf numFmtId="168" fontId="49" fillId="39" borderId="0" applyNumberFormat="0" applyBorder="0" applyAlignment="0" applyProtection="0"/>
    <xf numFmtId="169" fontId="49" fillId="39" borderId="0" applyNumberFormat="0" applyBorder="0" applyAlignment="0" applyProtection="0"/>
    <xf numFmtId="168" fontId="49" fillId="39" borderId="0" applyNumberFormat="0" applyBorder="0" applyAlignment="0" applyProtection="0"/>
    <xf numFmtId="168" fontId="49" fillId="39" borderId="0" applyNumberFormat="0" applyBorder="0" applyAlignment="0" applyProtection="0"/>
    <xf numFmtId="169" fontId="49" fillId="39" borderId="0" applyNumberFormat="0" applyBorder="0" applyAlignment="0" applyProtection="0"/>
    <xf numFmtId="168" fontId="49" fillId="39" borderId="0" applyNumberFormat="0" applyBorder="0" applyAlignment="0" applyProtection="0"/>
    <xf numFmtId="0" fontId="47" fillId="39" borderId="0" applyNumberFormat="0" applyBorder="0" applyAlignment="0" applyProtection="0"/>
    <xf numFmtId="0" fontId="2" fillId="68" borderId="3" applyNumberFormat="0" applyFont="0" applyBorder="0" applyProtection="0">
      <alignment horizontal="center" vertical="center"/>
    </xf>
    <xf numFmtId="0" fontId="50" fillId="0" borderId="29" applyNumberFormat="0" applyAlignment="0" applyProtection="0">
      <alignment horizontal="left" vertical="center"/>
    </xf>
    <xf numFmtId="0" fontId="50" fillId="0" borderId="29" applyNumberFormat="0" applyAlignment="0" applyProtection="0">
      <alignment horizontal="left" vertical="center"/>
    </xf>
    <xf numFmtId="168" fontId="50" fillId="0" borderId="29" applyNumberFormat="0" applyAlignment="0" applyProtection="0">
      <alignment horizontal="left" vertical="center"/>
    </xf>
    <xf numFmtId="0" fontId="50" fillId="0" borderId="9">
      <alignment horizontal="left" vertical="center"/>
    </xf>
    <xf numFmtId="0" fontId="50" fillId="0" borderId="9">
      <alignment horizontal="left" vertical="center"/>
    </xf>
    <xf numFmtId="168" fontId="50" fillId="0" borderId="9">
      <alignment horizontal="left" vertical="center"/>
    </xf>
    <xf numFmtId="0" fontId="51" fillId="0" borderId="40" applyNumberFormat="0" applyFill="0" applyAlignment="0" applyProtection="0"/>
    <xf numFmtId="169" fontId="51" fillId="0" borderId="40" applyNumberFormat="0" applyFill="0" applyAlignment="0" applyProtection="0"/>
    <xf numFmtId="0" fontId="51" fillId="0" borderId="40" applyNumberFormat="0" applyFill="0" applyAlignment="0" applyProtection="0"/>
    <xf numFmtId="168" fontId="51" fillId="0" borderId="40" applyNumberFormat="0" applyFill="0" applyAlignment="0" applyProtection="0"/>
    <xf numFmtId="168" fontId="51" fillId="0" borderId="40" applyNumberFormat="0" applyFill="0" applyAlignment="0" applyProtection="0"/>
    <xf numFmtId="168" fontId="51" fillId="0" borderId="40" applyNumberFormat="0" applyFill="0" applyAlignment="0" applyProtection="0"/>
    <xf numFmtId="169" fontId="51" fillId="0" borderId="40" applyNumberFormat="0" applyFill="0" applyAlignment="0" applyProtection="0"/>
    <xf numFmtId="168" fontId="51" fillId="0" borderId="40" applyNumberFormat="0" applyFill="0" applyAlignment="0" applyProtection="0"/>
    <xf numFmtId="168" fontId="51" fillId="0" borderId="40" applyNumberFormat="0" applyFill="0" applyAlignment="0" applyProtection="0"/>
    <xf numFmtId="169" fontId="51" fillId="0" borderId="40" applyNumberFormat="0" applyFill="0" applyAlignment="0" applyProtection="0"/>
    <xf numFmtId="168" fontId="51" fillId="0" borderId="40" applyNumberFormat="0" applyFill="0" applyAlignment="0" applyProtection="0"/>
    <xf numFmtId="168" fontId="51" fillId="0" borderId="40" applyNumberFormat="0" applyFill="0" applyAlignment="0" applyProtection="0"/>
    <xf numFmtId="169" fontId="51" fillId="0" borderId="40" applyNumberFormat="0" applyFill="0" applyAlignment="0" applyProtection="0"/>
    <xf numFmtId="168" fontId="51" fillId="0" borderId="40" applyNumberFormat="0" applyFill="0" applyAlignment="0" applyProtection="0"/>
    <xf numFmtId="168" fontId="51" fillId="0" borderId="40" applyNumberFormat="0" applyFill="0" applyAlignment="0" applyProtection="0"/>
    <xf numFmtId="169" fontId="51" fillId="0" borderId="40" applyNumberFormat="0" applyFill="0" applyAlignment="0" applyProtection="0"/>
    <xf numFmtId="168" fontId="51" fillId="0" borderId="40" applyNumberFormat="0" applyFill="0" applyAlignment="0" applyProtection="0"/>
    <xf numFmtId="0" fontId="51" fillId="0" borderId="40" applyNumberFormat="0" applyFill="0" applyAlignment="0" applyProtection="0"/>
    <xf numFmtId="0" fontId="52" fillId="0" borderId="41" applyNumberFormat="0" applyFill="0" applyAlignment="0" applyProtection="0"/>
    <xf numFmtId="169" fontId="52" fillId="0" borderId="41" applyNumberFormat="0" applyFill="0" applyAlignment="0" applyProtection="0"/>
    <xf numFmtId="0" fontId="52" fillId="0" borderId="41" applyNumberFormat="0" applyFill="0" applyAlignment="0" applyProtection="0"/>
    <xf numFmtId="168" fontId="52" fillId="0" borderId="41" applyNumberFormat="0" applyFill="0" applyAlignment="0" applyProtection="0"/>
    <xf numFmtId="168" fontId="52" fillId="0" borderId="41" applyNumberFormat="0" applyFill="0" applyAlignment="0" applyProtection="0"/>
    <xf numFmtId="168" fontId="52" fillId="0" borderId="41" applyNumberFormat="0" applyFill="0" applyAlignment="0" applyProtection="0"/>
    <xf numFmtId="169" fontId="52" fillId="0" borderId="41" applyNumberFormat="0" applyFill="0" applyAlignment="0" applyProtection="0"/>
    <xf numFmtId="168" fontId="52" fillId="0" borderId="41" applyNumberFormat="0" applyFill="0" applyAlignment="0" applyProtection="0"/>
    <xf numFmtId="168" fontId="52" fillId="0" borderId="41" applyNumberFormat="0" applyFill="0" applyAlignment="0" applyProtection="0"/>
    <xf numFmtId="169" fontId="52" fillId="0" borderId="41" applyNumberFormat="0" applyFill="0" applyAlignment="0" applyProtection="0"/>
    <xf numFmtId="168" fontId="52" fillId="0" borderId="41" applyNumberFormat="0" applyFill="0" applyAlignment="0" applyProtection="0"/>
    <xf numFmtId="168" fontId="52" fillId="0" borderId="41" applyNumberFormat="0" applyFill="0" applyAlignment="0" applyProtection="0"/>
    <xf numFmtId="169" fontId="52" fillId="0" borderId="41" applyNumberFormat="0" applyFill="0" applyAlignment="0" applyProtection="0"/>
    <xf numFmtId="168" fontId="52" fillId="0" borderId="41" applyNumberFormat="0" applyFill="0" applyAlignment="0" applyProtection="0"/>
    <xf numFmtId="168" fontId="52" fillId="0" borderId="41" applyNumberFormat="0" applyFill="0" applyAlignment="0" applyProtection="0"/>
    <xf numFmtId="169" fontId="52" fillId="0" borderId="41" applyNumberFormat="0" applyFill="0" applyAlignment="0" applyProtection="0"/>
    <xf numFmtId="168" fontId="52" fillId="0" borderId="41" applyNumberFormat="0" applyFill="0" applyAlignment="0" applyProtection="0"/>
    <xf numFmtId="0" fontId="52" fillId="0" borderId="41" applyNumberFormat="0" applyFill="0" applyAlignment="0" applyProtection="0"/>
    <xf numFmtId="0" fontId="53" fillId="0" borderId="42" applyNumberFormat="0" applyFill="0" applyAlignment="0" applyProtection="0"/>
    <xf numFmtId="169" fontId="53" fillId="0" borderId="42" applyNumberFormat="0" applyFill="0" applyAlignment="0" applyProtection="0"/>
    <xf numFmtId="0" fontId="53" fillId="0" borderId="42" applyNumberFormat="0" applyFill="0" applyAlignment="0" applyProtection="0"/>
    <xf numFmtId="168" fontId="53" fillId="0" borderId="42" applyNumberFormat="0" applyFill="0" applyAlignment="0" applyProtection="0"/>
    <xf numFmtId="0" fontId="53" fillId="0" borderId="42" applyNumberFormat="0" applyFill="0" applyAlignment="0" applyProtection="0"/>
    <xf numFmtId="168" fontId="53" fillId="0" borderId="42" applyNumberFormat="0" applyFill="0" applyAlignment="0" applyProtection="0"/>
    <xf numFmtId="0" fontId="53" fillId="0" borderId="42" applyNumberFormat="0" applyFill="0" applyAlignment="0" applyProtection="0"/>
    <xf numFmtId="0" fontId="53" fillId="0" borderId="42" applyNumberFormat="0" applyFill="0" applyAlignment="0" applyProtection="0"/>
    <xf numFmtId="168" fontId="53" fillId="0" borderId="42" applyNumberFormat="0" applyFill="0" applyAlignment="0" applyProtection="0"/>
    <xf numFmtId="169" fontId="53" fillId="0" borderId="42" applyNumberFormat="0" applyFill="0" applyAlignment="0" applyProtection="0"/>
    <xf numFmtId="168" fontId="53" fillId="0" borderId="42" applyNumberFormat="0" applyFill="0" applyAlignment="0" applyProtection="0"/>
    <xf numFmtId="168" fontId="53" fillId="0" borderId="42" applyNumberFormat="0" applyFill="0" applyAlignment="0" applyProtection="0"/>
    <xf numFmtId="169" fontId="53" fillId="0" borderId="42" applyNumberFormat="0" applyFill="0" applyAlignment="0" applyProtection="0"/>
    <xf numFmtId="168" fontId="53" fillId="0" borderId="42" applyNumberFormat="0" applyFill="0" applyAlignment="0" applyProtection="0"/>
    <xf numFmtId="168" fontId="53" fillId="0" borderId="42" applyNumberFormat="0" applyFill="0" applyAlignment="0" applyProtection="0"/>
    <xf numFmtId="169" fontId="53" fillId="0" borderId="42" applyNumberFormat="0" applyFill="0" applyAlignment="0" applyProtection="0"/>
    <xf numFmtId="168" fontId="53" fillId="0" borderId="42" applyNumberFormat="0" applyFill="0" applyAlignment="0" applyProtection="0"/>
    <xf numFmtId="168" fontId="53" fillId="0" borderId="42" applyNumberFormat="0" applyFill="0" applyAlignment="0" applyProtection="0"/>
    <xf numFmtId="169" fontId="53" fillId="0" borderId="42" applyNumberFormat="0" applyFill="0" applyAlignment="0" applyProtection="0"/>
    <xf numFmtId="168" fontId="53" fillId="0" borderId="42" applyNumberFormat="0" applyFill="0" applyAlignment="0" applyProtection="0"/>
    <xf numFmtId="0" fontId="53" fillId="0" borderId="42" applyNumberFormat="0" applyFill="0" applyAlignment="0" applyProtection="0"/>
    <xf numFmtId="0" fontId="53" fillId="0" borderId="0" applyNumberFormat="0" applyFill="0" applyBorder="0" applyAlignment="0" applyProtection="0"/>
    <xf numFmtId="169" fontId="53" fillId="0" borderId="0" applyNumberFormat="0" applyFill="0" applyBorder="0" applyAlignment="0" applyProtection="0"/>
    <xf numFmtId="0"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0" fontId="53" fillId="0" borderId="0" applyNumberFormat="0" applyFill="0" applyBorder="0" applyAlignment="0" applyProtection="0"/>
    <xf numFmtId="37" fontId="54" fillId="0" borderId="0"/>
    <xf numFmtId="168" fontId="55" fillId="0" borderId="0"/>
    <xf numFmtId="0" fontId="55" fillId="0" borderId="0"/>
    <xf numFmtId="168" fontId="55" fillId="0" borderId="0"/>
    <xf numFmtId="168" fontId="50" fillId="0" borderId="0"/>
    <xf numFmtId="0" fontId="50" fillId="0" borderId="0"/>
    <xf numFmtId="168" fontId="50" fillId="0" borderId="0"/>
    <xf numFmtId="168" fontId="56" fillId="0" borderId="0"/>
    <xf numFmtId="0" fontId="56" fillId="0" borderId="0"/>
    <xf numFmtId="168" fontId="56" fillId="0" borderId="0"/>
    <xf numFmtId="168" fontId="57" fillId="0" borderId="0"/>
    <xf numFmtId="0" fontId="57" fillId="0" borderId="0"/>
    <xf numFmtId="168" fontId="57" fillId="0" borderId="0"/>
    <xf numFmtId="168" fontId="58" fillId="0" borderId="0"/>
    <xf numFmtId="0" fontId="58" fillId="0" borderId="0"/>
    <xf numFmtId="168" fontId="58" fillId="0" borderId="0"/>
    <xf numFmtId="168" fontId="59" fillId="0" borderId="0"/>
    <xf numFmtId="0" fontId="59" fillId="0" borderId="0"/>
    <xf numFmtId="168" fontId="59" fillId="0" borderId="0"/>
    <xf numFmtId="0" fontId="58"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0" fillId="0" borderId="0" applyNumberFormat="0" applyFill="0" applyBorder="0" applyAlignment="0" applyProtection="0">
      <alignment vertical="top"/>
      <protection locked="0"/>
    </xf>
    <xf numFmtId="169" fontId="60" fillId="0" borderId="0" applyNumberFormat="0" applyFill="0" applyBorder="0" applyAlignment="0" applyProtection="0">
      <alignment vertical="top"/>
      <protection locked="0"/>
    </xf>
    <xf numFmtId="168" fontId="60" fillId="0" borderId="0" applyNumberFormat="0" applyFill="0" applyBorder="0" applyAlignment="0" applyProtection="0">
      <alignment vertical="top"/>
      <protection locked="0"/>
    </xf>
    <xf numFmtId="168" fontId="61" fillId="0" borderId="0"/>
    <xf numFmtId="0" fontId="62" fillId="42" borderId="37" applyNumberFormat="0" applyAlignment="0" applyProtection="0"/>
    <xf numFmtId="0" fontId="63" fillId="7" borderId="30"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168" fontId="64"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168" fontId="64"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169" fontId="64"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3" fillId="7" borderId="30"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3" fillId="7" borderId="30"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3" fillId="7" borderId="30"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3" fillId="7" borderId="30"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3" fillId="7" borderId="30"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3" fillId="7" borderId="30"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3" fillId="7" borderId="30"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0" fontId="62" fillId="42" borderId="37" applyNumberFormat="0" applyAlignment="0" applyProtection="0"/>
    <xf numFmtId="168" fontId="64" fillId="42" borderId="37" applyNumberFormat="0" applyAlignment="0" applyProtection="0"/>
    <xf numFmtId="169" fontId="64" fillId="42" borderId="37" applyNumberFormat="0" applyAlignment="0" applyProtection="0"/>
    <xf numFmtId="168" fontId="64" fillId="42" borderId="37" applyNumberFormat="0" applyAlignment="0" applyProtection="0"/>
    <xf numFmtId="168" fontId="64" fillId="42" borderId="37" applyNumberFormat="0" applyAlignment="0" applyProtection="0"/>
    <xf numFmtId="169" fontId="64" fillId="42" borderId="37" applyNumberFormat="0" applyAlignment="0" applyProtection="0"/>
    <xf numFmtId="168" fontId="64" fillId="42" borderId="37" applyNumberFormat="0" applyAlignment="0" applyProtection="0"/>
    <xf numFmtId="168" fontId="64" fillId="42" borderId="37" applyNumberFormat="0" applyAlignment="0" applyProtection="0"/>
    <xf numFmtId="169" fontId="64" fillId="42" borderId="37" applyNumberFormat="0" applyAlignment="0" applyProtection="0"/>
    <xf numFmtId="168" fontId="64" fillId="42" borderId="37" applyNumberFormat="0" applyAlignment="0" applyProtection="0"/>
    <xf numFmtId="168" fontId="64" fillId="42" borderId="37" applyNumberFormat="0" applyAlignment="0" applyProtection="0"/>
    <xf numFmtId="169" fontId="64" fillId="42" borderId="37" applyNumberFormat="0" applyAlignment="0" applyProtection="0"/>
    <xf numFmtId="168" fontId="64" fillId="42" borderId="37" applyNumberFormat="0" applyAlignment="0" applyProtection="0"/>
    <xf numFmtId="0" fontId="62" fillId="42" borderId="37" applyNumberFormat="0" applyAlignment="0" applyProtection="0"/>
    <xf numFmtId="3" fontId="2" fillId="71" borderId="3" applyFont="0">
      <alignment horizontal="right" vertical="center"/>
      <protection locked="0"/>
    </xf>
    <xf numFmtId="171" fontId="33" fillId="0" borderId="0" applyFill="0" applyBorder="0" applyAlignment="0"/>
    <xf numFmtId="172" fontId="33" fillId="0" borderId="0" applyFill="0" applyBorder="0" applyAlignment="0"/>
    <xf numFmtId="171" fontId="33" fillId="0" borderId="0" applyFill="0" applyBorder="0" applyAlignment="0"/>
    <xf numFmtId="176" fontId="33" fillId="0" borderId="0" applyFill="0" applyBorder="0" applyAlignment="0"/>
    <xf numFmtId="172" fontId="33" fillId="0" borderId="0" applyFill="0" applyBorder="0" applyAlignment="0"/>
    <xf numFmtId="0" fontId="65" fillId="0" borderId="43" applyNumberFormat="0" applyFill="0" applyAlignment="0" applyProtection="0"/>
    <xf numFmtId="0" fontId="66" fillId="0" borderId="32" applyNumberFormat="0" applyFill="0" applyAlignment="0" applyProtection="0"/>
    <xf numFmtId="168" fontId="67" fillId="0" borderId="43" applyNumberFormat="0" applyFill="0" applyAlignment="0" applyProtection="0"/>
    <xf numFmtId="168" fontId="67" fillId="0" borderId="43" applyNumberFormat="0" applyFill="0" applyAlignment="0" applyProtection="0"/>
    <xf numFmtId="169" fontId="67" fillId="0" borderId="43" applyNumberFormat="0" applyFill="0" applyAlignment="0" applyProtection="0"/>
    <xf numFmtId="0" fontId="65" fillId="0" borderId="43" applyNumberFormat="0" applyFill="0" applyAlignment="0" applyProtection="0"/>
    <xf numFmtId="0" fontId="66" fillId="0" borderId="32" applyNumberFormat="0" applyFill="0" applyAlignment="0" applyProtection="0"/>
    <xf numFmtId="0" fontId="66" fillId="0" borderId="32" applyNumberFormat="0" applyFill="0" applyAlignment="0" applyProtection="0"/>
    <xf numFmtId="0" fontId="66" fillId="0" borderId="32" applyNumberFormat="0" applyFill="0" applyAlignment="0" applyProtection="0"/>
    <xf numFmtId="0" fontId="66" fillId="0" borderId="32" applyNumberFormat="0" applyFill="0" applyAlignment="0" applyProtection="0"/>
    <xf numFmtId="0" fontId="66" fillId="0" borderId="32" applyNumberFormat="0" applyFill="0" applyAlignment="0" applyProtection="0"/>
    <xf numFmtId="0" fontId="66" fillId="0" borderId="32" applyNumberFormat="0" applyFill="0" applyAlignment="0" applyProtection="0"/>
    <xf numFmtId="0" fontId="66" fillId="0" borderId="32" applyNumberFormat="0" applyFill="0" applyAlignment="0" applyProtection="0"/>
    <xf numFmtId="168" fontId="67" fillId="0" borderId="43" applyNumberFormat="0" applyFill="0" applyAlignment="0" applyProtection="0"/>
    <xf numFmtId="169" fontId="67" fillId="0" borderId="43" applyNumberFormat="0" applyFill="0" applyAlignment="0" applyProtection="0"/>
    <xf numFmtId="168" fontId="67" fillId="0" borderId="43" applyNumberFormat="0" applyFill="0" applyAlignment="0" applyProtection="0"/>
    <xf numFmtId="168" fontId="67" fillId="0" borderId="43" applyNumberFormat="0" applyFill="0" applyAlignment="0" applyProtection="0"/>
    <xf numFmtId="169" fontId="67" fillId="0" borderId="43" applyNumberFormat="0" applyFill="0" applyAlignment="0" applyProtection="0"/>
    <xf numFmtId="168" fontId="67" fillId="0" borderId="43" applyNumberFormat="0" applyFill="0" applyAlignment="0" applyProtection="0"/>
    <xf numFmtId="168" fontId="67" fillId="0" borderId="43" applyNumberFormat="0" applyFill="0" applyAlignment="0" applyProtection="0"/>
    <xf numFmtId="169" fontId="67" fillId="0" borderId="43" applyNumberFormat="0" applyFill="0" applyAlignment="0" applyProtection="0"/>
    <xf numFmtId="168" fontId="67" fillId="0" borderId="43" applyNumberFormat="0" applyFill="0" applyAlignment="0" applyProtection="0"/>
    <xf numFmtId="168" fontId="67" fillId="0" borderId="43" applyNumberFormat="0" applyFill="0" applyAlignment="0" applyProtection="0"/>
    <xf numFmtId="169" fontId="67" fillId="0" borderId="43" applyNumberFormat="0" applyFill="0" applyAlignment="0" applyProtection="0"/>
    <xf numFmtId="168" fontId="67" fillId="0" borderId="43" applyNumberFormat="0" applyFill="0" applyAlignment="0" applyProtection="0"/>
    <xf numFmtId="0" fontId="65"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68" fillId="72" borderId="0" applyNumberFormat="0" applyBorder="0" applyAlignment="0" applyProtection="0"/>
    <xf numFmtId="0" fontId="69" fillId="6" borderId="0" applyNumberFormat="0" applyBorder="0" applyAlignment="0" applyProtection="0"/>
    <xf numFmtId="168" fontId="70" fillId="72" borderId="0" applyNumberFormat="0" applyBorder="0" applyAlignment="0" applyProtection="0"/>
    <xf numFmtId="168" fontId="70" fillId="72" borderId="0" applyNumberFormat="0" applyBorder="0" applyAlignment="0" applyProtection="0"/>
    <xf numFmtId="169" fontId="70" fillId="72" borderId="0" applyNumberFormat="0" applyBorder="0" applyAlignment="0" applyProtection="0"/>
    <xf numFmtId="0" fontId="68" fillId="72"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0" fontId="69" fillId="6" borderId="0" applyNumberFormat="0" applyBorder="0" applyAlignment="0" applyProtection="0"/>
    <xf numFmtId="168" fontId="70" fillId="72" borderId="0" applyNumberFormat="0" applyBorder="0" applyAlignment="0" applyProtection="0"/>
    <xf numFmtId="169" fontId="70" fillId="72" borderId="0" applyNumberFormat="0" applyBorder="0" applyAlignment="0" applyProtection="0"/>
    <xf numFmtId="168" fontId="70" fillId="72" borderId="0" applyNumberFormat="0" applyBorder="0" applyAlignment="0" applyProtection="0"/>
    <xf numFmtId="168" fontId="70" fillId="72" borderId="0" applyNumberFormat="0" applyBorder="0" applyAlignment="0" applyProtection="0"/>
    <xf numFmtId="169" fontId="70" fillId="72" borderId="0" applyNumberFormat="0" applyBorder="0" applyAlignment="0" applyProtection="0"/>
    <xf numFmtId="168" fontId="70" fillId="72" borderId="0" applyNumberFormat="0" applyBorder="0" applyAlignment="0" applyProtection="0"/>
    <xf numFmtId="168" fontId="70" fillId="72" borderId="0" applyNumberFormat="0" applyBorder="0" applyAlignment="0" applyProtection="0"/>
    <xf numFmtId="169" fontId="70" fillId="72" borderId="0" applyNumberFormat="0" applyBorder="0" applyAlignment="0" applyProtection="0"/>
    <xf numFmtId="168" fontId="70" fillId="72" borderId="0" applyNumberFormat="0" applyBorder="0" applyAlignment="0" applyProtection="0"/>
    <xf numFmtId="168" fontId="70" fillId="72" borderId="0" applyNumberFormat="0" applyBorder="0" applyAlignment="0" applyProtection="0"/>
    <xf numFmtId="169" fontId="70" fillId="72" borderId="0" applyNumberFormat="0" applyBorder="0" applyAlignment="0" applyProtection="0"/>
    <xf numFmtId="168" fontId="70" fillId="72" borderId="0" applyNumberFormat="0" applyBorder="0" applyAlignment="0" applyProtection="0"/>
    <xf numFmtId="0" fontId="68" fillId="72" borderId="0" applyNumberFormat="0" applyBorder="0" applyAlignment="0" applyProtection="0"/>
    <xf numFmtId="1" fontId="71" fillId="0" borderId="0" applyProtection="0"/>
    <xf numFmtId="168" fontId="22" fillId="0" borderId="44"/>
    <xf numFmtId="169" fontId="22" fillId="0" borderId="44"/>
    <xf numFmtId="168" fontId="22"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2" fillId="0" borderId="0"/>
    <xf numFmtId="181" fontId="2" fillId="0" borderId="0"/>
    <xf numFmtId="179" fontId="24" fillId="0" borderId="0"/>
    <xf numFmtId="0" fontId="7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3" fillId="0" borderId="0"/>
    <xf numFmtId="0" fontId="73" fillId="0" borderId="0"/>
    <xf numFmtId="0" fontId="72" fillId="0" borderId="0"/>
    <xf numFmtId="179" fontId="24" fillId="0" borderId="0"/>
    <xf numFmtId="179" fontId="2" fillId="0" borderId="0"/>
    <xf numFmtId="179" fontId="2" fillId="0" borderId="0"/>
    <xf numFmtId="0" fontId="2" fillId="0" borderId="0"/>
    <xf numFmtId="0" fontId="2"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 fillId="0" borderId="0"/>
    <xf numFmtId="0" fontId="24" fillId="0" borderId="0"/>
    <xf numFmtId="0" fontId="2" fillId="0" borderId="0"/>
    <xf numFmtId="0" fontId="24" fillId="0" borderId="0"/>
    <xf numFmtId="0" fontId="2" fillId="0" borderId="0"/>
    <xf numFmtId="0" fontId="24" fillId="0" borderId="0"/>
    <xf numFmtId="0" fontId="2" fillId="0" borderId="0"/>
    <xf numFmtId="0" fontId="24" fillId="0" borderId="0"/>
    <xf numFmtId="0" fontId="2" fillId="0" borderId="0"/>
    <xf numFmtId="0" fontId="24"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4"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4"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4"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3"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79"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4" fillId="0" borderId="0"/>
    <xf numFmtId="0" fontId="24" fillId="0" borderId="0"/>
    <xf numFmtId="168" fontId="24" fillId="0" borderId="0"/>
    <xf numFmtId="0" fontId="2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179"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4" fillId="0" borderId="0"/>
    <xf numFmtId="168" fontId="24" fillId="0" borderId="0"/>
    <xf numFmtId="0" fontId="24" fillId="0" borderId="0"/>
    <xf numFmtId="0" fontId="24" fillId="0" borderId="0"/>
    <xf numFmtId="0" fontId="2" fillId="0" borderId="0"/>
    <xf numFmtId="179"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79"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3" fillId="0" borderId="0"/>
    <xf numFmtId="179" fontId="24" fillId="0" borderId="0"/>
    <xf numFmtId="179" fontId="24"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4" fillId="0" borderId="0"/>
    <xf numFmtId="179" fontId="24" fillId="0" borderId="0"/>
    <xf numFmtId="179" fontId="24" fillId="0" borderId="0"/>
    <xf numFmtId="179" fontId="24" fillId="0" borderId="0"/>
    <xf numFmtId="179"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4" fillId="0" borderId="0"/>
    <xf numFmtId="179"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4"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24" fillId="0" borderId="0"/>
    <xf numFmtId="0" fontId="2" fillId="0" borderId="0"/>
    <xf numFmtId="0" fontId="23" fillId="0" borderId="0"/>
    <xf numFmtId="168" fontId="21" fillId="0" borderId="0"/>
    <xf numFmtId="0" fontId="2"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179"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4" fillId="0" borderId="0"/>
    <xf numFmtId="0" fontId="24" fillId="0" borderId="0"/>
    <xf numFmtId="168" fontId="21" fillId="0" borderId="0"/>
    <xf numFmtId="0" fontId="61" fillId="0" borderId="0"/>
    <xf numFmtId="0" fontId="2" fillId="0" borderId="0"/>
    <xf numFmtId="168" fontId="21" fillId="0" borderId="0"/>
    <xf numFmtId="0" fontId="1" fillId="0" borderId="0"/>
    <xf numFmtId="179"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79"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168" fontId="21" fillId="0" borderId="0"/>
    <xf numFmtId="168" fontId="21" fillId="0" borderId="0"/>
    <xf numFmtId="0" fontId="1" fillId="0" borderId="0"/>
    <xf numFmtId="179" fontId="24" fillId="0" borderId="0"/>
    <xf numFmtId="179" fontId="24" fillId="0" borderId="0"/>
    <xf numFmtId="179" fontId="2" fillId="0" borderId="0"/>
    <xf numFmtId="0" fontId="2" fillId="0" borderId="0"/>
    <xf numFmtId="179" fontId="2" fillId="0" borderId="0"/>
    <xf numFmtId="0" fontId="2" fillId="0" borderId="0"/>
    <xf numFmtId="179" fontId="2" fillId="0" borderId="0"/>
    <xf numFmtId="0" fontId="2"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 fillId="0" borderId="0"/>
    <xf numFmtId="0" fontId="2" fillId="0" borderId="0"/>
    <xf numFmtId="0" fontId="24" fillId="0" borderId="0"/>
    <xf numFmtId="168" fontId="21" fillId="0" borderId="0"/>
    <xf numFmtId="168" fontId="21" fillId="0" borderId="0"/>
    <xf numFmtId="0" fontId="1" fillId="0" borderId="0"/>
    <xf numFmtId="179" fontId="24" fillId="0" borderId="0"/>
    <xf numFmtId="179" fontId="24"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179" fontId="24"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2" fillId="0" borderId="0"/>
    <xf numFmtId="179" fontId="24" fillId="0" borderId="0"/>
    <xf numFmtId="0" fontId="7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2" fillId="0" borderId="0"/>
    <xf numFmtId="179" fontId="2"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2"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2"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2" fillId="0" borderId="0"/>
    <xf numFmtId="0" fontId="8"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179" fontId="8" fillId="0" borderId="0"/>
    <xf numFmtId="0" fontId="22" fillId="0" borderId="0"/>
    <xf numFmtId="179" fontId="22" fillId="0" borderId="0"/>
    <xf numFmtId="0" fontId="22" fillId="0" borderId="0"/>
    <xf numFmtId="0" fontId="2" fillId="0" borderId="0"/>
    <xf numFmtId="0" fontId="2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2" fillId="0" borderId="0"/>
    <xf numFmtId="179" fontId="8"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2" fillId="0" borderId="0"/>
    <xf numFmtId="0" fontId="22" fillId="0" borderId="0"/>
    <xf numFmtId="168" fontId="22" fillId="0" borderId="0"/>
    <xf numFmtId="0" fontId="72" fillId="0" borderId="0"/>
    <xf numFmtId="168"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2" fillId="0" borderId="0"/>
    <xf numFmtId="0" fontId="8" fillId="0" borderId="0"/>
    <xf numFmtId="0" fontId="72" fillId="0" borderId="0"/>
    <xf numFmtId="168" fontId="8" fillId="0" borderId="0"/>
    <xf numFmtId="0" fontId="72" fillId="0" borderId="0"/>
    <xf numFmtId="168" fontId="8" fillId="0" borderId="0"/>
    <xf numFmtId="0" fontId="72"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179" fontId="8"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72" fillId="0" borderId="0"/>
    <xf numFmtId="179" fontId="2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2"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0" fillId="0" borderId="0"/>
    <xf numFmtId="0" fontId="2" fillId="0" borderId="0"/>
    <xf numFmtId="0" fontId="72" fillId="0" borderId="0"/>
    <xf numFmtId="168" fontId="40"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2" fillId="0" borderId="0"/>
    <xf numFmtId="0" fontId="2" fillId="0" borderId="0"/>
    <xf numFmtId="0" fontId="7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179" fontId="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xf numFmtId="169" fontId="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168" fontId="2" fillId="0" borderId="0"/>
    <xf numFmtId="0" fontId="72" fillId="0" borderId="0"/>
    <xf numFmtId="0" fontId="72" fillId="0" borderId="0"/>
    <xf numFmtId="0" fontId="72" fillId="0" borderId="0"/>
    <xf numFmtId="0" fontId="72" fillId="0" borderId="0"/>
    <xf numFmtId="0" fontId="7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168" fontId="2" fillId="0" borderId="0"/>
    <xf numFmtId="0" fontId="72"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168" fontId="2" fillId="0" borderId="0"/>
    <xf numFmtId="0" fontId="72" fillId="0" borderId="0"/>
    <xf numFmtId="0" fontId="72" fillId="0" borderId="0"/>
    <xf numFmtId="0" fontId="72" fillId="0" borderId="0"/>
    <xf numFmtId="0" fontId="72" fillId="0" borderId="0"/>
    <xf numFmtId="0" fontId="7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6" fillId="0" borderId="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168" fontId="2" fillId="0" borderId="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 fillId="73" borderId="45" applyNumberFormat="0" applyFont="0" applyAlignment="0" applyProtection="0"/>
    <xf numFmtId="0" fontId="23" fillId="73" borderId="45" applyNumberFormat="0" applyFont="0" applyAlignment="0" applyProtection="0"/>
    <xf numFmtId="168" fontId="2" fillId="0" borderId="0"/>
    <xf numFmtId="0" fontId="23" fillId="73" borderId="45" applyNumberFormat="0" applyFont="0" applyAlignment="0" applyProtection="0"/>
    <xf numFmtId="0" fontId="23"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3" fillId="73" borderId="45" applyNumberFormat="0" applyFont="0" applyAlignment="0" applyProtection="0"/>
    <xf numFmtId="0" fontId="2"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169" fontId="2" fillId="0" borderId="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 fillId="73" borderId="45" applyNumberFormat="0" applyFont="0" applyAlignment="0" applyProtection="0"/>
    <xf numFmtId="0" fontId="2" fillId="0" borderId="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4" fillId="10" borderId="34"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3"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7"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78" fillId="0" borderId="0"/>
    <xf numFmtId="0" fontId="78" fillId="0" borderId="0"/>
    <xf numFmtId="168" fontId="78" fillId="0" borderId="0"/>
    <xf numFmtId="0" fontId="79" fillId="63" borderId="46" applyNumberFormat="0" applyAlignment="0" applyProtection="0"/>
    <xf numFmtId="0" fontId="80" fillId="8" borderId="31"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168" fontId="81"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168" fontId="81"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169" fontId="81"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80" fillId="8" borderId="31"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80" fillId="8" borderId="31"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80" fillId="8" borderId="31"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80" fillId="8" borderId="31"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80" fillId="8" borderId="31"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80" fillId="8" borderId="31"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80" fillId="8" borderId="31"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0" fontId="79" fillId="63" borderId="46" applyNumberFormat="0" applyAlignment="0" applyProtection="0"/>
    <xf numFmtId="168" fontId="81" fillId="63" borderId="46" applyNumberFormat="0" applyAlignment="0" applyProtection="0"/>
    <xf numFmtId="169" fontId="81" fillId="63" borderId="46" applyNumberFormat="0" applyAlignment="0" applyProtection="0"/>
    <xf numFmtId="168" fontId="81" fillId="63" borderId="46" applyNumberFormat="0" applyAlignment="0" applyProtection="0"/>
    <xf numFmtId="168" fontId="81" fillId="63" borderId="46" applyNumberFormat="0" applyAlignment="0" applyProtection="0"/>
    <xf numFmtId="169" fontId="81" fillId="63" borderId="46" applyNumberFormat="0" applyAlignment="0" applyProtection="0"/>
    <xf numFmtId="168" fontId="81" fillId="63" borderId="46" applyNumberFormat="0" applyAlignment="0" applyProtection="0"/>
    <xf numFmtId="168" fontId="81" fillId="63" borderId="46" applyNumberFormat="0" applyAlignment="0" applyProtection="0"/>
    <xf numFmtId="169" fontId="81" fillId="63" borderId="46" applyNumberFormat="0" applyAlignment="0" applyProtection="0"/>
    <xf numFmtId="168" fontId="81" fillId="63" borderId="46" applyNumberFormat="0" applyAlignment="0" applyProtection="0"/>
    <xf numFmtId="168" fontId="81" fillId="63" borderId="46" applyNumberFormat="0" applyAlignment="0" applyProtection="0"/>
    <xf numFmtId="169" fontId="81" fillId="63" borderId="46" applyNumberFormat="0" applyAlignment="0" applyProtection="0"/>
    <xf numFmtId="168" fontId="81" fillId="63" borderId="46" applyNumberFormat="0" applyAlignment="0" applyProtection="0"/>
    <xf numFmtId="0" fontId="79" fillId="63" borderId="46" applyNumberFormat="0" applyAlignment="0" applyProtection="0"/>
    <xf numFmtId="0" fontId="21" fillId="0" borderId="0"/>
    <xf numFmtId="175" fontId="33" fillId="0" borderId="0" applyFont="0" applyFill="0" applyBorder="0" applyAlignment="0" applyProtection="0"/>
    <xf numFmtId="186" fontId="3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3" fillId="0" borderId="0" applyFill="0" applyBorder="0" applyAlignment="0"/>
    <xf numFmtId="172" fontId="33" fillId="0" borderId="0" applyFill="0" applyBorder="0" applyAlignment="0"/>
    <xf numFmtId="171" fontId="33" fillId="0" borderId="0" applyFill="0" applyBorder="0" applyAlignment="0"/>
    <xf numFmtId="176" fontId="33" fillId="0" borderId="0" applyFill="0" applyBorder="0" applyAlignment="0"/>
    <xf numFmtId="172" fontId="33" fillId="0" borderId="0" applyFill="0" applyBorder="0" applyAlignment="0"/>
    <xf numFmtId="168" fontId="2" fillId="0" borderId="0"/>
    <xf numFmtId="0" fontId="2" fillId="0" borderId="0"/>
    <xf numFmtId="168" fontId="2" fillId="0" borderId="0"/>
    <xf numFmtId="187" fontId="61" fillId="0" borderId="3" applyNumberFormat="0">
      <alignment horizontal="center" vertical="top" wrapText="1"/>
    </xf>
    <xf numFmtId="0" fontId="83"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4" fillId="0" borderId="0"/>
    <xf numFmtId="0" fontId="21" fillId="0" borderId="0"/>
    <xf numFmtId="0" fontId="85" fillId="0" borderId="0"/>
    <xf numFmtId="0" fontId="85" fillId="0" borderId="0"/>
    <xf numFmtId="168" fontId="21" fillId="0" borderId="0"/>
    <xf numFmtId="168" fontId="21" fillId="0" borderId="0"/>
    <xf numFmtId="0" fontId="86" fillId="0" borderId="0"/>
    <xf numFmtId="0" fontId="87" fillId="0" borderId="0"/>
    <xf numFmtId="0" fontId="86" fillId="0" borderId="0"/>
    <xf numFmtId="0" fontId="86" fillId="0" borderId="0"/>
    <xf numFmtId="0" fontId="86" fillId="0" borderId="0"/>
    <xf numFmtId="0" fontId="86" fillId="0" borderId="0"/>
    <xf numFmtId="0" fontId="86" fillId="0" borderId="0"/>
    <xf numFmtId="49" fontId="42" fillId="0" borderId="0" applyFill="0" applyBorder="0" applyAlignment="0"/>
    <xf numFmtId="189" fontId="33" fillId="0" borderId="0" applyFill="0" applyBorder="0" applyAlignment="0"/>
    <xf numFmtId="190" fontId="33" fillId="0" borderId="0" applyFill="0" applyBorder="0" applyAlignment="0"/>
    <xf numFmtId="0" fontId="88" fillId="0" borderId="0">
      <alignment horizontal="center" vertical="top"/>
    </xf>
    <xf numFmtId="0" fontId="89" fillId="0" borderId="0" applyNumberFormat="0" applyFill="0" applyBorder="0" applyAlignment="0" applyProtection="0"/>
    <xf numFmtId="169" fontId="89" fillId="0" borderId="0" applyNumberFormat="0" applyFill="0" applyBorder="0" applyAlignment="0" applyProtection="0"/>
    <xf numFmtId="0" fontId="89" fillId="0" borderId="0" applyNumberFormat="0" applyFill="0" applyBorder="0" applyAlignment="0" applyProtection="0"/>
    <xf numFmtId="168" fontId="89" fillId="0" borderId="0" applyNumberFormat="0" applyFill="0" applyBorder="0" applyAlignment="0" applyProtection="0"/>
    <xf numFmtId="168" fontId="89" fillId="0" borderId="0" applyNumberFormat="0" applyFill="0" applyBorder="0" applyAlignment="0" applyProtection="0"/>
    <xf numFmtId="168" fontId="89" fillId="0" borderId="0" applyNumberFormat="0" applyFill="0" applyBorder="0" applyAlignment="0" applyProtection="0"/>
    <xf numFmtId="169" fontId="89" fillId="0" borderId="0" applyNumberFormat="0" applyFill="0" applyBorder="0" applyAlignment="0" applyProtection="0"/>
    <xf numFmtId="168" fontId="89" fillId="0" borderId="0" applyNumberFormat="0" applyFill="0" applyBorder="0" applyAlignment="0" applyProtection="0"/>
    <xf numFmtId="168" fontId="89" fillId="0" borderId="0" applyNumberFormat="0" applyFill="0" applyBorder="0" applyAlignment="0" applyProtection="0"/>
    <xf numFmtId="169" fontId="89" fillId="0" borderId="0" applyNumberFormat="0" applyFill="0" applyBorder="0" applyAlignment="0" applyProtection="0"/>
    <xf numFmtId="168" fontId="89" fillId="0" borderId="0" applyNumberFormat="0" applyFill="0" applyBorder="0" applyAlignment="0" applyProtection="0"/>
    <xf numFmtId="168" fontId="89" fillId="0" borderId="0" applyNumberFormat="0" applyFill="0" applyBorder="0" applyAlignment="0" applyProtection="0"/>
    <xf numFmtId="169" fontId="89" fillId="0" borderId="0" applyNumberFormat="0" applyFill="0" applyBorder="0" applyAlignment="0" applyProtection="0"/>
    <xf numFmtId="168" fontId="89" fillId="0" borderId="0" applyNumberFormat="0" applyFill="0" applyBorder="0" applyAlignment="0" applyProtection="0"/>
    <xf numFmtId="168" fontId="89" fillId="0" borderId="0" applyNumberFormat="0" applyFill="0" applyBorder="0" applyAlignment="0" applyProtection="0"/>
    <xf numFmtId="169" fontId="89" fillId="0" borderId="0" applyNumberFormat="0" applyFill="0" applyBorder="0" applyAlignment="0" applyProtection="0"/>
    <xf numFmtId="168" fontId="89" fillId="0" borderId="0" applyNumberFormat="0" applyFill="0" applyBorder="0" applyAlignment="0" applyProtection="0"/>
    <xf numFmtId="0" fontId="89" fillId="0" borderId="0" applyNumberFormat="0" applyFill="0" applyBorder="0" applyAlignment="0" applyProtection="0"/>
    <xf numFmtId="0" fontId="43" fillId="0" borderId="47" applyNumberFormat="0" applyFill="0" applyAlignment="0" applyProtection="0"/>
    <xf numFmtId="0" fontId="6" fillId="0" borderId="35"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168" fontId="90"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168" fontId="90"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169" fontId="90"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6" fillId="0" borderId="35"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6" fillId="0" borderId="35"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6" fillId="0" borderId="35"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6" fillId="0" borderId="35"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6" fillId="0" borderId="35"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6" fillId="0" borderId="35"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6" fillId="0" borderId="35"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0" fontId="43" fillId="0" borderId="47" applyNumberFormat="0" applyFill="0" applyAlignment="0" applyProtection="0"/>
    <xf numFmtId="168" fontId="90" fillId="0" borderId="47" applyNumberFormat="0" applyFill="0" applyAlignment="0" applyProtection="0"/>
    <xf numFmtId="169" fontId="90" fillId="0" borderId="47" applyNumberFormat="0" applyFill="0" applyAlignment="0" applyProtection="0"/>
    <xf numFmtId="168" fontId="90" fillId="0" borderId="47" applyNumberFormat="0" applyFill="0" applyAlignment="0" applyProtection="0"/>
    <xf numFmtId="168" fontId="90" fillId="0" borderId="47" applyNumberFormat="0" applyFill="0" applyAlignment="0" applyProtection="0"/>
    <xf numFmtId="169" fontId="90" fillId="0" borderId="47" applyNumberFormat="0" applyFill="0" applyAlignment="0" applyProtection="0"/>
    <xf numFmtId="168" fontId="90" fillId="0" borderId="47" applyNumberFormat="0" applyFill="0" applyAlignment="0" applyProtection="0"/>
    <xf numFmtId="168" fontId="90" fillId="0" borderId="47" applyNumberFormat="0" applyFill="0" applyAlignment="0" applyProtection="0"/>
    <xf numFmtId="169" fontId="90" fillId="0" borderId="47" applyNumberFormat="0" applyFill="0" applyAlignment="0" applyProtection="0"/>
    <xf numFmtId="168" fontId="90" fillId="0" borderId="47" applyNumberFormat="0" applyFill="0" applyAlignment="0" applyProtection="0"/>
    <xf numFmtId="168" fontId="90" fillId="0" borderId="47" applyNumberFormat="0" applyFill="0" applyAlignment="0" applyProtection="0"/>
    <xf numFmtId="169" fontId="90" fillId="0" borderId="47" applyNumberFormat="0" applyFill="0" applyAlignment="0" applyProtection="0"/>
    <xf numFmtId="168" fontId="90" fillId="0" borderId="47" applyNumberFormat="0" applyFill="0" applyAlignment="0" applyProtection="0"/>
    <xf numFmtId="0" fontId="43" fillId="0" borderId="47" applyNumberFormat="0" applyFill="0" applyAlignment="0" applyProtection="0"/>
    <xf numFmtId="0" fontId="21" fillId="0" borderId="48"/>
    <xf numFmtId="185" fontId="77"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2" fillId="0" borderId="0" applyFont="0" applyFill="0" applyBorder="0" applyAlignment="0" applyProtection="0"/>
    <xf numFmtId="192" fontId="2" fillId="0" borderId="0" applyFont="0" applyFill="0" applyBorder="0" applyAlignment="0" applyProtection="0"/>
    <xf numFmtId="0" fontId="91" fillId="0" borderId="0" applyNumberFormat="0" applyFill="0" applyBorder="0" applyAlignment="0" applyProtection="0"/>
    <xf numFmtId="0" fontId="20"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0" fontId="9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1" fillId="0" borderId="0" applyNumberFormat="0" applyFill="0" applyBorder="0" applyAlignment="0" applyProtection="0"/>
    <xf numFmtId="1" fontId="93" fillId="0" borderId="0" applyFill="0" applyProtection="0">
      <alignment horizontal="right"/>
    </xf>
    <xf numFmtId="42" fontId="94" fillId="0" borderId="0" applyFont="0" applyFill="0" applyBorder="0" applyAlignment="0" applyProtection="0"/>
    <xf numFmtId="44" fontId="94" fillId="0" borderId="0" applyFont="0" applyFill="0" applyBorder="0" applyAlignment="0" applyProtection="0"/>
    <xf numFmtId="0" fontId="95" fillId="0" borderId="0"/>
    <xf numFmtId="0" fontId="96" fillId="0" borderId="0"/>
    <xf numFmtId="38" fontId="22" fillId="0" borderId="0" applyFont="0" applyFill="0" applyBorder="0" applyAlignment="0" applyProtection="0"/>
    <xf numFmtId="40" fontId="22" fillId="0" borderId="0" applyFont="0" applyFill="0" applyBorder="0" applyAlignment="0" applyProtection="0"/>
    <xf numFmtId="41" fontId="94" fillId="0" borderId="0" applyFont="0" applyFill="0" applyBorder="0" applyAlignment="0" applyProtection="0"/>
    <xf numFmtId="43" fontId="94" fillId="0" borderId="0" applyFont="0" applyFill="0" applyBorder="0" applyAlignment="0" applyProtection="0"/>
    <xf numFmtId="0" fontId="2" fillId="0" borderId="0"/>
    <xf numFmtId="9" fontId="1" fillId="0" borderId="0" applyFont="0" applyFill="0" applyBorder="0" applyAlignment="0" applyProtection="0"/>
    <xf numFmtId="0" fontId="43" fillId="0" borderId="103" applyNumberFormat="0" applyFill="0" applyAlignment="0" applyProtection="0"/>
    <xf numFmtId="168" fontId="90" fillId="0" borderId="103" applyNumberFormat="0" applyFill="0" applyAlignment="0" applyProtection="0"/>
    <xf numFmtId="169" fontId="90" fillId="0" borderId="103" applyNumberFormat="0" applyFill="0" applyAlignment="0" applyProtection="0"/>
    <xf numFmtId="168" fontId="90" fillId="0" borderId="103" applyNumberFormat="0" applyFill="0" applyAlignment="0" applyProtection="0"/>
    <xf numFmtId="168" fontId="90" fillId="0" borderId="103" applyNumberFormat="0" applyFill="0" applyAlignment="0" applyProtection="0"/>
    <xf numFmtId="169" fontId="90" fillId="0" borderId="103" applyNumberFormat="0" applyFill="0" applyAlignment="0" applyProtection="0"/>
    <xf numFmtId="168" fontId="90" fillId="0" borderId="103" applyNumberFormat="0" applyFill="0" applyAlignment="0" applyProtection="0"/>
    <xf numFmtId="168" fontId="90" fillId="0" borderId="103" applyNumberFormat="0" applyFill="0" applyAlignment="0" applyProtection="0"/>
    <xf numFmtId="169" fontId="90" fillId="0" borderId="103" applyNumberFormat="0" applyFill="0" applyAlignment="0" applyProtection="0"/>
    <xf numFmtId="168" fontId="90" fillId="0" borderId="103" applyNumberFormat="0" applyFill="0" applyAlignment="0" applyProtection="0"/>
    <xf numFmtId="168" fontId="90" fillId="0" borderId="103" applyNumberFormat="0" applyFill="0" applyAlignment="0" applyProtection="0"/>
    <xf numFmtId="169" fontId="90" fillId="0" borderId="103" applyNumberFormat="0" applyFill="0" applyAlignment="0" applyProtection="0"/>
    <xf numFmtId="168" fontId="90"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169" fontId="90"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168" fontId="90"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168" fontId="90"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0" fontId="43"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79" fillId="63" borderId="102" applyNumberFormat="0" applyAlignment="0" applyProtection="0"/>
    <xf numFmtId="168" fontId="81" fillId="63" borderId="102" applyNumberFormat="0" applyAlignment="0" applyProtection="0"/>
    <xf numFmtId="169" fontId="81" fillId="63" borderId="102" applyNumberFormat="0" applyAlignment="0" applyProtection="0"/>
    <xf numFmtId="168" fontId="81" fillId="63" borderId="102" applyNumberFormat="0" applyAlignment="0" applyProtection="0"/>
    <xf numFmtId="168" fontId="81" fillId="63" borderId="102" applyNumberFormat="0" applyAlignment="0" applyProtection="0"/>
    <xf numFmtId="169" fontId="81" fillId="63" borderId="102" applyNumberFormat="0" applyAlignment="0" applyProtection="0"/>
    <xf numFmtId="168" fontId="81" fillId="63" borderId="102" applyNumberFormat="0" applyAlignment="0" applyProtection="0"/>
    <xf numFmtId="168" fontId="81" fillId="63" borderId="102" applyNumberFormat="0" applyAlignment="0" applyProtection="0"/>
    <xf numFmtId="169" fontId="81" fillId="63" borderId="102" applyNumberFormat="0" applyAlignment="0" applyProtection="0"/>
    <xf numFmtId="168" fontId="81" fillId="63" borderId="102" applyNumberFormat="0" applyAlignment="0" applyProtection="0"/>
    <xf numFmtId="168" fontId="81" fillId="63" borderId="102" applyNumberFormat="0" applyAlignment="0" applyProtection="0"/>
    <xf numFmtId="169" fontId="81" fillId="63" borderId="102" applyNumberFormat="0" applyAlignment="0" applyProtection="0"/>
    <xf numFmtId="168" fontId="81"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169" fontId="81"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168" fontId="81"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168" fontId="81"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0" fontId="79"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 fillId="73" borderId="101" applyNumberFormat="0" applyFont="0" applyAlignment="0" applyProtection="0"/>
    <xf numFmtId="0" fontId="23"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0" fontId="23" fillId="73" borderId="101" applyNumberFormat="0" applyFont="0" applyAlignment="0" applyProtection="0"/>
    <xf numFmtId="3" fontId="2" fillId="71" borderId="97" applyFont="0">
      <alignment horizontal="right" vertical="center"/>
      <protection locked="0"/>
    </xf>
    <xf numFmtId="0" fontId="62" fillId="42" borderId="100" applyNumberFormat="0" applyAlignment="0" applyProtection="0"/>
    <xf numFmtId="168" fontId="64" fillId="42" borderId="100" applyNumberFormat="0" applyAlignment="0" applyProtection="0"/>
    <xf numFmtId="169" fontId="64" fillId="42" borderId="100" applyNumberFormat="0" applyAlignment="0" applyProtection="0"/>
    <xf numFmtId="168" fontId="64" fillId="42" borderId="100" applyNumberFormat="0" applyAlignment="0" applyProtection="0"/>
    <xf numFmtId="168" fontId="64" fillId="42" borderId="100" applyNumberFormat="0" applyAlignment="0" applyProtection="0"/>
    <xf numFmtId="169" fontId="64" fillId="42" borderId="100" applyNumberFormat="0" applyAlignment="0" applyProtection="0"/>
    <xf numFmtId="168" fontId="64" fillId="42" borderId="100" applyNumberFormat="0" applyAlignment="0" applyProtection="0"/>
    <xf numFmtId="168" fontId="64" fillId="42" borderId="100" applyNumberFormat="0" applyAlignment="0" applyProtection="0"/>
    <xf numFmtId="169" fontId="64" fillId="42" borderId="100" applyNumberFormat="0" applyAlignment="0" applyProtection="0"/>
    <xf numFmtId="168" fontId="64" fillId="42" borderId="100" applyNumberFormat="0" applyAlignment="0" applyProtection="0"/>
    <xf numFmtId="168" fontId="64" fillId="42" borderId="100" applyNumberFormat="0" applyAlignment="0" applyProtection="0"/>
    <xf numFmtId="169" fontId="64" fillId="42" borderId="100" applyNumberFormat="0" applyAlignment="0" applyProtection="0"/>
    <xf numFmtId="168" fontId="64"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169" fontId="64"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168" fontId="64"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168" fontId="64"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62"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58" fillId="69" borderId="98" applyFont="0" applyBorder="0">
      <alignment horizontal="center" wrapText="1"/>
    </xf>
    <xf numFmtId="168" fontId="50" fillId="0" borderId="95">
      <alignment horizontal="left" vertical="center"/>
    </xf>
    <xf numFmtId="0" fontId="50" fillId="0" borderId="95">
      <alignment horizontal="left" vertical="center"/>
    </xf>
    <xf numFmtId="0" fontId="50" fillId="0" borderId="95">
      <alignment horizontal="left" vertical="center"/>
    </xf>
    <xf numFmtId="0" fontId="2" fillId="68" borderId="97" applyNumberFormat="0" applyFont="0" applyBorder="0" applyProtection="0">
      <alignment horizontal="center" vertical="center"/>
    </xf>
    <xf numFmtId="0" fontId="32" fillId="0" borderId="97" applyNumberFormat="0" applyAlignment="0">
      <alignment horizontal="right"/>
      <protection locked="0"/>
    </xf>
    <xf numFmtId="0" fontId="32" fillId="0" borderId="97" applyNumberFormat="0" applyAlignment="0">
      <alignment horizontal="right"/>
      <protection locked="0"/>
    </xf>
    <xf numFmtId="0" fontId="32" fillId="0" borderId="97" applyNumberFormat="0" applyAlignment="0">
      <alignment horizontal="right"/>
      <protection locked="0"/>
    </xf>
    <xf numFmtId="0" fontId="32" fillId="0" borderId="97" applyNumberFormat="0" applyAlignment="0">
      <alignment horizontal="right"/>
      <protection locked="0"/>
    </xf>
    <xf numFmtId="0" fontId="32" fillId="0" borderId="97" applyNumberFormat="0" applyAlignment="0">
      <alignment horizontal="right"/>
      <protection locked="0"/>
    </xf>
    <xf numFmtId="0" fontId="32" fillId="0" borderId="97" applyNumberFormat="0" applyAlignment="0">
      <alignment horizontal="right"/>
      <protection locked="0"/>
    </xf>
    <xf numFmtId="0" fontId="32" fillId="0" borderId="97" applyNumberFormat="0" applyAlignment="0">
      <alignment horizontal="right"/>
      <protection locked="0"/>
    </xf>
    <xf numFmtId="0" fontId="32" fillId="0" borderId="97" applyNumberFormat="0" applyAlignment="0">
      <alignment horizontal="right"/>
      <protection locked="0"/>
    </xf>
    <xf numFmtId="0" fontId="32" fillId="0" borderId="97" applyNumberFormat="0" applyAlignment="0">
      <alignment horizontal="right"/>
      <protection locked="0"/>
    </xf>
    <xf numFmtId="0" fontId="32" fillId="0" borderId="97" applyNumberFormat="0" applyAlignment="0">
      <alignment horizontal="right"/>
      <protection locked="0"/>
    </xf>
    <xf numFmtId="0" fontId="34" fillId="63" borderId="100" applyNumberFormat="0" applyAlignment="0" applyProtection="0"/>
    <xf numFmtId="168" fontId="36" fillId="63" borderId="100" applyNumberFormat="0" applyAlignment="0" applyProtection="0"/>
    <xf numFmtId="169" fontId="36" fillId="63" borderId="100" applyNumberFormat="0" applyAlignment="0" applyProtection="0"/>
    <xf numFmtId="168" fontId="36" fillId="63" borderId="100" applyNumberFormat="0" applyAlignment="0" applyProtection="0"/>
    <xf numFmtId="168" fontId="36" fillId="63" borderId="100" applyNumberFormat="0" applyAlignment="0" applyProtection="0"/>
    <xf numFmtId="169" fontId="36" fillId="63" borderId="100" applyNumberFormat="0" applyAlignment="0" applyProtection="0"/>
    <xf numFmtId="168" fontId="36" fillId="63" borderId="100" applyNumberFormat="0" applyAlignment="0" applyProtection="0"/>
    <xf numFmtId="168" fontId="36" fillId="63" borderId="100" applyNumberFormat="0" applyAlignment="0" applyProtection="0"/>
    <xf numFmtId="169" fontId="36" fillId="63" borderId="100" applyNumberFormat="0" applyAlignment="0" applyProtection="0"/>
    <xf numFmtId="168" fontId="36" fillId="63" borderId="100" applyNumberFormat="0" applyAlignment="0" applyProtection="0"/>
    <xf numFmtId="168" fontId="36" fillId="63" borderId="100" applyNumberFormat="0" applyAlignment="0" applyProtection="0"/>
    <xf numFmtId="169" fontId="36" fillId="63" borderId="100" applyNumberFormat="0" applyAlignment="0" applyProtection="0"/>
    <xf numFmtId="168" fontId="36"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169" fontId="36"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168" fontId="36"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168" fontId="36"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34" fillId="63" borderId="100" applyNumberFormat="0" applyAlignment="0" applyProtection="0"/>
    <xf numFmtId="0" fontId="1" fillId="0" borderId="0"/>
    <xf numFmtId="169" fontId="22" fillId="36" borderId="0"/>
    <xf numFmtId="0" fontId="2" fillId="0" borderId="0">
      <alignment vertical="center"/>
    </xf>
    <xf numFmtId="166" fontId="1" fillId="0" borderId="0" applyFont="0" applyFill="0" applyBorder="0" applyAlignment="0" applyProtection="0"/>
    <xf numFmtId="0" fontId="124" fillId="0" borderId="0"/>
    <xf numFmtId="0" fontId="1" fillId="0" borderId="0"/>
    <xf numFmtId="0" fontId="1" fillId="0" borderId="0"/>
  </cellStyleXfs>
  <cellXfs count="1061">
    <xf numFmtId="0" fontId="0" fillId="0" borderId="0" xfId="0"/>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12" fillId="0" borderId="0" xfId="0" applyFont="1" applyBorder="1"/>
    <xf numFmtId="0" fontId="12" fillId="0" borderId="0" xfId="0" applyFont="1"/>
    <xf numFmtId="0" fontId="7" fillId="0" borderId="0" xfId="0" applyFont="1"/>
    <xf numFmtId="0" fontId="9" fillId="0" borderId="0" xfId="11" applyFont="1" applyFill="1" applyBorder="1" applyProtection="1"/>
    <xf numFmtId="0" fontId="4" fillId="0" borderId="0" xfId="0" applyFont="1" applyBorder="1"/>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7" fillId="0" borderId="0" xfId="0" applyFont="1" applyBorder="1"/>
    <xf numFmtId="0" fontId="6" fillId="0" borderId="0" xfId="0" applyFont="1" applyAlignment="1">
      <alignment horizontal="center"/>
    </xf>
    <xf numFmtId="0" fontId="4" fillId="0" borderId="21" xfId="0" applyFont="1" applyBorder="1" applyAlignment="1"/>
    <xf numFmtId="0" fontId="19" fillId="0" borderId="0" xfId="0" applyFont="1" applyAlignment="1">
      <alignment horizontal="center" vertical="center"/>
    </xf>
    <xf numFmtId="0" fontId="19"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9" fillId="0" borderId="0" xfId="0" applyFont="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9"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4"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4" fillId="0" borderId="53" xfId="0" applyFont="1" applyBorder="1"/>
    <xf numFmtId="0" fontId="4" fillId="0" borderId="54" xfId="0" applyFont="1" applyBorder="1"/>
    <xf numFmtId="0" fontId="7" fillId="0" borderId="16" xfId="9" applyFont="1" applyFill="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4" fillId="35" borderId="23" xfId="13" applyFont="1" applyFill="1" applyBorder="1" applyAlignment="1" applyProtection="1">
      <alignment vertical="center" wrapText="1"/>
      <protection locked="0"/>
    </xf>
    <xf numFmtId="167" fontId="19" fillId="0" borderId="57" xfId="0" applyNumberFormat="1" applyFont="1" applyBorder="1" applyAlignment="1">
      <alignment horizontal="center"/>
    </xf>
    <xf numFmtId="167" fontId="17" fillId="0" borderId="57" xfId="0" applyNumberFormat="1" applyFont="1" applyBorder="1" applyAlignment="1">
      <alignment horizontal="center"/>
    </xf>
    <xf numFmtId="167" fontId="19" fillId="0" borderId="59" xfId="0" applyNumberFormat="1" applyFont="1" applyBorder="1" applyAlignment="1">
      <alignment horizontal="center"/>
    </xf>
    <xf numFmtId="167" fontId="19" fillId="0" borderId="60"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4"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98" fillId="0" borderId="3" xfId="20960" applyFont="1" applyFill="1" applyBorder="1" applyAlignment="1" applyProtection="1">
      <alignment horizontal="center" vertical="center"/>
    </xf>
    <xf numFmtId="0" fontId="99" fillId="0" borderId="0" xfId="0" applyFont="1" applyBorder="1" applyAlignment="1">
      <alignment wrapText="1"/>
    </xf>
    <xf numFmtId="0" fontId="9" fillId="0" borderId="2" xfId="20960" applyFont="1" applyFill="1" applyBorder="1" applyAlignment="1" applyProtection="1">
      <alignment horizontal="left" wrapText="1" indent="1"/>
    </xf>
    <xf numFmtId="0" fontId="14" fillId="0" borderId="17" xfId="11" applyFont="1" applyFill="1" applyBorder="1" applyAlignment="1" applyProtection="1">
      <alignment horizontal="center" vertical="center"/>
    </xf>
    <xf numFmtId="0" fontId="16"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4"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6" fillId="0" borderId="0" xfId="0" applyFont="1" applyFill="1" applyBorder="1" applyAlignment="1" applyProtection="1">
      <alignment horizontal="right"/>
      <protection locked="0"/>
    </xf>
    <xf numFmtId="0" fontId="14" fillId="0" borderId="1" xfId="0" applyFont="1" applyBorder="1" applyAlignment="1">
      <alignment horizontal="center" vertical="center"/>
    </xf>
    <xf numFmtId="0" fontId="4" fillId="0" borderId="1" xfId="0" applyFont="1" applyBorder="1"/>
    <xf numFmtId="0" fontId="6" fillId="0" borderId="1" xfId="0" applyFont="1" applyBorder="1" applyAlignment="1">
      <alignment horizontal="center"/>
    </xf>
    <xf numFmtId="0" fontId="4" fillId="0" borderId="22" xfId="0" applyFont="1" applyFill="1" applyBorder="1" applyAlignment="1">
      <alignment horizontal="center" vertical="center"/>
    </xf>
    <xf numFmtId="0" fontId="101" fillId="0" borderId="0" xfId="0" applyFont="1" applyFill="1" applyBorder="1" applyAlignment="1"/>
    <xf numFmtId="49" fontId="101" fillId="0" borderId="7" xfId="0" applyNumberFormat="1" applyFont="1" applyFill="1" applyBorder="1" applyAlignment="1">
      <alignment horizontal="right" vertical="center"/>
    </xf>
    <xf numFmtId="49" fontId="101" fillId="0" borderId="74" xfId="0" applyNumberFormat="1" applyFont="1" applyFill="1" applyBorder="1" applyAlignment="1">
      <alignment horizontal="right" vertical="center"/>
    </xf>
    <xf numFmtId="49" fontId="101" fillId="0" borderId="77" xfId="0" applyNumberFormat="1" applyFont="1" applyFill="1" applyBorder="1" applyAlignment="1">
      <alignment horizontal="right" vertical="center"/>
    </xf>
    <xf numFmtId="49" fontId="101" fillId="0" borderId="82" xfId="0" applyNumberFormat="1" applyFont="1" applyFill="1" applyBorder="1" applyAlignment="1">
      <alignment horizontal="right" vertical="center"/>
    </xf>
    <xf numFmtId="0" fontId="101" fillId="0" borderId="0" xfId="0" applyFont="1" applyFill="1" applyBorder="1" applyAlignment="1">
      <alignment horizontal="left"/>
    </xf>
    <xf numFmtId="0" fontId="101" fillId="0" borderId="82" xfId="0" applyNumberFormat="1" applyFont="1" applyFill="1" applyBorder="1" applyAlignment="1">
      <alignment horizontal="right" vertical="center"/>
    </xf>
    <xf numFmtId="49" fontId="101" fillId="0" borderId="0" xfId="0" applyNumberFormat="1" applyFont="1" applyFill="1" applyBorder="1" applyAlignment="1">
      <alignment horizontal="right" vertical="center"/>
    </xf>
    <xf numFmtId="0" fontId="101" fillId="0" borderId="0" xfId="0" applyFont="1" applyFill="1" applyBorder="1" applyAlignment="1">
      <alignment vertical="center" wrapText="1"/>
    </xf>
    <xf numFmtId="0" fontId="101" fillId="0" borderId="0" xfId="0" applyFont="1" applyFill="1" applyBorder="1" applyAlignment="1">
      <alignment horizontal="left" vertical="center" wrapText="1"/>
    </xf>
    <xf numFmtId="0" fontId="14"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0"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2"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0" fontId="7" fillId="0" borderId="17" xfId="0" applyFont="1" applyFill="1" applyBorder="1" applyAlignment="1">
      <alignment vertical="center" wrapText="1"/>
    </xf>
    <xf numFmtId="0" fontId="4" fillId="0" borderId="7"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4" xfId="0" applyFont="1" applyFill="1" applyBorder="1" applyAlignment="1">
      <alignment vertical="center"/>
    </xf>
    <xf numFmtId="0" fontId="4" fillId="0" borderId="16"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7" xfId="0" applyFont="1" applyFill="1" applyBorder="1" applyAlignment="1">
      <alignment horizontal="center" vertical="center"/>
    </xf>
    <xf numFmtId="169" fontId="22" fillId="36" borderId="109"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5" xfId="0" applyFont="1" applyFill="1" applyBorder="1" applyAlignment="1">
      <alignment vertical="center"/>
    </xf>
    <xf numFmtId="0" fontId="13" fillId="3" borderId="110" xfId="0" applyFont="1" applyFill="1" applyBorder="1" applyAlignment="1">
      <alignment horizontal="left"/>
    </xf>
    <xf numFmtId="0" fontId="13" fillId="3" borderId="111" xfId="0" applyFont="1" applyFill="1" applyBorder="1" applyAlignment="1">
      <alignment horizontal="left"/>
    </xf>
    <xf numFmtId="0" fontId="4" fillId="0" borderId="0" xfId="0" applyFont="1"/>
    <xf numFmtId="0" fontId="4" fillId="0" borderId="0" xfId="0" applyFont="1" applyFill="1"/>
    <xf numFmtId="0" fontId="101" fillId="0" borderId="84"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6" fillId="0" borderId="23" xfId="0" applyFont="1" applyFill="1" applyBorder="1" applyAlignment="1">
      <alignment vertical="center"/>
    </xf>
    <xf numFmtId="169" fontId="22" fillId="36" borderId="25" xfId="20" applyBorder="1"/>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4" fillId="0" borderId="18" xfId="11" applyFont="1" applyFill="1" applyBorder="1" applyAlignment="1" applyProtection="1">
      <alignment horizontal="center" vertical="center"/>
    </xf>
    <xf numFmtId="0" fontId="6" fillId="35" borderId="115"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4" fillId="0" borderId="114" xfId="0" applyFont="1" applyFill="1" applyBorder="1" applyAlignment="1">
      <alignment horizontal="right" vertical="center" wrapText="1"/>
    </xf>
    <xf numFmtId="0" fontId="104"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4" fillId="0" borderId="0" xfId="0" applyFont="1" applyFill="1" applyAlignment="1">
      <alignment horizontal="left" vertical="center"/>
    </xf>
    <xf numFmtId="49" fontId="105" fillId="0" borderId="22" xfId="5" applyNumberFormat="1" applyFont="1" applyFill="1" applyBorder="1" applyAlignment="1" applyProtection="1">
      <alignment horizontal="left" vertical="center"/>
      <protection locked="0"/>
    </xf>
    <xf numFmtId="0" fontId="106" fillId="0" borderId="23" xfId="9" applyFont="1" applyFill="1" applyBorder="1" applyAlignment="1" applyProtection="1">
      <alignment horizontal="left" vertical="center" wrapText="1"/>
      <protection locked="0"/>
    </xf>
    <xf numFmtId="0" fontId="11" fillId="0" borderId="97" xfId="17" applyFill="1" applyBorder="1" applyAlignment="1" applyProtection="1"/>
    <xf numFmtId="49" fontId="104" fillId="0" borderId="114" xfId="0" applyNumberFormat="1" applyFont="1" applyFill="1" applyBorder="1" applyAlignment="1">
      <alignment horizontal="right" vertical="center" wrapText="1"/>
    </xf>
    <xf numFmtId="0" fontId="7" fillId="3" borderId="97" xfId="20960" applyFont="1" applyFill="1" applyBorder="1" applyAlignment="1" applyProtection="1"/>
    <xf numFmtId="0" fontId="98" fillId="0" borderId="97" xfId="20960" applyFont="1" applyFill="1" applyBorder="1" applyAlignment="1" applyProtection="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4" fillId="0" borderId="97" xfId="0" applyNumberFormat="1" applyFont="1" applyFill="1" applyBorder="1" applyAlignment="1">
      <alignment horizontal="right" vertical="center" wrapText="1"/>
    </xf>
    <xf numFmtId="0" fontId="11" fillId="0" borderId="97" xfId="17" applyFill="1" applyBorder="1" applyAlignment="1" applyProtection="1">
      <alignment horizontal="left" vertical="center"/>
    </xf>
    <xf numFmtId="0" fontId="4" fillId="0" borderId="97" xfId="0" applyFont="1" applyFill="1" applyBorder="1"/>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4" fillId="0" borderId="97" xfId="20961" applyNumberFormat="1" applyFont="1" applyFill="1" applyBorder="1" applyAlignment="1">
      <alignment horizontal="left" vertical="center" wrapText="1"/>
    </xf>
    <xf numFmtId="10" fontId="6" fillId="35"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06" fillId="0" borderId="23" xfId="20961" applyNumberFormat="1" applyFont="1" applyFill="1" applyBorder="1" applyAlignment="1" applyProtection="1">
      <alignment horizontal="left" vertical="center"/>
    </xf>
    <xf numFmtId="43" fontId="7" fillId="0" borderId="0" xfId="7" applyFont="1"/>
    <xf numFmtId="0" fontId="102" fillId="0" borderId="0" xfId="0" applyFont="1" applyAlignment="1">
      <alignment wrapText="1"/>
    </xf>
    <xf numFmtId="0" fontId="7" fillId="0" borderId="97" xfId="0" applyFont="1" applyFill="1" applyBorder="1" applyAlignment="1">
      <alignment vertical="center" wrapText="1"/>
    </xf>
    <xf numFmtId="0" fontId="14" fillId="0" borderId="97" xfId="0" applyFont="1" applyFill="1" applyBorder="1" applyAlignment="1">
      <alignment horizontal="center" vertical="center" wrapText="1"/>
    </xf>
    <xf numFmtId="0" fontId="15" fillId="0" borderId="97" xfId="0" applyFont="1" applyFill="1" applyBorder="1" applyAlignment="1">
      <alignment horizontal="left" vertical="center" wrapText="1"/>
    </xf>
    <xf numFmtId="0" fontId="7" fillId="0" borderId="97" xfId="0" applyFont="1" applyBorder="1" applyAlignment="1">
      <alignment vertical="center" wrapText="1"/>
    </xf>
    <xf numFmtId="0" fontId="14" fillId="0" borderId="114"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0" fontId="13" fillId="0" borderId="97" xfId="0" applyFont="1" applyBorder="1" applyAlignment="1">
      <alignment horizontal="left" wrapText="1" indent="2"/>
    </xf>
    <xf numFmtId="169" fontId="22" fillId="36" borderId="97" xfId="20" applyBorder="1"/>
    <xf numFmtId="164"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3" fillId="0" borderId="9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2" fillId="36" borderId="115" xfId="20" applyBorder="1"/>
    <xf numFmtId="10" fontId="6" fillId="0" borderId="24" xfId="20961" applyNumberFormat="1" applyFont="1" applyBorder="1"/>
    <xf numFmtId="0" fontId="6" fillId="3" borderId="0" xfId="0" applyFont="1" applyFill="1" applyBorder="1" applyAlignment="1">
      <alignment horizontal="center"/>
    </xf>
    <xf numFmtId="0" fontId="101" fillId="0" borderId="84" xfId="0" applyFont="1" applyFill="1" applyBorder="1" applyAlignment="1">
      <alignment horizontal="left" vertical="center"/>
    </xf>
    <xf numFmtId="0" fontId="101" fillId="0" borderId="82" xfId="0" applyFont="1" applyFill="1" applyBorder="1" applyAlignment="1">
      <alignment vertical="center" wrapText="1"/>
    </xf>
    <xf numFmtId="0" fontId="101" fillId="0" borderId="82" xfId="0" applyFont="1" applyFill="1" applyBorder="1" applyAlignment="1">
      <alignment horizontal="left" vertical="center" wrapText="1"/>
    </xf>
    <xf numFmtId="0" fontId="111" fillId="0" borderId="0" xfId="11" applyFont="1" applyFill="1" applyBorder="1" applyProtection="1"/>
    <xf numFmtId="0" fontId="112" fillId="0" borderId="0" xfId="0" applyFont="1"/>
    <xf numFmtId="0" fontId="111" fillId="0" borderId="0" xfId="11" applyFont="1" applyFill="1" applyBorder="1" applyAlignment="1" applyProtection="1"/>
    <xf numFmtId="0" fontId="113" fillId="0" borderId="0" xfId="11" applyFont="1" applyFill="1" applyBorder="1" applyAlignment="1" applyProtection="1"/>
    <xf numFmtId="0" fontId="112" fillId="0" borderId="0" xfId="0" applyFont="1" applyAlignment="1">
      <alignment wrapText="1"/>
    </xf>
    <xf numFmtId="0" fontId="115" fillId="0" borderId="0" xfId="0" applyFont="1"/>
    <xf numFmtId="0" fontId="112" fillId="0" borderId="0" xfId="0" applyFont="1" applyFill="1"/>
    <xf numFmtId="0" fontId="112" fillId="0" borderId="0" xfId="0" applyFont="1" applyBorder="1"/>
    <xf numFmtId="0" fontId="112" fillId="0" borderId="0" xfId="0" applyFont="1" applyBorder="1" applyAlignment="1">
      <alignment horizontal="left"/>
    </xf>
    <xf numFmtId="0" fontId="120" fillId="0" borderId="0" xfId="0" applyFont="1"/>
    <xf numFmtId="49" fontId="101" fillId="0" borderId="97" xfId="0" applyNumberFormat="1" applyFont="1" applyFill="1" applyBorder="1" applyAlignment="1">
      <alignment horizontal="right" vertical="center"/>
    </xf>
    <xf numFmtId="0" fontId="121" fillId="0" borderId="0" xfId="0" applyFont="1" applyFill="1" applyBorder="1" applyAlignment="1"/>
    <xf numFmtId="0" fontId="112" fillId="0" borderId="0" xfId="0" applyFont="1" applyBorder="1" applyAlignment="1">
      <alignment horizontal="left" indent="1"/>
    </xf>
    <xf numFmtId="0" fontId="112" fillId="0" borderId="0" xfId="0" applyFont="1" applyBorder="1" applyAlignment="1">
      <alignment horizontal="left" indent="2"/>
    </xf>
    <xf numFmtId="49" fontId="112" fillId="0" borderId="0" xfId="0" applyNumberFormat="1" applyFont="1" applyBorder="1" applyAlignment="1">
      <alignment horizontal="left" indent="3"/>
    </xf>
    <xf numFmtId="49" fontId="112" fillId="0" borderId="0" xfId="0" applyNumberFormat="1" applyFont="1" applyBorder="1" applyAlignment="1">
      <alignment horizontal="left" indent="1"/>
    </xf>
    <xf numFmtId="49" fontId="112" fillId="0" borderId="0" xfId="0" applyNumberFormat="1" applyFont="1" applyBorder="1" applyAlignment="1">
      <alignment horizontal="left" wrapText="1" indent="2"/>
    </xf>
    <xf numFmtId="49" fontId="112" fillId="0" borderId="0" xfId="0" applyNumberFormat="1" applyFont="1" applyFill="1" applyBorder="1" applyAlignment="1">
      <alignment horizontal="left" wrapText="1" indent="3"/>
    </xf>
    <xf numFmtId="0" fontId="112" fillId="0" borderId="0" xfId="0" applyNumberFormat="1" applyFont="1" applyFill="1" applyBorder="1" applyAlignment="1">
      <alignment horizontal="left" wrapText="1" indent="1"/>
    </xf>
    <xf numFmtId="0" fontId="112" fillId="0" borderId="0" xfId="0" applyFont="1" applyFill="1" applyAlignment="1">
      <alignment horizontal="left" vertical="top" wrapText="1"/>
    </xf>
    <xf numFmtId="193" fontId="7" fillId="3" borderId="112" xfId="2" applyNumberFormat="1" applyFont="1" applyFill="1" applyBorder="1" applyAlignment="1" applyProtection="1">
      <alignment vertical="top" wrapText="1"/>
      <protection locked="0"/>
    </xf>
    <xf numFmtId="0" fontId="125" fillId="0" borderId="135" xfId="0" applyFont="1" applyFill="1" applyBorder="1" applyAlignment="1">
      <alignment horizontal="left" vertical="center" wrapText="1"/>
    </xf>
    <xf numFmtId="0" fontId="127" fillId="0" borderId="135" xfId="0" applyFont="1" applyFill="1" applyBorder="1" applyAlignment="1">
      <alignment horizontal="left" vertical="center" wrapText="1"/>
    </xf>
    <xf numFmtId="0" fontId="128" fillId="3" borderId="135" xfId="0" applyFont="1" applyFill="1" applyBorder="1" applyAlignment="1">
      <alignment horizontal="left" vertical="center" wrapText="1" indent="1"/>
    </xf>
    <xf numFmtId="0" fontId="127" fillId="3" borderId="135" xfId="0" applyFont="1" applyFill="1" applyBorder="1" applyAlignment="1">
      <alignment horizontal="left" vertical="center" wrapText="1"/>
    </xf>
    <xf numFmtId="0" fontId="127" fillId="3" borderId="136" xfId="0" applyFont="1" applyFill="1" applyBorder="1" applyAlignment="1">
      <alignment horizontal="left" vertical="center" wrapText="1"/>
    </xf>
    <xf numFmtId="0" fontId="128" fillId="0" borderId="135" xfId="0" applyFont="1" applyFill="1" applyBorder="1" applyAlignment="1">
      <alignment horizontal="left" vertical="center" wrapText="1" indent="1"/>
    </xf>
    <xf numFmtId="0" fontId="127" fillId="3" borderId="137" xfId="0" applyFont="1" applyFill="1" applyBorder="1" applyAlignment="1">
      <alignment horizontal="left" vertical="center" wrapText="1"/>
    </xf>
    <xf numFmtId="0" fontId="126" fillId="3" borderId="135" xfId="0" applyFont="1" applyFill="1" applyBorder="1" applyAlignment="1">
      <alignment horizontal="left" vertical="center" wrapText="1" indent="1"/>
    </xf>
    <xf numFmtId="49" fontId="101" fillId="0" borderId="138" xfId="0" applyNumberFormat="1" applyFont="1" applyFill="1" applyBorder="1" applyAlignment="1">
      <alignment horizontal="right" vertical="center"/>
    </xf>
    <xf numFmtId="167" fontId="18" fillId="0" borderId="55" xfId="0" applyNumberFormat="1" applyFont="1" applyFill="1" applyBorder="1" applyAlignment="1">
      <alignment horizontal="center"/>
    </xf>
    <xf numFmtId="167" fontId="16" fillId="0" borderId="57" xfId="0" applyNumberFormat="1" applyFont="1" applyFill="1" applyBorder="1" applyAlignment="1">
      <alignment horizontal="center"/>
    </xf>
    <xf numFmtId="0" fontId="115" fillId="0" borderId="138" xfId="0" applyFont="1" applyBorder="1"/>
    <xf numFmtId="49" fontId="117" fillId="0" borderId="138" xfId="5" applyNumberFormat="1" applyFont="1" applyFill="1" applyBorder="1" applyAlignment="1" applyProtection="1">
      <alignment horizontal="right" vertical="center"/>
      <protection locked="0"/>
    </xf>
    <xf numFmtId="0" fontId="116" fillId="3" borderId="138" xfId="13" applyFont="1" applyFill="1" applyBorder="1" applyAlignment="1" applyProtection="1">
      <alignment horizontal="left" vertical="center" wrapText="1"/>
      <protection locked="0"/>
    </xf>
    <xf numFmtId="49" fontId="116" fillId="3" borderId="138" xfId="5" applyNumberFormat="1" applyFont="1" applyFill="1" applyBorder="1" applyAlignment="1" applyProtection="1">
      <alignment horizontal="right" vertical="center"/>
      <protection locked="0"/>
    </xf>
    <xf numFmtId="0" fontId="116" fillId="0" borderId="138" xfId="13" applyFont="1" applyFill="1" applyBorder="1" applyAlignment="1" applyProtection="1">
      <alignment horizontal="left" vertical="center" wrapText="1"/>
      <protection locked="0"/>
    </xf>
    <xf numFmtId="49" fontId="116" fillId="0" borderId="138" xfId="5" applyNumberFormat="1" applyFont="1" applyFill="1" applyBorder="1" applyAlignment="1" applyProtection="1">
      <alignment horizontal="right" vertical="center"/>
      <protection locked="0"/>
    </xf>
    <xf numFmtId="0" fontId="118" fillId="0" borderId="138" xfId="13" applyFont="1" applyFill="1" applyBorder="1" applyAlignment="1" applyProtection="1">
      <alignment horizontal="left" vertical="center" wrapText="1"/>
      <protection locked="0"/>
    </xf>
    <xf numFmtId="166" fontId="111" fillId="35" borderId="145" xfId="21413" applyFont="1" applyFill="1" applyBorder="1"/>
    <xf numFmtId="0" fontId="111" fillId="0" borderId="145" xfId="0" applyFont="1" applyBorder="1"/>
    <xf numFmtId="0" fontId="111" fillId="0" borderId="145" xfId="0" applyFont="1" applyFill="1" applyBorder="1"/>
    <xf numFmtId="0" fontId="111" fillId="0" borderId="145" xfId="0" applyFont="1" applyBorder="1" applyAlignment="1">
      <alignment horizontal="left" indent="8"/>
    </xf>
    <xf numFmtId="0" fontId="111" fillId="0" borderId="145" xfId="0" applyFont="1" applyBorder="1" applyAlignment="1">
      <alignment wrapText="1"/>
    </xf>
    <xf numFmtId="0" fontId="114" fillId="0" borderId="145" xfId="0" applyFont="1" applyBorder="1"/>
    <xf numFmtId="49" fontId="117" fillId="0" borderId="145" xfId="5" applyNumberFormat="1" applyFont="1" applyFill="1" applyBorder="1" applyAlignment="1" applyProtection="1">
      <alignment horizontal="right" vertical="center" wrapText="1"/>
      <protection locked="0"/>
    </xf>
    <xf numFmtId="49" fontId="116" fillId="3" borderId="145" xfId="5" applyNumberFormat="1" applyFont="1" applyFill="1" applyBorder="1" applyAlignment="1" applyProtection="1">
      <alignment horizontal="right" vertical="center" wrapText="1"/>
      <protection locked="0"/>
    </xf>
    <xf numFmtId="49" fontId="116" fillId="0" borderId="145" xfId="5" applyNumberFormat="1" applyFont="1" applyFill="1" applyBorder="1" applyAlignment="1" applyProtection="1">
      <alignment horizontal="right" vertical="center" wrapText="1"/>
      <protection locked="0"/>
    </xf>
    <xf numFmtId="0" fontId="111" fillId="0" borderId="145" xfId="0" applyFont="1" applyBorder="1" applyAlignment="1">
      <alignment horizontal="center" vertical="center" wrapText="1"/>
    </xf>
    <xf numFmtId="0" fontId="111" fillId="0" borderId="146" xfId="0" applyFont="1" applyFill="1" applyBorder="1" applyAlignment="1">
      <alignment horizontal="center" vertical="center" wrapText="1"/>
    </xf>
    <xf numFmtId="0" fontId="111" fillId="0" borderId="145" xfId="0" applyFont="1" applyBorder="1" applyAlignment="1">
      <alignment horizontal="center" vertical="center"/>
    </xf>
    <xf numFmtId="0" fontId="111" fillId="0" borderId="0" xfId="0" applyFont="1"/>
    <xf numFmtId="0" fontId="111" fillId="0" borderId="0" xfId="0" applyFont="1" applyAlignment="1">
      <alignment wrapText="1"/>
    </xf>
    <xf numFmtId="14" fontId="111" fillId="0" borderId="0" xfId="0" applyNumberFormat="1" applyFont="1"/>
    <xf numFmtId="0" fontId="114" fillId="0" borderId="145" xfId="0" applyFont="1" applyFill="1" applyBorder="1"/>
    <xf numFmtId="0" fontId="111" fillId="0" borderId="145" xfId="0" applyNumberFormat="1" applyFont="1" applyFill="1" applyBorder="1" applyAlignment="1">
      <alignment horizontal="left" vertical="center" wrapText="1"/>
    </xf>
    <xf numFmtId="0" fontId="114" fillId="0" borderId="145" xfId="0" applyFont="1" applyFill="1" applyBorder="1" applyAlignment="1">
      <alignment horizontal="left" wrapText="1" indent="1"/>
    </xf>
    <xf numFmtId="0" fontId="114" fillId="0" borderId="145" xfId="0" applyFont="1" applyFill="1" applyBorder="1" applyAlignment="1">
      <alignment horizontal="left" vertical="center" indent="1"/>
    </xf>
    <xf numFmtId="0" fontId="111" fillId="0" borderId="145" xfId="0" applyFont="1" applyFill="1" applyBorder="1" applyAlignment="1">
      <alignment horizontal="left" wrapText="1" indent="1"/>
    </xf>
    <xf numFmtId="0" fontId="111" fillId="0" borderId="145" xfId="0" applyFont="1" applyFill="1" applyBorder="1" applyAlignment="1">
      <alignment horizontal="left" indent="1"/>
    </xf>
    <xf numFmtId="0" fontId="111" fillId="0" borderId="145" xfId="0" applyFont="1" applyFill="1" applyBorder="1" applyAlignment="1">
      <alignment horizontal="left" wrapText="1" indent="4"/>
    </xf>
    <xf numFmtId="0" fontId="111" fillId="0" borderId="145" xfId="0" applyNumberFormat="1" applyFont="1" applyFill="1" applyBorder="1" applyAlignment="1">
      <alignment horizontal="left" indent="3"/>
    </xf>
    <xf numFmtId="0" fontId="114" fillId="0" borderId="145" xfId="0" applyFont="1" applyFill="1" applyBorder="1" applyAlignment="1">
      <alignment horizontal="left" indent="1"/>
    </xf>
    <xf numFmtId="0" fontId="115" fillId="0" borderId="145" xfId="0" applyFont="1" applyFill="1" applyBorder="1" applyAlignment="1">
      <alignment horizontal="center" vertical="center" wrapText="1"/>
    </xf>
    <xf numFmtId="0" fontId="111" fillId="78" borderId="145" xfId="0" applyFont="1" applyFill="1" applyBorder="1"/>
    <xf numFmtId="0" fontId="114" fillId="0" borderId="7" xfId="0" applyFont="1" applyBorder="1"/>
    <xf numFmtId="0" fontId="111" fillId="0" borderId="145" xfId="0" applyFont="1" applyFill="1" applyBorder="1" applyAlignment="1">
      <alignment horizontal="left" wrapText="1" indent="2"/>
    </xf>
    <xf numFmtId="0" fontId="111" fillId="0" borderId="145" xfId="0" applyFont="1" applyFill="1" applyBorder="1" applyAlignment="1">
      <alignment horizontal="left" wrapText="1"/>
    </xf>
    <xf numFmtId="0" fontId="111" fillId="0" borderId="0" xfId="0" applyFont="1" applyBorder="1"/>
    <xf numFmtId="0" fontId="111" fillId="0" borderId="145" xfId="0" applyFont="1" applyBorder="1" applyAlignment="1">
      <alignment horizontal="left" indent="1"/>
    </xf>
    <xf numFmtId="0" fontId="111" fillId="0" borderId="145" xfId="0" applyFont="1" applyBorder="1" applyAlignment="1">
      <alignment horizontal="center"/>
    </xf>
    <xf numFmtId="0" fontId="111" fillId="0" borderId="0" xfId="0" applyFont="1" applyBorder="1" applyAlignment="1">
      <alignment horizontal="center" vertical="center"/>
    </xf>
    <xf numFmtId="0" fontId="111" fillId="0" borderId="145" xfId="0" applyFont="1" applyFill="1" applyBorder="1" applyAlignment="1">
      <alignment horizontal="center" vertical="center" wrapText="1"/>
    </xf>
    <xf numFmtId="0" fontId="111" fillId="0" borderId="7" xfId="0" applyFont="1" applyBorder="1" applyAlignment="1">
      <alignment horizontal="center" vertical="center" wrapText="1"/>
    </xf>
    <xf numFmtId="0" fontId="111" fillId="0" borderId="7" xfId="0" applyFont="1" applyBorder="1" applyAlignment="1">
      <alignment wrapText="1"/>
    </xf>
    <xf numFmtId="0" fontId="111" fillId="0" borderId="0" xfId="0" applyFont="1" applyBorder="1" applyAlignment="1">
      <alignment horizontal="center" vertical="center" wrapText="1"/>
    </xf>
    <xf numFmtId="0" fontId="111" fillId="0" borderId="144" xfId="0" applyFont="1" applyFill="1" applyBorder="1" applyAlignment="1">
      <alignment horizontal="center" vertical="center" wrapText="1"/>
    </xf>
    <xf numFmtId="0" fontId="111" fillId="0" borderId="0" xfId="0" applyFont="1" applyFill="1"/>
    <xf numFmtId="0" fontId="111" fillId="0" borderId="151" xfId="0" applyFont="1" applyFill="1" applyBorder="1"/>
    <xf numFmtId="0" fontId="111" fillId="0" borderId="152" xfId="0" applyFont="1" applyFill="1" applyBorder="1"/>
    <xf numFmtId="49" fontId="111" fillId="0" borderId="153" xfId="0" applyNumberFormat="1" applyFont="1" applyFill="1" applyBorder="1" applyAlignment="1">
      <alignment horizontal="left" wrapText="1" indent="1"/>
    </xf>
    <xf numFmtId="49" fontId="111" fillId="0" borderId="151" xfId="0" applyNumberFormat="1" applyFont="1" applyFill="1" applyBorder="1" applyAlignment="1">
      <alignment horizontal="left" wrapText="1" indent="1"/>
    </xf>
    <xf numFmtId="0" fontId="111" fillId="0" borderId="153" xfId="0" applyNumberFormat="1" applyFont="1" applyFill="1" applyBorder="1" applyAlignment="1">
      <alignment horizontal="left" wrapText="1" indent="1"/>
    </xf>
    <xf numFmtId="49" fontId="111" fillId="0" borderId="154" xfId="0" applyNumberFormat="1" applyFont="1" applyFill="1" applyBorder="1" applyAlignment="1">
      <alignment horizontal="left" wrapText="1" indent="1"/>
    </xf>
    <xf numFmtId="0" fontId="111" fillId="0" borderId="155" xfId="0" applyNumberFormat="1" applyFont="1" applyFill="1" applyBorder="1" applyAlignment="1">
      <alignment horizontal="left" wrapText="1" indent="1"/>
    </xf>
    <xf numFmtId="49" fontId="111" fillId="0" borderId="155" xfId="0" applyNumberFormat="1" applyFont="1" applyFill="1" applyBorder="1" applyAlignment="1">
      <alignment horizontal="left" wrapText="1" indent="3"/>
    </xf>
    <xf numFmtId="49" fontId="111" fillId="0" borderId="154" xfId="0" applyNumberFormat="1" applyFont="1" applyFill="1" applyBorder="1" applyAlignment="1">
      <alignment horizontal="left" wrapText="1" indent="3"/>
    </xf>
    <xf numFmtId="49" fontId="111" fillId="0" borderId="154" xfId="0" applyNumberFormat="1" applyFont="1" applyFill="1" applyBorder="1" applyAlignment="1">
      <alignment horizontal="left" wrapText="1" indent="2"/>
    </xf>
    <xf numFmtId="49" fontId="111" fillId="0" borderId="155" xfId="0" applyNumberFormat="1" applyFont="1" applyBorder="1" applyAlignment="1">
      <alignment horizontal="left" wrapText="1" indent="2"/>
    </xf>
    <xf numFmtId="49" fontId="111" fillId="0" borderId="154" xfId="0" applyNumberFormat="1" applyFont="1" applyFill="1" applyBorder="1" applyAlignment="1">
      <alignment horizontal="left" vertical="top" wrapText="1" indent="2"/>
    </xf>
    <xf numFmtId="49" fontId="111" fillId="0" borderId="154" xfId="0" applyNumberFormat="1" applyFont="1" applyFill="1" applyBorder="1" applyAlignment="1">
      <alignment horizontal="left" indent="1"/>
    </xf>
    <xf numFmtId="0" fontId="111" fillId="0" borderId="155" xfId="0" applyNumberFormat="1" applyFont="1" applyBorder="1" applyAlignment="1">
      <alignment horizontal="left" indent="1"/>
    </xf>
    <xf numFmtId="49" fontId="111" fillId="0" borderId="155" xfId="0" applyNumberFormat="1" applyFont="1" applyBorder="1" applyAlignment="1">
      <alignment horizontal="left" indent="1"/>
    </xf>
    <xf numFmtId="49" fontId="111" fillId="0" borderId="154" xfId="0" applyNumberFormat="1" applyFont="1" applyFill="1" applyBorder="1" applyAlignment="1">
      <alignment horizontal="left" indent="3"/>
    </xf>
    <xf numFmtId="49" fontId="111" fillId="0" borderId="155" xfId="0" applyNumberFormat="1" applyFont="1" applyBorder="1" applyAlignment="1">
      <alignment horizontal="left" indent="3"/>
    </xf>
    <xf numFmtId="0" fontId="111" fillId="0" borderId="155" xfId="0" applyFont="1" applyBorder="1" applyAlignment="1">
      <alignment horizontal="left" indent="2"/>
    </xf>
    <xf numFmtId="0" fontId="111" fillId="0" borderId="154" xfId="0" applyFont="1" applyBorder="1" applyAlignment="1">
      <alignment horizontal="left" indent="2"/>
    </xf>
    <xf numFmtId="0" fontId="111" fillId="0" borderId="155" xfId="0" applyFont="1" applyBorder="1" applyAlignment="1">
      <alignment horizontal="left" indent="1"/>
    </xf>
    <xf numFmtId="0" fontId="111" fillId="0" borderId="154" xfId="0" applyFont="1" applyBorder="1" applyAlignment="1">
      <alignment horizontal="left" indent="1"/>
    </xf>
    <xf numFmtId="0" fontId="114" fillId="0" borderId="62" xfId="0" applyFont="1" applyBorder="1"/>
    <xf numFmtId="0" fontId="111" fillId="0" borderId="67" xfId="0" applyFont="1" applyBorder="1"/>
    <xf numFmtId="0" fontId="111" fillId="0" borderId="0" xfId="0" applyFont="1" applyBorder="1" applyAlignment="1">
      <alignment wrapText="1"/>
    </xf>
    <xf numFmtId="0" fontId="111" fillId="0" borderId="0" xfId="0" applyFont="1" applyBorder="1" applyAlignment="1">
      <alignment horizontal="left"/>
    </xf>
    <xf numFmtId="0" fontId="114" fillId="0" borderId="145" xfId="0" applyNumberFormat="1" applyFont="1" applyFill="1" applyBorder="1" applyAlignment="1">
      <alignment horizontal="left" vertical="center" wrapText="1"/>
    </xf>
    <xf numFmtId="0" fontId="9" fillId="0" borderId="0" xfId="0" applyFont="1" applyFill="1" applyBorder="1" applyAlignment="1">
      <alignment wrapText="1"/>
    </xf>
    <xf numFmtId="0" fontId="116" fillId="0" borderId="145" xfId="0" applyFont="1" applyBorder="1"/>
    <xf numFmtId="0" fontId="114" fillId="0" borderId="145" xfId="0" applyFont="1" applyBorder="1" applyAlignment="1">
      <alignment horizontal="center" vertical="center" wrapText="1"/>
    </xf>
    <xf numFmtId="0" fontId="116" fillId="0" borderId="0" xfId="0" applyFont="1" applyAlignment="1">
      <alignment horizontal="center" vertical="center"/>
    </xf>
    <xf numFmtId="0" fontId="116" fillId="0" borderId="0" xfId="0" applyFont="1"/>
    <xf numFmtId="0" fontId="132" fillId="0" borderId="0" xfId="0" applyFont="1"/>
    <xf numFmtId="0" fontId="111" fillId="0" borderId="133" xfId="0" applyNumberFormat="1" applyFont="1" applyFill="1" applyBorder="1" applyAlignment="1">
      <alignment horizontal="left" vertical="center" wrapText="1" indent="1" readingOrder="1"/>
    </xf>
    <xf numFmtId="0" fontId="116" fillId="0" borderId="145" xfId="0" applyFont="1" applyBorder="1" applyAlignment="1">
      <alignment horizontal="left" indent="3"/>
    </xf>
    <xf numFmtId="0" fontId="114" fillId="0" borderId="145" xfId="0" applyNumberFormat="1" applyFont="1" applyFill="1" applyBorder="1" applyAlignment="1">
      <alignment vertical="center" wrapText="1" readingOrder="1"/>
    </xf>
    <xf numFmtId="0" fontId="116" fillId="0" borderId="145" xfId="0" applyFont="1" applyFill="1" applyBorder="1" applyAlignment="1">
      <alignment horizontal="left" indent="2"/>
    </xf>
    <xf numFmtId="0" fontId="111" fillId="0" borderId="134" xfId="0" applyNumberFormat="1" applyFont="1" applyFill="1" applyBorder="1" applyAlignment="1">
      <alignment vertical="center" wrapText="1" readingOrder="1"/>
    </xf>
    <xf numFmtId="0" fontId="116" fillId="0" borderId="146" xfId="0" applyFont="1" applyBorder="1" applyAlignment="1">
      <alignment horizontal="left" indent="2"/>
    </xf>
    <xf numFmtId="0" fontId="111" fillId="0" borderId="133" xfId="0" applyNumberFormat="1" applyFont="1" applyFill="1" applyBorder="1" applyAlignment="1">
      <alignment vertical="center" wrapText="1" readingOrder="1"/>
    </xf>
    <xf numFmtId="0" fontId="116" fillId="0" borderId="145" xfId="0" applyFont="1" applyBorder="1" applyAlignment="1">
      <alignment horizontal="left" indent="2"/>
    </xf>
    <xf numFmtId="0" fontId="111" fillId="0" borderId="132" xfId="0" applyNumberFormat="1" applyFont="1" applyFill="1" applyBorder="1" applyAlignment="1">
      <alignment vertical="center" wrapText="1" readingOrder="1"/>
    </xf>
    <xf numFmtId="0" fontId="132" fillId="0" borderId="7" xfId="0" applyFont="1" applyBorder="1"/>
    <xf numFmtId="0" fontId="101" fillId="0" borderId="145" xfId="0" applyFont="1" applyFill="1" applyBorder="1" applyAlignment="1">
      <alignment vertical="center" wrapText="1"/>
    </xf>
    <xf numFmtId="0" fontId="101" fillId="0" borderId="145" xfId="0" applyFont="1" applyBorder="1" applyAlignment="1">
      <alignment horizontal="left" vertical="center" wrapText="1"/>
    </xf>
    <xf numFmtId="0" fontId="101" fillId="0" borderId="145" xfId="0" applyFont="1" applyBorder="1" applyAlignment="1">
      <alignment horizontal="left" indent="2"/>
    </xf>
    <xf numFmtId="0" fontId="101" fillId="0" borderId="145" xfId="0" applyNumberFormat="1" applyFont="1" applyFill="1" applyBorder="1" applyAlignment="1">
      <alignment vertical="center" wrapText="1"/>
    </xf>
    <xf numFmtId="0" fontId="101" fillId="0" borderId="145" xfId="0" applyNumberFormat="1" applyFont="1" applyFill="1" applyBorder="1" applyAlignment="1">
      <alignment horizontal="left" vertical="center" indent="1"/>
    </xf>
    <xf numFmtId="0" fontId="101" fillId="0" borderId="145" xfId="0" applyNumberFormat="1" applyFont="1" applyFill="1" applyBorder="1" applyAlignment="1">
      <alignment horizontal="left" vertical="center" wrapText="1" indent="1"/>
    </xf>
    <xf numFmtId="0" fontId="101" fillId="0" borderId="145" xfId="0" applyNumberFormat="1" applyFont="1" applyFill="1" applyBorder="1" applyAlignment="1">
      <alignment horizontal="right" vertical="center"/>
    </xf>
    <xf numFmtId="49" fontId="101" fillId="0" borderId="145" xfId="0" applyNumberFormat="1" applyFont="1" applyFill="1" applyBorder="1" applyAlignment="1">
      <alignment horizontal="right" vertical="center"/>
    </xf>
    <xf numFmtId="49" fontId="101" fillId="0" borderId="145" xfId="0" applyNumberFormat="1" applyFont="1" applyFill="1" applyBorder="1" applyAlignment="1">
      <alignment vertical="top" wrapText="1"/>
    </xf>
    <xf numFmtId="49" fontId="101" fillId="0" borderId="145" xfId="0" applyNumberFormat="1" applyFont="1" applyFill="1" applyBorder="1" applyAlignment="1">
      <alignment horizontal="left" vertical="top" wrapText="1" indent="2"/>
    </xf>
    <xf numFmtId="49" fontId="101" fillId="0" borderId="145" xfId="0" applyNumberFormat="1" applyFont="1" applyFill="1" applyBorder="1" applyAlignment="1">
      <alignment horizontal="left" vertical="center" wrapText="1" indent="3"/>
    </xf>
    <xf numFmtId="49" fontId="101" fillId="0" borderId="145" xfId="0" applyNumberFormat="1" applyFont="1" applyFill="1" applyBorder="1" applyAlignment="1">
      <alignment horizontal="left" wrapText="1" indent="2"/>
    </xf>
    <xf numFmtId="49" fontId="101" fillId="0" borderId="145" xfId="0" applyNumberFormat="1" applyFont="1" applyFill="1" applyBorder="1" applyAlignment="1">
      <alignment horizontal="left" vertical="top" wrapText="1"/>
    </xf>
    <xf numFmtId="49" fontId="101" fillId="0" borderId="145" xfId="0" applyNumberFormat="1" applyFont="1" applyFill="1" applyBorder="1" applyAlignment="1">
      <alignment horizontal="left" wrapText="1" indent="3"/>
    </xf>
    <xf numFmtId="49" fontId="101" fillId="0" borderId="145" xfId="0" applyNumberFormat="1" applyFont="1" applyFill="1" applyBorder="1" applyAlignment="1">
      <alignment vertical="center"/>
    </xf>
    <xf numFmtId="0" fontId="101" fillId="0" borderId="145" xfId="0" applyFont="1" applyFill="1" applyBorder="1" applyAlignment="1">
      <alignment horizontal="left" vertical="center" wrapText="1"/>
    </xf>
    <xf numFmtId="49" fontId="101" fillId="0" borderId="145" xfId="0" applyNumberFormat="1" applyFont="1" applyFill="1" applyBorder="1" applyAlignment="1">
      <alignment horizontal="left" indent="3"/>
    </xf>
    <xf numFmtId="0" fontId="101" fillId="0" borderId="145" xfId="0" applyFont="1" applyBorder="1" applyAlignment="1">
      <alignment horizontal="left" indent="1"/>
    </xf>
    <xf numFmtId="0" fontId="101" fillId="0" borderId="145" xfId="0" applyNumberFormat="1" applyFont="1" applyFill="1" applyBorder="1" applyAlignment="1">
      <alignment horizontal="left" vertical="center" wrapText="1"/>
    </xf>
    <xf numFmtId="0" fontId="101" fillId="0" borderId="145" xfId="0" applyFont="1" applyFill="1" applyBorder="1" applyAlignment="1">
      <alignment horizontal="left" wrapText="1" indent="2"/>
    </xf>
    <xf numFmtId="0" fontId="101" fillId="0" borderId="145" xfId="0" applyFont="1" applyBorder="1" applyAlignment="1">
      <alignment horizontal="left" vertical="top" wrapText="1"/>
    </xf>
    <xf numFmtId="0" fontId="100" fillId="0" borderId="7" xfId="0" applyFont="1" applyBorder="1" applyAlignment="1">
      <alignment wrapText="1"/>
    </xf>
    <xf numFmtId="0" fontId="101" fillId="0" borderId="145" xfId="0" applyFont="1" applyBorder="1" applyAlignment="1">
      <alignment horizontal="left" vertical="top" wrapText="1" indent="2"/>
    </xf>
    <xf numFmtId="0" fontId="101" fillId="0" borderId="145" xfId="0" applyFont="1" applyBorder="1" applyAlignment="1">
      <alignment horizontal="left" wrapText="1"/>
    </xf>
    <xf numFmtId="0" fontId="101" fillId="0" borderId="145" xfId="12672" applyFont="1" applyFill="1" applyBorder="1" applyAlignment="1">
      <alignment horizontal="left" vertical="center" wrapText="1" indent="2"/>
    </xf>
    <xf numFmtId="0" fontId="101" fillId="0" borderId="145" xfId="0" applyFont="1" applyBorder="1" applyAlignment="1">
      <alignment horizontal="left" wrapText="1" indent="2"/>
    </xf>
    <xf numFmtId="0" fontId="101" fillId="0" borderId="145" xfId="0" applyFont="1" applyBorder="1" applyAlignment="1">
      <alignment wrapText="1"/>
    </xf>
    <xf numFmtId="0" fontId="101" fillId="0" borderId="145" xfId="0" applyFont="1" applyBorder="1"/>
    <xf numFmtId="0" fontId="101" fillId="0" borderId="145" xfId="12672" applyFont="1" applyFill="1" applyBorder="1" applyAlignment="1">
      <alignment horizontal="left" vertical="center" wrapText="1"/>
    </xf>
    <xf numFmtId="0" fontId="100" fillId="0" borderId="145" xfId="0" applyFont="1" applyBorder="1" applyAlignment="1">
      <alignment wrapText="1"/>
    </xf>
    <xf numFmtId="0" fontId="101" fillId="0" borderId="147" xfId="0" applyNumberFormat="1" applyFont="1" applyFill="1" applyBorder="1" applyAlignment="1">
      <alignment horizontal="left" vertical="center" wrapText="1"/>
    </xf>
    <xf numFmtId="0" fontId="101" fillId="3" borderId="145" xfId="5" applyNumberFormat="1" applyFont="1" applyFill="1" applyBorder="1" applyAlignment="1" applyProtection="1">
      <alignment horizontal="right" vertical="center"/>
      <protection locked="0"/>
    </xf>
    <xf numFmtId="2" fontId="101" fillId="3" borderId="145" xfId="5" applyNumberFormat="1" applyFont="1" applyFill="1" applyBorder="1" applyAlignment="1" applyProtection="1">
      <alignment horizontal="right" vertical="center"/>
      <protection locked="0"/>
    </xf>
    <xf numFmtId="0" fontId="101" fillId="0" borderId="145" xfId="0" applyNumberFormat="1" applyFont="1" applyFill="1" applyBorder="1" applyAlignment="1">
      <alignment vertical="center"/>
    </xf>
    <xf numFmtId="0" fontId="101" fillId="0" borderId="147" xfId="13" applyFont="1" applyFill="1" applyBorder="1" applyAlignment="1" applyProtection="1">
      <alignment horizontal="left" vertical="top" wrapText="1"/>
      <protection locked="0"/>
    </xf>
    <xf numFmtId="0" fontId="101" fillId="0" borderId="148" xfId="13" applyFont="1" applyFill="1" applyBorder="1" applyAlignment="1" applyProtection="1">
      <alignment horizontal="left" vertical="top" wrapText="1"/>
      <protection locked="0"/>
    </xf>
    <xf numFmtId="0" fontId="101" fillId="0" borderId="146" xfId="0" applyFont="1" applyFill="1" applyBorder="1" applyAlignment="1">
      <alignment vertical="center" wrapText="1"/>
    </xf>
    <xf numFmtId="0" fontId="120" fillId="0" borderId="0" xfId="0" applyFont="1" applyBorder="1" applyAlignment="1">
      <alignment horizontal="left" indent="2"/>
    </xf>
    <xf numFmtId="0" fontId="111" fillId="0" borderId="0" xfId="0" applyNumberFormat="1" applyFont="1" applyFill="1" applyBorder="1" applyAlignment="1">
      <alignment horizontal="left" vertical="center" indent="1"/>
    </xf>
    <xf numFmtId="0" fontId="111" fillId="0" borderId="0" xfId="0" applyNumberFormat="1" applyFont="1" applyFill="1" applyBorder="1" applyAlignment="1">
      <alignment vertical="center" wrapText="1"/>
    </xf>
    <xf numFmtId="0" fontId="111" fillId="0" borderId="0" xfId="0" applyFont="1" applyFill="1" applyBorder="1" applyAlignment="1">
      <alignment vertical="center" wrapText="1"/>
    </xf>
    <xf numFmtId="0" fontId="122" fillId="0" borderId="0" xfId="0" applyNumberFormat="1" applyFont="1" applyFill="1" applyBorder="1" applyAlignment="1">
      <alignment horizontal="left" vertical="center" wrapText="1" readingOrder="1"/>
    </xf>
    <xf numFmtId="0" fontId="120" fillId="0" borderId="0" xfId="0" applyFont="1" applyBorder="1" applyAlignment="1">
      <alignment horizontal="left" vertical="center" wrapText="1"/>
    </xf>
    <xf numFmtId="0" fontId="111" fillId="0" borderId="0" xfId="0" applyFont="1" applyFill="1" applyBorder="1" applyAlignment="1">
      <alignment horizontal="left" vertical="center" wrapText="1"/>
    </xf>
    <xf numFmtId="0" fontId="101" fillId="0" borderId="146" xfId="0" applyFont="1" applyBorder="1" applyAlignment="1">
      <alignment horizontal="left" indent="2"/>
    </xf>
    <xf numFmtId="0" fontId="101" fillId="0" borderId="134" xfId="0" applyNumberFormat="1" applyFont="1" applyFill="1" applyBorder="1" applyAlignment="1">
      <alignment horizontal="left" vertical="center" wrapText="1" readingOrder="1"/>
    </xf>
    <xf numFmtId="0" fontId="101" fillId="0" borderId="145" xfId="0" applyNumberFormat="1" applyFont="1" applyFill="1" applyBorder="1" applyAlignment="1">
      <alignment horizontal="left" vertical="center" wrapText="1" readingOrder="1"/>
    </xf>
    <xf numFmtId="167" fontId="17" fillId="81" borderId="56"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1" fillId="0" borderId="0" xfId="0" applyFont="1" applyFill="1" applyBorder="1" applyAlignment="1">
      <alignment wrapText="1"/>
    </xf>
    <xf numFmtId="0" fontId="135" fillId="0" borderId="0" xfId="0" applyFont="1"/>
    <xf numFmtId="0" fontId="136" fillId="0" borderId="0" xfId="0" applyFont="1" applyFill="1" applyAlignment="1">
      <alignment vertical="top"/>
    </xf>
    <xf numFmtId="0" fontId="136" fillId="0" borderId="0" xfId="0" applyFont="1" applyFill="1" applyAlignment="1">
      <alignment vertical="top" wrapText="1"/>
    </xf>
    <xf numFmtId="0" fontId="143"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2" fillId="0" borderId="0" xfId="11" applyFont="1" applyFill="1" applyBorder="1" applyAlignment="1" applyProtection="1"/>
    <xf numFmtId="0" fontId="137" fillId="82" borderId="145" xfId="0" applyFont="1" applyFill="1" applyBorder="1" applyAlignment="1">
      <alignment horizontal="left" vertical="center"/>
    </xf>
    <xf numFmtId="49" fontId="138" fillId="0" borderId="145" xfId="0" applyNumberFormat="1" applyFont="1" applyFill="1" applyBorder="1" applyAlignment="1">
      <alignment horizontal="left" vertical="center"/>
    </xf>
    <xf numFmtId="0" fontId="138" fillId="0" borderId="145" xfId="0" applyFont="1" applyFill="1" applyBorder="1" applyAlignment="1">
      <alignment horizontal="left" vertical="center"/>
    </xf>
    <xf numFmtId="0" fontId="137" fillId="0" borderId="145" xfId="0" applyFont="1" applyFill="1" applyBorder="1" applyAlignment="1">
      <alignment horizontal="left" vertical="center"/>
    </xf>
    <xf numFmtId="0" fontId="137" fillId="83" borderId="17" xfId="0" applyFont="1" applyFill="1" applyBorder="1" applyAlignment="1">
      <alignment horizontal="center" vertical="center"/>
    </xf>
    <xf numFmtId="0" fontId="137" fillId="83" borderId="18" xfId="0" applyFont="1" applyFill="1" applyBorder="1" applyAlignment="1">
      <alignment horizontal="center" vertical="center"/>
    </xf>
    <xf numFmtId="194" fontId="137" fillId="82" borderId="154" xfId="7" applyNumberFormat="1" applyFont="1" applyFill="1" applyBorder="1" applyAlignment="1">
      <alignment horizontal="left" vertical="center"/>
    </xf>
    <xf numFmtId="194" fontId="138" fillId="0" borderId="154" xfId="7" applyNumberFormat="1" applyFont="1" applyFill="1" applyBorder="1" applyAlignment="1">
      <alignment horizontal="left" vertical="center"/>
    </xf>
    <xf numFmtId="10" fontId="7" fillId="0" borderId="154" xfId="0" applyNumberFormat="1" applyFont="1" applyFill="1" applyBorder="1" applyAlignment="1">
      <alignment horizontal="right" vertical="center" wrapText="1"/>
    </xf>
    <xf numFmtId="0" fontId="141" fillId="84" borderId="152" xfId="0" applyFont="1" applyFill="1" applyBorder="1" applyAlignment="1">
      <alignment horizontal="left" vertical="center"/>
    </xf>
    <xf numFmtId="10" fontId="142" fillId="86" borderId="151" xfId="0" applyNumberFormat="1" applyFont="1" applyFill="1" applyBorder="1" applyAlignment="1">
      <alignment horizontal="right" vertical="center" wrapText="1"/>
    </xf>
    <xf numFmtId="0" fontId="0" fillId="0" borderId="1" xfId="0" applyBorder="1"/>
    <xf numFmtId="0" fontId="4" fillId="85" borderId="145" xfId="0" applyFont="1" applyFill="1" applyBorder="1" applyAlignment="1" applyProtection="1">
      <alignment horizontal="center" vertical="center" wrapText="1"/>
    </xf>
    <xf numFmtId="0" fontId="6" fillId="86" borderId="145" xfId="0" applyFont="1" applyFill="1" applyBorder="1" applyAlignment="1" applyProtection="1">
      <alignment vertical="center" wrapText="1"/>
    </xf>
    <xf numFmtId="194" fontId="6" fillId="86" borderId="145" xfId="7" applyNumberFormat="1" applyFont="1" applyFill="1" applyBorder="1" applyAlignment="1">
      <alignment vertical="center"/>
    </xf>
    <xf numFmtId="194" fontId="6" fillId="86" borderId="154" xfId="7" applyNumberFormat="1" applyFont="1" applyFill="1" applyBorder="1" applyAlignment="1">
      <alignment vertical="center"/>
    </xf>
    <xf numFmtId="0" fontId="138" fillId="82" borderId="145" xfId="0" applyFont="1" applyFill="1" applyBorder="1" applyAlignment="1">
      <alignment horizontal="left" vertical="center" wrapText="1" indent="3"/>
    </xf>
    <xf numFmtId="194" fontId="6" fillId="35" borderId="145" xfId="7" applyNumberFormat="1" applyFont="1" applyFill="1" applyBorder="1" applyAlignment="1">
      <alignment vertical="center"/>
    </xf>
    <xf numFmtId="0" fontId="145" fillId="82" borderId="145" xfId="0" applyFont="1" applyFill="1" applyBorder="1" applyAlignment="1">
      <alignment horizontal="left" vertical="center" wrapText="1" indent="5"/>
    </xf>
    <xf numFmtId="0" fontId="146" fillId="83" borderId="145" xfId="0" applyFont="1" applyFill="1" applyBorder="1" applyAlignment="1" applyProtection="1">
      <alignment horizontal="left" vertical="center" wrapText="1" indent="1"/>
    </xf>
    <xf numFmtId="194" fontId="146" fillId="83" borderId="145" xfId="7" applyNumberFormat="1" applyFont="1" applyFill="1" applyBorder="1" applyAlignment="1">
      <alignment vertical="center"/>
    </xf>
    <xf numFmtId="194" fontId="146" fillId="84" borderId="154" xfId="7" applyNumberFormat="1" applyFont="1" applyFill="1" applyBorder="1" applyAlignment="1">
      <alignment vertical="center"/>
    </xf>
    <xf numFmtId="194" fontId="147" fillId="82" borderId="145" xfId="7" applyNumberFormat="1" applyFont="1" applyFill="1" applyBorder="1" applyAlignment="1">
      <alignment vertical="center"/>
    </xf>
    <xf numFmtId="194" fontId="147" fillId="84" borderId="154" xfId="7" applyNumberFormat="1" applyFont="1" applyFill="1" applyBorder="1" applyAlignment="1">
      <alignment vertical="center"/>
    </xf>
    <xf numFmtId="0" fontId="145" fillId="82" borderId="152" xfId="0" applyFont="1" applyFill="1" applyBorder="1" applyAlignment="1">
      <alignment horizontal="left" vertical="center" wrapText="1" indent="5"/>
    </xf>
    <xf numFmtId="194" fontId="147" fillId="82" borderId="152" xfId="7" applyNumberFormat="1" applyFont="1" applyFill="1" applyBorder="1" applyAlignment="1">
      <alignment vertical="center"/>
    </xf>
    <xf numFmtId="194" fontId="147" fillId="84" borderId="151" xfId="7" applyNumberFormat="1" applyFont="1" applyFill="1" applyBorder="1" applyAlignment="1">
      <alignment vertical="center"/>
    </xf>
    <xf numFmtId="0" fontId="7" fillId="0" borderId="145"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48" fillId="0" borderId="97" xfId="0" applyNumberFormat="1" applyFont="1" applyFill="1" applyBorder="1" applyAlignment="1">
      <alignment horizontal="right" vertical="center"/>
    </xf>
    <xf numFmtId="0" fontId="148" fillId="0" borderId="145" xfId="12672" applyFont="1" applyFill="1" applyBorder="1" applyAlignment="1">
      <alignment horizontal="left" vertical="center" wrapText="1"/>
    </xf>
    <xf numFmtId="0" fontId="148" fillId="0" borderId="146" xfId="0" applyNumberFormat="1" applyFont="1" applyFill="1" applyBorder="1" applyAlignment="1">
      <alignment horizontal="left" vertical="top" wrapText="1"/>
    </xf>
    <xf numFmtId="0" fontId="148" fillId="0" borderId="145" xfId="0" applyFont="1" applyFill="1" applyBorder="1" applyAlignment="1">
      <alignment vertical="center" wrapText="1"/>
    </xf>
    <xf numFmtId="0" fontId="4" fillId="0" borderId="145" xfId="0" applyFont="1" applyFill="1" applyBorder="1"/>
    <xf numFmtId="0" fontId="11" fillId="0" borderId="145" xfId="17" applyFill="1" applyBorder="1" applyAlignment="1" applyProtection="1"/>
    <xf numFmtId="0" fontId="132" fillId="3" borderId="145" xfId="5" applyFont="1" applyFill="1" applyBorder="1" applyProtection="1">
      <protection locked="0"/>
    </xf>
    <xf numFmtId="0" fontId="132" fillId="0" borderId="145" xfId="21416" applyFont="1" applyFill="1" applyBorder="1" applyAlignment="1" applyProtection="1">
      <alignment horizontal="center" vertical="top" wrapText="1"/>
      <protection locked="0"/>
    </xf>
    <xf numFmtId="0" fontId="149" fillId="3" borderId="145" xfId="21416" applyFont="1" applyFill="1" applyBorder="1" applyAlignment="1" applyProtection="1">
      <alignment wrapText="1"/>
      <protection locked="0"/>
    </xf>
    <xf numFmtId="3" fontId="132" fillId="80" borderId="145" xfId="5" applyNumberFormat="1" applyFont="1" applyFill="1" applyBorder="1" applyAlignment="1" applyProtection="1"/>
    <xf numFmtId="0" fontId="131" fillId="3" borderId="145" xfId="21416" applyFont="1" applyFill="1" applyBorder="1" applyAlignment="1" applyProtection="1">
      <alignment horizontal="right" wrapText="1"/>
      <protection locked="0"/>
    </xf>
    <xf numFmtId="0" fontId="150" fillId="0" borderId="0" xfId="21415" applyFont="1" applyFill="1" applyAlignment="1" applyProtection="1">
      <alignment vertical="center"/>
      <protection locked="0"/>
    </xf>
    <xf numFmtId="0" fontId="107" fillId="76" borderId="148" xfId="21412" applyFont="1" applyFill="1" applyBorder="1" applyAlignment="1" applyProtection="1">
      <alignment vertical="center" wrapText="1"/>
      <protection locked="0"/>
    </xf>
    <xf numFmtId="0" fontId="58" fillId="76" borderId="147" xfId="21412" applyFont="1" applyFill="1" applyBorder="1" applyAlignment="1" applyProtection="1">
      <alignment vertical="center"/>
      <protection locked="0"/>
    </xf>
    <xf numFmtId="0" fontId="108" fillId="69" borderId="146" xfId="21412" applyFont="1" applyFill="1" applyBorder="1" applyAlignment="1" applyProtection="1">
      <alignment horizontal="center" vertical="center"/>
      <protection locked="0"/>
    </xf>
    <xf numFmtId="0" fontId="108" fillId="0" borderId="147" xfId="21412" applyFont="1" applyFill="1" applyBorder="1" applyAlignment="1" applyProtection="1">
      <alignment horizontal="left" vertical="center" wrapText="1"/>
      <protection locked="0"/>
    </xf>
    <xf numFmtId="164" fontId="108" fillId="0" borderId="145" xfId="948" applyNumberFormat="1" applyFont="1" applyFill="1" applyBorder="1" applyAlignment="1" applyProtection="1">
      <alignment horizontal="right" vertical="center"/>
      <protection locked="0"/>
    </xf>
    <xf numFmtId="0" fontId="107" fillId="77" borderId="145" xfId="21412" applyFont="1" applyFill="1" applyBorder="1" applyAlignment="1" applyProtection="1">
      <alignment horizontal="center" vertical="center"/>
      <protection locked="0"/>
    </xf>
    <xf numFmtId="0" fontId="107" fillId="77" borderId="147" xfId="21412" applyFont="1" applyFill="1" applyBorder="1" applyAlignment="1" applyProtection="1">
      <alignment vertical="top" wrapText="1"/>
      <protection locked="0"/>
    </xf>
    <xf numFmtId="164" fontId="108" fillId="77" borderId="145" xfId="948" applyNumberFormat="1" applyFont="1" applyFill="1" applyBorder="1" applyAlignment="1" applyProtection="1">
      <alignment horizontal="right" vertical="center"/>
    </xf>
    <xf numFmtId="0" fontId="107" fillId="76" borderId="148" xfId="21412" applyFont="1" applyFill="1" applyBorder="1" applyAlignment="1" applyProtection="1">
      <alignment vertical="center"/>
      <protection locked="0"/>
    </xf>
    <xf numFmtId="164" fontId="58" fillId="76" borderId="147" xfId="948" applyNumberFormat="1" applyFont="1" applyFill="1" applyBorder="1" applyAlignment="1" applyProtection="1">
      <alignment horizontal="right" vertical="center"/>
      <protection locked="0"/>
    </xf>
    <xf numFmtId="0" fontId="109" fillId="69" borderId="146" xfId="21412" applyFont="1" applyFill="1" applyBorder="1" applyAlignment="1" applyProtection="1">
      <alignment horizontal="center" vertical="center"/>
      <protection locked="0"/>
    </xf>
    <xf numFmtId="0" fontId="108" fillId="69" borderId="145" xfId="21412" applyFont="1" applyFill="1" applyBorder="1" applyAlignment="1" applyProtection="1">
      <alignment vertical="center" wrapText="1"/>
      <protection locked="0"/>
    </xf>
    <xf numFmtId="0" fontId="108" fillId="69" borderId="145" xfId="21412" applyFont="1" applyFill="1" applyBorder="1" applyAlignment="1" applyProtection="1">
      <alignment horizontal="left" vertical="center" wrapText="1"/>
      <protection locked="0"/>
    </xf>
    <xf numFmtId="0" fontId="108" fillId="0" borderId="145" xfId="21412" applyFont="1" applyFill="1" applyBorder="1" applyAlignment="1" applyProtection="1">
      <alignment horizontal="left" vertical="center" wrapText="1"/>
      <protection locked="0"/>
    </xf>
    <xf numFmtId="0" fontId="109" fillId="3" borderId="146" xfId="21412" applyFont="1" applyFill="1" applyBorder="1" applyAlignment="1" applyProtection="1">
      <alignment horizontal="center" vertical="center"/>
      <protection locked="0"/>
    </xf>
    <xf numFmtId="0" fontId="108" fillId="0" borderId="145" xfId="21412" applyFont="1" applyFill="1" applyBorder="1" applyAlignment="1" applyProtection="1">
      <alignment vertical="center" wrapText="1"/>
      <protection locked="0"/>
    </xf>
    <xf numFmtId="0" fontId="110" fillId="77" borderId="145" xfId="21412" applyFont="1" applyFill="1" applyBorder="1" applyAlignment="1" applyProtection="1">
      <alignment horizontal="center" vertical="center"/>
      <protection locked="0"/>
    </xf>
    <xf numFmtId="0" fontId="107" fillId="77" borderId="147" xfId="21412" applyFont="1" applyFill="1" applyBorder="1" applyAlignment="1" applyProtection="1">
      <alignment vertical="center" wrapText="1"/>
      <protection locked="0"/>
    </xf>
    <xf numFmtId="164" fontId="107" fillId="76" borderId="147" xfId="948" applyNumberFormat="1" applyFont="1" applyFill="1" applyBorder="1" applyAlignment="1" applyProtection="1">
      <alignment horizontal="right" vertical="center"/>
      <protection locked="0"/>
    </xf>
    <xf numFmtId="0" fontId="108" fillId="69" borderId="147" xfId="21412" applyFont="1" applyFill="1" applyBorder="1" applyAlignment="1" applyProtection="1">
      <alignment vertical="center" wrapText="1"/>
      <protection locked="0"/>
    </xf>
    <xf numFmtId="0" fontId="58" fillId="76" borderId="148" xfId="21412" applyFont="1" applyFill="1" applyBorder="1" applyAlignment="1" applyProtection="1">
      <alignment vertical="center"/>
      <protection locked="0"/>
    </xf>
    <xf numFmtId="164" fontId="108" fillId="3" borderId="145" xfId="948" applyNumberFormat="1" applyFont="1" applyFill="1" applyBorder="1" applyAlignment="1" applyProtection="1">
      <alignment horizontal="right" vertical="center"/>
      <protection locked="0"/>
    </xf>
    <xf numFmtId="0" fontId="109" fillId="3" borderId="145" xfId="21412" applyFont="1" applyFill="1" applyBorder="1" applyAlignment="1" applyProtection="1">
      <alignment horizontal="center" vertical="center"/>
      <protection locked="0"/>
    </xf>
    <xf numFmtId="0" fontId="108" fillId="69" borderId="147" xfId="21412" applyFont="1" applyFill="1" applyBorder="1" applyAlignment="1" applyProtection="1">
      <alignment horizontal="left" vertical="center" wrapText="1"/>
      <protection locked="0"/>
    </xf>
    <xf numFmtId="0" fontId="7" fillId="0" borderId="0" xfId="0" applyFont="1" applyFill="1"/>
    <xf numFmtId="0" fontId="149" fillId="3" borderId="0" xfId="21415" applyFont="1" applyFill="1" applyAlignment="1" applyProtection="1">
      <alignment vertical="center"/>
      <protection locked="0"/>
    </xf>
    <xf numFmtId="0" fontId="132" fillId="3" borderId="145" xfId="5" applyFont="1" applyFill="1" applyBorder="1" applyAlignment="1" applyProtection="1">
      <alignment vertical="center" wrapText="1"/>
      <protection locked="0"/>
    </xf>
    <xf numFmtId="0" fontId="132" fillId="0" borderId="145" xfId="21416" applyFont="1" applyFill="1" applyBorder="1" applyAlignment="1" applyProtection="1">
      <alignment horizontal="center" vertical="center" wrapText="1"/>
      <protection locked="0"/>
    </xf>
    <xf numFmtId="3" fontId="132" fillId="3" borderId="145" xfId="1" applyNumberFormat="1" applyFont="1" applyFill="1" applyBorder="1" applyAlignment="1" applyProtection="1">
      <alignment horizontal="center" vertical="center" wrapText="1"/>
      <protection locked="0"/>
    </xf>
    <xf numFmtId="9" fontId="132" fillId="3" borderId="145" xfId="15" applyNumberFormat="1" applyFont="1" applyFill="1" applyBorder="1" applyAlignment="1" applyProtection="1">
      <alignment horizontal="center" vertical="center" wrapText="1"/>
      <protection locked="0"/>
    </xf>
    <xf numFmtId="0" fontId="132" fillId="3" borderId="145" xfId="21416" applyFont="1" applyFill="1" applyBorder="1" applyAlignment="1" applyProtection="1">
      <alignment horizontal="center" vertical="center" wrapText="1"/>
      <protection locked="0"/>
    </xf>
    <xf numFmtId="0" fontId="149" fillId="3" borderId="145" xfId="21416" applyFont="1" applyFill="1" applyBorder="1" applyAlignment="1" applyProtection="1">
      <protection locked="0"/>
    </xf>
    <xf numFmtId="0" fontId="152" fillId="3" borderId="145" xfId="21416" applyFont="1" applyFill="1" applyBorder="1" applyAlignment="1" applyProtection="1">
      <alignment horizontal="right"/>
      <protection locked="0"/>
    </xf>
    <xf numFmtId="195" fontId="132" fillId="80" borderId="145" xfId="5" applyNumberFormat="1" applyFont="1" applyFill="1" applyBorder="1" applyAlignment="1" applyProtection="1">
      <protection locked="0"/>
    </xf>
    <xf numFmtId="164" fontId="132" fillId="80" borderId="145" xfId="1" applyNumberFormat="1" applyFont="1" applyFill="1" applyBorder="1" applyAlignment="1" applyProtection="1"/>
    <xf numFmtId="0" fontId="132" fillId="3" borderId="145" xfId="21416" applyFont="1" applyFill="1" applyBorder="1" applyAlignment="1" applyProtection="1">
      <alignment horizontal="left" vertical="center"/>
      <protection locked="0"/>
    </xf>
    <xf numFmtId="3" fontId="132" fillId="3" borderId="145" xfId="5" applyNumberFormat="1" applyFont="1" applyFill="1" applyBorder="1" applyAlignment="1" applyProtection="1">
      <protection locked="0"/>
    </xf>
    <xf numFmtId="0" fontId="132" fillId="3" borderId="145" xfId="5" applyFont="1" applyFill="1" applyBorder="1" applyAlignment="1" applyProtection="1">
      <protection locked="0"/>
    </xf>
    <xf numFmtId="0" fontId="131" fillId="3" borderId="145" xfId="21416" applyFont="1" applyFill="1" applyBorder="1" applyAlignment="1" applyProtection="1">
      <alignment horizontal="right"/>
      <protection locked="0"/>
    </xf>
    <xf numFmtId="0" fontId="132" fillId="0" borderId="145" xfId="21416" applyFont="1" applyFill="1" applyBorder="1" applyAlignment="1" applyProtection="1">
      <alignment horizontal="left" vertical="center"/>
      <protection locked="0"/>
    </xf>
    <xf numFmtId="0" fontId="149" fillId="3" borderId="145" xfId="16" applyFont="1" applyFill="1" applyBorder="1" applyAlignment="1" applyProtection="1">
      <protection locked="0"/>
    </xf>
    <xf numFmtId="3" fontId="149" fillId="76" borderId="145" xfId="16" applyNumberFormat="1" applyFont="1" applyFill="1" applyBorder="1" applyAlignment="1" applyProtection="1"/>
    <xf numFmtId="0" fontId="4" fillId="0" borderId="97" xfId="0" applyFont="1" applyFill="1" applyBorder="1" applyAlignment="1">
      <alignment horizontal="center" vertical="center" wrapText="1"/>
    </xf>
    <xf numFmtId="0" fontId="19" fillId="0" borderId="145" xfId="0" applyFont="1" applyBorder="1"/>
    <xf numFmtId="0" fontId="156" fillId="0" borderId="145" xfId="17" applyFont="1" applyBorder="1" applyAlignment="1" applyProtection="1"/>
    <xf numFmtId="0" fontId="7" fillId="0" borderId="155" xfId="0" applyFont="1" applyBorder="1" applyAlignment="1">
      <alignment vertical="center"/>
    </xf>
    <xf numFmtId="0" fontId="7" fillId="0" borderId="148" xfId="0" applyFont="1" applyBorder="1" applyAlignment="1">
      <alignment wrapText="1"/>
    </xf>
    <xf numFmtId="0" fontId="4" fillId="0" borderId="154" xfId="0" applyFont="1" applyBorder="1"/>
    <xf numFmtId="0" fontId="7" fillId="0" borderId="145" xfId="0" applyFont="1" applyBorder="1" applyAlignment="1">
      <alignment wrapText="1"/>
    </xf>
    <xf numFmtId="0" fontId="7" fillId="0" borderId="21" xfId="0" applyFont="1" applyBorder="1" applyAlignment="1">
      <alignment horizontal="left" wrapText="1"/>
    </xf>
    <xf numFmtId="0" fontId="7" fillId="0" borderId="105" xfId="0" applyFont="1" applyBorder="1" applyAlignment="1">
      <alignment vertical="center"/>
    </xf>
    <xf numFmtId="0" fontId="7" fillId="0" borderId="146" xfId="0" applyFont="1" applyBorder="1" applyAlignment="1">
      <alignment wrapText="1"/>
    </xf>
    <xf numFmtId="0" fontId="7" fillId="0" borderId="153" xfId="0" applyFont="1" applyBorder="1"/>
    <xf numFmtId="0" fontId="7" fillId="0" borderId="25" xfId="0" applyFont="1" applyBorder="1" applyAlignment="1">
      <alignment wrapText="1"/>
    </xf>
    <xf numFmtId="0" fontId="4" fillId="0" borderId="151" xfId="0" applyFont="1" applyBorder="1"/>
    <xf numFmtId="14" fontId="4" fillId="0" borderId="0" xfId="0" applyNumberFormat="1" applyFont="1" applyAlignment="1">
      <alignment horizontal="left"/>
    </xf>
    <xf numFmtId="3" fontId="4" fillId="0" borderId="52" xfId="0" applyNumberFormat="1" applyFont="1" applyFill="1" applyBorder="1" applyAlignment="1">
      <alignment vertical="center"/>
    </xf>
    <xf numFmtId="3" fontId="4" fillId="0" borderId="62" xfId="0" applyNumberFormat="1" applyFont="1" applyFill="1" applyBorder="1" applyAlignment="1">
      <alignment vertical="center"/>
    </xf>
    <xf numFmtId="3" fontId="4" fillId="3" borderId="95" xfId="0" applyNumberFormat="1" applyFont="1" applyFill="1" applyBorder="1" applyAlignment="1">
      <alignment vertical="center"/>
    </xf>
    <xf numFmtId="3" fontId="4" fillId="3" borderId="21" xfId="0" applyNumberFormat="1" applyFont="1" applyFill="1" applyBorder="1" applyAlignment="1">
      <alignment vertical="center"/>
    </xf>
    <xf numFmtId="3" fontId="4" fillId="0" borderId="97" xfId="0" applyNumberFormat="1" applyFont="1" applyFill="1" applyBorder="1" applyAlignment="1">
      <alignment vertical="center"/>
    </xf>
    <xf numFmtId="3" fontId="4" fillId="0" borderId="98" xfId="0" applyNumberFormat="1" applyFont="1" applyFill="1" applyBorder="1" applyAlignment="1">
      <alignment vertical="center"/>
    </xf>
    <xf numFmtId="3" fontId="4" fillId="0" borderId="112" xfId="0" applyNumberFormat="1" applyFont="1" applyFill="1" applyBorder="1" applyAlignment="1">
      <alignment vertical="center"/>
    </xf>
    <xf numFmtId="3" fontId="4" fillId="0" borderId="23" xfId="0" applyNumberFormat="1" applyFont="1" applyFill="1" applyBorder="1" applyAlignment="1">
      <alignment vertical="center"/>
    </xf>
    <xf numFmtId="3" fontId="4" fillId="0" borderId="25" xfId="0" applyNumberFormat="1" applyFont="1" applyFill="1" applyBorder="1" applyAlignment="1">
      <alignment vertical="center"/>
    </xf>
    <xf numFmtId="3" fontId="4" fillId="0" borderId="24" xfId="0" applyNumberFormat="1" applyFont="1" applyFill="1" applyBorder="1" applyAlignment="1">
      <alignment vertical="center"/>
    </xf>
    <xf numFmtId="3" fontId="4" fillId="0" borderId="26" xfId="0" applyNumberFormat="1" applyFont="1" applyFill="1" applyBorder="1" applyAlignment="1">
      <alignment vertical="center"/>
    </xf>
    <xf numFmtId="3" fontId="4" fillId="0" borderId="18" xfId="0" applyNumberFormat="1" applyFont="1" applyFill="1" applyBorder="1" applyAlignment="1">
      <alignment vertical="center"/>
    </xf>
    <xf numFmtId="3" fontId="4" fillId="0" borderId="93" xfId="0" applyNumberFormat="1" applyFont="1" applyFill="1" applyBorder="1" applyAlignment="1">
      <alignment vertical="center"/>
    </xf>
    <xf numFmtId="3" fontId="4" fillId="0" borderId="106" xfId="0" applyNumberFormat="1" applyFont="1" applyFill="1" applyBorder="1" applyAlignment="1">
      <alignment vertical="center"/>
    </xf>
    <xf numFmtId="10" fontId="4" fillId="0" borderId="91" xfId="20961" applyNumberFormat="1" applyFont="1" applyFill="1" applyBorder="1" applyAlignment="1">
      <alignment vertical="center"/>
    </xf>
    <xf numFmtId="10" fontId="4" fillId="0" borderId="108" xfId="20961" applyNumberFormat="1" applyFont="1" applyFill="1" applyBorder="1" applyAlignment="1">
      <alignment vertical="center"/>
    </xf>
    <xf numFmtId="3" fontId="7" fillId="36" borderId="0" xfId="20" applyNumberFormat="1" applyFont="1" applyBorder="1"/>
    <xf numFmtId="169" fontId="7" fillId="36" borderId="54" xfId="20" applyFont="1" applyBorder="1"/>
    <xf numFmtId="169" fontId="7" fillId="36" borderId="25" xfId="20" applyFont="1" applyBorder="1"/>
    <xf numFmtId="169" fontId="7" fillId="36" borderId="109" xfId="20" applyFont="1" applyBorder="1"/>
    <xf numFmtId="169" fontId="7" fillId="36" borderId="99" xfId="20" applyFont="1" applyBorder="1"/>
    <xf numFmtId="169" fontId="7" fillId="36" borderId="29" xfId="20" applyFont="1" applyBorder="1"/>
    <xf numFmtId="193" fontId="7" fillId="0" borderId="145" xfId="0" applyNumberFormat="1" applyFont="1" applyBorder="1" applyAlignment="1" applyProtection="1">
      <alignment vertical="center" wrapText="1"/>
      <protection locked="0"/>
    </xf>
    <xf numFmtId="193" fontId="4" fillId="0" borderId="145" xfId="0" applyNumberFormat="1" applyFont="1" applyBorder="1" applyAlignment="1" applyProtection="1">
      <alignment vertical="center" wrapText="1"/>
      <protection locked="0"/>
    </xf>
    <xf numFmtId="193" fontId="4" fillId="0" borderId="154" xfId="0" applyNumberFormat="1" applyFont="1" applyBorder="1" applyAlignment="1" applyProtection="1">
      <alignment vertical="center" wrapText="1"/>
      <protection locked="0"/>
    </xf>
    <xf numFmtId="193" fontId="7" fillId="0" borderId="145" xfId="0" applyNumberFormat="1" applyFont="1" applyBorder="1" applyAlignment="1" applyProtection="1">
      <alignment horizontal="right" vertical="center" wrapText="1"/>
      <protection locked="0"/>
    </xf>
    <xf numFmtId="10" fontId="4" fillId="0" borderId="145" xfId="20961" applyNumberFormat="1" applyFont="1" applyFill="1" applyBorder="1" applyAlignment="1" applyProtection="1">
      <alignment horizontal="right" vertical="center" wrapText="1"/>
      <protection locked="0"/>
    </xf>
    <xf numFmtId="10" fontId="4" fillId="0" borderId="145" xfId="20961" applyNumberFormat="1" applyFont="1" applyBorder="1" applyAlignment="1" applyProtection="1">
      <alignment vertical="center" wrapText="1"/>
      <protection locked="0"/>
    </xf>
    <xf numFmtId="10" fontId="4" fillId="0" borderId="154" xfId="20961" applyNumberFormat="1" applyFont="1" applyBorder="1" applyAlignment="1" applyProtection="1">
      <alignment vertical="center" wrapText="1"/>
      <protection locked="0"/>
    </xf>
    <xf numFmtId="0" fontId="157" fillId="0" borderId="1" xfId="0" applyFont="1" applyFill="1" applyBorder="1" applyAlignment="1">
      <alignment horizontal="center"/>
    </xf>
    <xf numFmtId="0" fontId="7" fillId="0" borderId="17" xfId="0" applyNumberFormat="1" applyFont="1" applyFill="1" applyBorder="1" applyAlignment="1">
      <alignment horizontal="left" vertical="center" wrapText="1" indent="1"/>
    </xf>
    <xf numFmtId="3" fontId="4" fillId="35" borderId="21" xfId="0" applyNumberFormat="1" applyFont="1" applyFill="1" applyBorder="1" applyAlignment="1">
      <alignment vertical="center" wrapText="1"/>
    </xf>
    <xf numFmtId="3" fontId="4" fillId="0" borderId="21" xfId="0" applyNumberFormat="1" applyFont="1" applyBorder="1" applyAlignment="1">
      <alignment vertical="center" wrapText="1"/>
    </xf>
    <xf numFmtId="3" fontId="4" fillId="0" borderId="21" xfId="0" applyNumberFormat="1" applyFont="1" applyFill="1" applyBorder="1" applyAlignment="1">
      <alignment vertical="center" wrapText="1"/>
    </xf>
    <xf numFmtId="3" fontId="4" fillId="35" borderId="25" xfId="0" applyNumberFormat="1" applyFont="1" applyFill="1" applyBorder="1" applyAlignment="1">
      <alignment vertical="center" wrapText="1"/>
    </xf>
    <xf numFmtId="3" fontId="4" fillId="35" borderId="36" xfId="0" applyNumberFormat="1" applyFont="1" applyFill="1" applyBorder="1" applyAlignment="1">
      <alignment vertical="center" wrapText="1"/>
    </xf>
    <xf numFmtId="0" fontId="1" fillId="0" borderId="0" xfId="0" applyFont="1" applyBorder="1"/>
    <xf numFmtId="193" fontId="7" fillId="0" borderId="145" xfId="0" applyNumberFormat="1" applyFont="1" applyFill="1" applyBorder="1" applyAlignment="1" applyProtection="1">
      <alignment horizontal="right"/>
    </xf>
    <xf numFmtId="0" fontId="1" fillId="0" borderId="0" xfId="0" applyFont="1" applyAlignment="1">
      <alignment horizontal="center"/>
    </xf>
    <xf numFmtId="193" fontId="7" fillId="0" borderId="0" xfId="0" applyNumberFormat="1" applyFont="1" applyFill="1" applyBorder="1" applyAlignment="1" applyProtection="1">
      <alignment horizontal="right"/>
    </xf>
    <xf numFmtId="3" fontId="4" fillId="35" borderId="115" xfId="0" applyNumberFormat="1" applyFont="1" applyFill="1" applyBorder="1" applyAlignment="1">
      <alignment vertical="center" wrapText="1"/>
    </xf>
    <xf numFmtId="3" fontId="4" fillId="35" borderId="152" xfId="0" applyNumberFormat="1" applyFont="1" applyFill="1" applyBorder="1" applyAlignment="1">
      <alignment vertical="center" wrapText="1"/>
    </xf>
    <xf numFmtId="0" fontId="7" fillId="0" borderId="145" xfId="0" applyFont="1" applyFill="1" applyBorder="1" applyAlignment="1" applyProtection="1">
      <alignment horizontal="center" vertical="center" wrapText="1"/>
    </xf>
    <xf numFmtId="0" fontId="7" fillId="0" borderId="154" xfId="0" applyFont="1" applyFill="1" applyBorder="1" applyAlignment="1" applyProtection="1">
      <alignment horizontal="center" vertical="center" wrapText="1"/>
    </xf>
    <xf numFmtId="0" fontId="1" fillId="0" borderId="155" xfId="0" applyFont="1" applyBorder="1" applyAlignment="1">
      <alignment horizontal="center"/>
    </xf>
    <xf numFmtId="0" fontId="14" fillId="0" borderId="145" xfId="0" applyNumberFormat="1" applyFont="1" applyFill="1" applyBorder="1" applyAlignment="1">
      <alignment vertical="center" wrapText="1"/>
    </xf>
    <xf numFmtId="193" fontId="7" fillId="35" borderId="145" xfId="0" applyNumberFormat="1" applyFont="1" applyFill="1" applyBorder="1" applyAlignment="1" applyProtection="1">
      <alignment horizontal="right"/>
    </xf>
    <xf numFmtId="193" fontId="7" fillId="35" borderId="154" xfId="0" applyNumberFormat="1" applyFont="1" applyFill="1" applyBorder="1" applyAlignment="1" applyProtection="1">
      <alignment horizontal="right"/>
    </xf>
    <xf numFmtId="0" fontId="7" fillId="0" borderId="145" xfId="0" applyNumberFormat="1" applyFont="1" applyFill="1" applyBorder="1" applyAlignment="1">
      <alignment horizontal="left" vertical="center" wrapText="1" indent="1"/>
    </xf>
    <xf numFmtId="0" fontId="3" fillId="0" borderId="145" xfId="0" applyFont="1" applyBorder="1" applyAlignment="1">
      <alignment vertical="center"/>
    </xf>
    <xf numFmtId="0" fontId="132" fillId="0" borderId="145" xfId="0" applyFont="1" applyFill="1" applyBorder="1" applyAlignment="1" applyProtection="1">
      <alignment horizontal="left" vertical="center" indent="1"/>
      <protection locked="0"/>
    </xf>
    <xf numFmtId="0" fontId="131" fillId="0" borderId="145" xfId="0" applyFont="1" applyFill="1" applyBorder="1" applyAlignment="1" applyProtection="1">
      <alignment horizontal="left" vertical="center" indent="3"/>
      <protection locked="0"/>
    </xf>
    <xf numFmtId="0" fontId="3" fillId="0" borderId="145" xfId="0" applyFont="1" applyFill="1" applyBorder="1" applyAlignment="1">
      <alignment vertical="center"/>
    </xf>
    <xf numFmtId="0" fontId="1" fillId="0" borderId="153" xfId="0" applyFont="1" applyBorder="1" applyAlignment="1">
      <alignment horizontal="center"/>
    </xf>
    <xf numFmtId="0" fontId="3" fillId="0" borderId="152" xfId="0" applyFont="1" applyBorder="1"/>
    <xf numFmtId="193" fontId="7" fillId="35" borderId="152" xfId="0" applyNumberFormat="1" applyFont="1" applyFill="1" applyBorder="1" applyAlignment="1" applyProtection="1">
      <alignment horizontal="right"/>
    </xf>
    <xf numFmtId="193" fontId="7" fillId="0" borderId="152" xfId="0" applyNumberFormat="1" applyFont="1" applyFill="1" applyBorder="1" applyAlignment="1" applyProtection="1">
      <alignment horizontal="right"/>
    </xf>
    <xf numFmtId="193" fontId="7" fillId="35" borderId="151" xfId="0" applyNumberFormat="1" applyFont="1" applyFill="1" applyBorder="1" applyAlignment="1" applyProtection="1">
      <alignment horizontal="right"/>
    </xf>
    <xf numFmtId="0" fontId="158" fillId="0" borderId="142" xfId="0" applyFont="1" applyFill="1" applyBorder="1" applyAlignment="1">
      <alignment horizontal="justify" vertical="center" wrapText="1"/>
    </xf>
    <xf numFmtId="0" fontId="159" fillId="0" borderId="137" xfId="0" applyFont="1" applyFill="1" applyBorder="1" applyAlignment="1">
      <alignment horizontal="left" vertical="center" wrapText="1" indent="1"/>
    </xf>
    <xf numFmtId="0" fontId="159" fillId="0" borderId="135" xfId="0" applyFont="1" applyFill="1" applyBorder="1" applyAlignment="1">
      <alignment horizontal="left" vertical="center" wrapText="1" indent="1"/>
    </xf>
    <xf numFmtId="0" fontId="159" fillId="0" borderId="136" xfId="0" applyFont="1" applyFill="1" applyBorder="1" applyAlignment="1">
      <alignment horizontal="left" vertical="center" wrapText="1" indent="1"/>
    </xf>
    <xf numFmtId="0" fontId="158" fillId="0" borderId="135" xfId="0" applyFont="1" applyFill="1" applyBorder="1" applyAlignment="1">
      <alignment horizontal="justify" vertical="center" wrapText="1"/>
    </xf>
    <xf numFmtId="0" fontId="160" fillId="0" borderId="135" xfId="0" applyFont="1" applyFill="1" applyBorder="1" applyAlignment="1">
      <alignment horizontal="justify" vertical="center" wrapText="1"/>
    </xf>
    <xf numFmtId="0" fontId="158" fillId="3" borderId="135" xfId="0" applyFont="1" applyFill="1" applyBorder="1" applyAlignment="1">
      <alignment horizontal="justify" vertical="center" wrapText="1"/>
    </xf>
    <xf numFmtId="0" fontId="158" fillId="0" borderId="136" xfId="0" applyFont="1" applyFill="1" applyBorder="1" applyAlignment="1">
      <alignment horizontal="justify" vertical="center" wrapText="1"/>
    </xf>
    <xf numFmtId="0" fontId="158" fillId="0" borderId="137" xfId="0" applyFont="1" applyFill="1" applyBorder="1" applyAlignment="1">
      <alignment horizontal="justify" vertical="center" wrapText="1"/>
    </xf>
    <xf numFmtId="0" fontId="161" fillId="0" borderId="135" xfId="0" applyFont="1" applyFill="1" applyBorder="1" applyAlignment="1">
      <alignment horizontal="left" vertical="center" wrapText="1" indent="1"/>
    </xf>
    <xf numFmtId="0" fontId="158" fillId="0" borderId="145" xfId="21414" applyFont="1" applyFill="1" applyBorder="1" applyAlignment="1">
      <alignment horizontal="justify" vertical="center" wrapText="1"/>
    </xf>
    <xf numFmtId="0" fontId="158" fillId="0" borderId="135" xfId="0" applyFont="1" applyFill="1" applyBorder="1" applyAlignment="1">
      <alignment horizontal="left" vertical="center" wrapText="1"/>
    </xf>
    <xf numFmtId="0" fontId="161" fillId="0" borderId="129" xfId="0" applyFont="1" applyFill="1" applyBorder="1" applyAlignment="1">
      <alignment horizontal="left" vertical="center" wrapText="1" indent="1"/>
    </xf>
    <xf numFmtId="0" fontId="160" fillId="0" borderId="135" xfId="0" applyFont="1" applyFill="1" applyBorder="1" applyAlignment="1">
      <alignment vertical="center" wrapText="1"/>
    </xf>
    <xf numFmtId="0" fontId="158" fillId="0" borderId="135" xfId="0" applyFont="1" applyFill="1" applyBorder="1" applyAlignment="1">
      <alignment vertical="center" wrapText="1"/>
    </xf>
    <xf numFmtId="0" fontId="158" fillId="0" borderId="145" xfId="21414" applyFont="1" applyFill="1" applyBorder="1" applyAlignment="1">
      <alignment vertical="center" wrapText="1"/>
    </xf>
    <xf numFmtId="0" fontId="158" fillId="0" borderId="152" xfId="21414" applyFont="1" applyFill="1" applyBorder="1" applyAlignment="1">
      <alignment vertical="center" wrapText="1"/>
    </xf>
    <xf numFmtId="0" fontId="3" fillId="0" borderId="145" xfId="0" applyFont="1" applyBorder="1" applyAlignment="1">
      <alignment horizontal="center" vertical="center"/>
    </xf>
    <xf numFmtId="0" fontId="129" fillId="0" borderId="145" xfId="21414" applyFont="1" applyFill="1" applyBorder="1" applyAlignment="1">
      <alignment horizontal="center" vertical="center" wrapText="1"/>
    </xf>
    <xf numFmtId="0" fontId="160" fillId="3" borderId="145" xfId="21414" applyFont="1" applyFill="1" applyBorder="1" applyAlignment="1">
      <alignment horizontal="left" vertical="center" wrapText="1"/>
    </xf>
    <xf numFmtId="0" fontId="159" fillId="0" borderId="145" xfId="21414" applyFont="1" applyFill="1" applyBorder="1" applyAlignment="1">
      <alignment horizontal="left" vertical="center" wrapText="1" indent="1"/>
    </xf>
    <xf numFmtId="0" fontId="158" fillId="3" borderId="145" xfId="21414" applyFont="1" applyFill="1" applyBorder="1" applyAlignment="1">
      <alignment horizontal="left" vertical="center" wrapText="1"/>
    </xf>
    <xf numFmtId="0" fontId="159" fillId="3" borderId="145" xfId="21414" applyFont="1" applyFill="1" applyBorder="1" applyAlignment="1">
      <alignment horizontal="left" vertical="center" wrapText="1" indent="1"/>
    </xf>
    <xf numFmtId="0" fontId="160" fillId="0" borderId="135" xfId="0" applyFont="1" applyFill="1" applyBorder="1" applyAlignment="1">
      <alignment horizontal="left" vertical="center" wrapText="1"/>
    </xf>
    <xf numFmtId="0" fontId="161" fillId="3" borderId="135" xfId="0" applyFont="1" applyFill="1" applyBorder="1" applyAlignment="1">
      <alignment horizontal="left" vertical="center" wrapText="1" indent="1"/>
    </xf>
    <xf numFmtId="0" fontId="158" fillId="3" borderId="135" xfId="0" applyFont="1" applyFill="1" applyBorder="1" applyAlignment="1">
      <alignment horizontal="left" vertical="center" wrapText="1"/>
    </xf>
    <xf numFmtId="0" fontId="158" fillId="3" borderId="136" xfId="0" applyFont="1" applyFill="1" applyBorder="1" applyAlignment="1">
      <alignment horizontal="left" vertical="center" wrapText="1"/>
    </xf>
    <xf numFmtId="0" fontId="161" fillId="0" borderId="145" xfId="21414" applyFont="1" applyFill="1" applyBorder="1" applyAlignment="1">
      <alignment horizontal="left" vertical="center" wrapText="1" indent="1"/>
    </xf>
    <xf numFmtId="0" fontId="158" fillId="0" borderId="145" xfId="21414" applyFont="1" applyFill="1" applyBorder="1" applyAlignment="1">
      <alignment horizontal="left" vertical="center" wrapText="1"/>
    </xf>
    <xf numFmtId="0" fontId="158" fillId="3" borderId="137" xfId="0" applyFont="1" applyFill="1" applyBorder="1" applyAlignment="1">
      <alignment horizontal="left" vertical="center" wrapText="1"/>
    </xf>
    <xf numFmtId="0" fontId="159" fillId="3" borderId="135" xfId="0" applyFont="1" applyFill="1" applyBorder="1" applyAlignment="1">
      <alignment horizontal="left" vertical="center" wrapText="1" indent="1"/>
    </xf>
    <xf numFmtId="0" fontId="158" fillId="0" borderId="135" xfId="0" applyFont="1" applyBorder="1" applyAlignment="1">
      <alignment horizontal="left" vertical="center" wrapText="1"/>
    </xf>
    <xf numFmtId="0" fontId="159" fillId="0" borderId="135" xfId="0" applyFont="1" applyBorder="1" applyAlignment="1">
      <alignment horizontal="left" vertical="center" wrapText="1" indent="1"/>
    </xf>
    <xf numFmtId="0" fontId="159" fillId="0" borderId="136" xfId="0" applyFont="1" applyBorder="1" applyAlignment="1">
      <alignment horizontal="left" vertical="center" wrapText="1" indent="1"/>
    </xf>
    <xf numFmtId="0" fontId="158" fillId="0" borderId="145" xfId="21414" applyFont="1" applyBorder="1" applyAlignment="1">
      <alignment horizontal="left" vertical="center" wrapText="1"/>
    </xf>
    <xf numFmtId="0" fontId="162" fillId="0" borderId="145" xfId="0" applyFont="1" applyBorder="1" applyAlignment="1">
      <alignment horizontal="left"/>
    </xf>
    <xf numFmtId="0" fontId="158" fillId="0" borderId="152" xfId="0" applyFont="1" applyFill="1" applyBorder="1" applyAlignment="1">
      <alignment horizontal="left" vertical="center" wrapText="1"/>
    </xf>
    <xf numFmtId="0" fontId="7" fillId="0" borderId="1" xfId="11" applyFont="1" applyFill="1" applyBorder="1" applyAlignment="1" applyProtection="1"/>
    <xf numFmtId="0" fontId="7" fillId="0" borderId="0" xfId="11" applyFont="1" applyFill="1" applyBorder="1" applyAlignment="1" applyProtection="1">
      <alignment horizontal="left"/>
    </xf>
    <xf numFmtId="0" fontId="157" fillId="0" borderId="0" xfId="11" applyFont="1" applyFill="1" applyBorder="1" applyAlignment="1" applyProtection="1">
      <alignment horizontal="right"/>
    </xf>
    <xf numFmtId="0" fontId="1" fillId="0" borderId="0" xfId="0" applyFont="1" applyFill="1"/>
    <xf numFmtId="0" fontId="1" fillId="0" borderId="155" xfId="0" applyFont="1" applyBorder="1"/>
    <xf numFmtId="43" fontId="4" fillId="0" borderId="145" xfId="7" applyFont="1" applyFill="1" applyBorder="1" applyAlignment="1">
      <alignment vertical="center" wrapText="1"/>
    </xf>
    <xf numFmtId="43" fontId="4" fillId="0" borderId="145" xfId="7" applyFont="1" applyBorder="1" applyAlignment="1">
      <alignment vertical="center"/>
    </xf>
    <xf numFmtId="0" fontId="1" fillId="0" borderId="153" xfId="0" applyFont="1" applyBorder="1"/>
    <xf numFmtId="167" fontId="6" fillId="35" borderId="152" xfId="0" applyNumberFormat="1" applyFont="1" applyFill="1" applyBorder="1" applyAlignment="1">
      <alignment horizontal="center" vertical="center"/>
    </xf>
    <xf numFmtId="167" fontId="6" fillId="35" borderId="151" xfId="0" applyNumberFormat="1" applyFont="1" applyFill="1" applyBorder="1" applyAlignment="1">
      <alignment horizontal="center" vertical="center"/>
    </xf>
    <xf numFmtId="164" fontId="7" fillId="0" borderId="0" xfId="7" applyNumberFormat="1" applyFont="1"/>
    <xf numFmtId="164" fontId="4" fillId="0" borderId="0" xfId="7" applyNumberFormat="1" applyFont="1"/>
    <xf numFmtId="164" fontId="7" fillId="0" borderId="0" xfId="7" applyNumberFormat="1" applyFont="1" applyBorder="1"/>
    <xf numFmtId="164" fontId="4" fillId="0" borderId="0" xfId="7" applyNumberFormat="1" applyFont="1" applyBorder="1"/>
    <xf numFmtId="164" fontId="7" fillId="0" borderId="145" xfId="7" applyNumberFormat="1" applyFont="1" applyFill="1" applyBorder="1" applyAlignment="1" applyProtection="1">
      <alignment horizontal="center" vertical="center" wrapText="1"/>
    </xf>
    <xf numFmtId="164" fontId="7" fillId="0" borderId="154" xfId="7" applyNumberFormat="1" applyFont="1" applyFill="1" applyBorder="1" applyAlignment="1" applyProtection="1">
      <alignment horizontal="center" vertical="center" wrapText="1"/>
    </xf>
    <xf numFmtId="164" fontId="7" fillId="0" borderId="0" xfId="7" applyNumberFormat="1" applyFont="1" applyAlignment="1">
      <alignment horizontal="center" vertical="center"/>
    </xf>
    <xf numFmtId="164" fontId="4" fillId="0" borderId="0" xfId="7" applyNumberFormat="1" applyFont="1" applyAlignment="1">
      <alignment horizontal="center" vertical="center"/>
    </xf>
    <xf numFmtId="164" fontId="7" fillId="0" borderId="0" xfId="7" applyNumberFormat="1" applyFont="1" applyBorder="1" applyAlignment="1">
      <alignment horizontal="center" vertical="center"/>
    </xf>
    <xf numFmtId="164" fontId="4" fillId="0" borderId="0" xfId="7" applyNumberFormat="1" applyFont="1" applyBorder="1" applyAlignment="1">
      <alignment horizontal="center" vertical="center"/>
    </xf>
    <xf numFmtId="164" fontId="4" fillId="0" borderId="145" xfId="7" applyNumberFormat="1" applyFont="1" applyFill="1" applyBorder="1" applyAlignment="1">
      <alignment horizontal="center" vertical="center"/>
    </xf>
    <xf numFmtId="164" fontId="9" fillId="0" borderId="0" xfId="7" applyNumberFormat="1" applyFont="1" applyFill="1" applyBorder="1" applyAlignment="1" applyProtection="1"/>
    <xf numFmtId="164" fontId="6" fillId="35" borderId="18" xfId="7" applyNumberFormat="1" applyFont="1" applyFill="1" applyBorder="1" applyAlignment="1">
      <alignment horizontal="center" vertical="center" wrapText="1"/>
    </xf>
    <xf numFmtId="164" fontId="6" fillId="35" borderId="112" xfId="7" applyNumberFormat="1" applyFont="1" applyFill="1" applyBorder="1" applyAlignment="1">
      <alignment horizontal="left" vertical="center" wrapText="1"/>
    </xf>
    <xf numFmtId="164" fontId="4" fillId="0" borderId="112" xfId="7" applyNumberFormat="1" applyFont="1" applyFill="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4" fillId="0" borderId="112" xfId="7" applyNumberFormat="1" applyFont="1" applyFill="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64" fontId="4" fillId="0" borderId="58" xfId="7" applyNumberFormat="1" applyFont="1" applyFill="1" applyBorder="1" applyAlignment="1">
      <alignment horizontal="center" vertical="center" wrapText="1"/>
    </xf>
    <xf numFmtId="164" fontId="19" fillId="0" borderId="12"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7" fillId="0" borderId="12" xfId="7" applyNumberFormat="1" applyFont="1" applyBorder="1" applyAlignment="1">
      <alignment horizontal="center" vertical="center"/>
    </xf>
    <xf numFmtId="164" fontId="99" fillId="0" borderId="12" xfId="7" applyNumberFormat="1" applyFont="1" applyBorder="1" applyAlignment="1">
      <alignment horizontal="center" vertical="center"/>
    </xf>
    <xf numFmtId="164" fontId="19" fillId="0" borderId="12" xfId="7" applyNumberFormat="1" applyFont="1" applyFill="1" applyBorder="1" applyAlignment="1">
      <alignment horizontal="center" vertical="center"/>
    </xf>
    <xf numFmtId="164" fontId="19" fillId="0" borderId="13" xfId="7" applyNumberFormat="1" applyFont="1" applyBorder="1" applyAlignment="1">
      <alignment horizontal="center" vertical="center"/>
    </xf>
    <xf numFmtId="164" fontId="18" fillId="0" borderId="14" xfId="7" applyNumberFormat="1" applyFont="1" applyFill="1" applyBorder="1" applyAlignment="1">
      <alignment horizontal="center" vertical="center"/>
    </xf>
    <xf numFmtId="164" fontId="18" fillId="0" borderId="15" xfId="7" applyNumberFormat="1" applyFont="1" applyBorder="1" applyAlignment="1">
      <alignment horizontal="center" vertical="center"/>
    </xf>
    <xf numFmtId="164" fontId="18" fillId="0" borderId="13" xfId="7" applyNumberFormat="1" applyFont="1" applyBorder="1" applyAlignment="1">
      <alignment horizontal="center" vertical="center"/>
    </xf>
    <xf numFmtId="164" fontId="17" fillId="0" borderId="13" xfId="7" applyNumberFormat="1" applyFont="1" applyBorder="1" applyAlignment="1">
      <alignment horizontal="center" vertical="center"/>
    </xf>
    <xf numFmtId="164" fontId="19" fillId="0" borderId="0" xfId="7" applyNumberFormat="1" applyFont="1" applyAlignment="1">
      <alignment horizontal="center" vertical="center"/>
    </xf>
    <xf numFmtId="164" fontId="9" fillId="0" borderId="0" xfId="7" applyNumberFormat="1" applyFont="1" applyFill="1" applyBorder="1" applyAlignment="1" applyProtection="1">
      <alignment horizontal="center" vertical="center"/>
    </xf>
    <xf numFmtId="2" fontId="19" fillId="0" borderId="0" xfId="7" applyNumberFormat="1" applyFont="1" applyAlignment="1">
      <alignment horizontal="center" vertical="center"/>
    </xf>
    <xf numFmtId="164" fontId="4" fillId="0" borderId="20" xfId="7" applyNumberFormat="1" applyFont="1" applyBorder="1" applyAlignment="1"/>
    <xf numFmtId="164" fontId="4" fillId="35" borderId="24" xfId="7" applyNumberFormat="1" applyFont="1" applyFill="1" applyBorder="1"/>
    <xf numFmtId="193" fontId="4" fillId="35" borderId="152" xfId="0" applyNumberFormat="1" applyFont="1" applyFill="1" applyBorder="1"/>
    <xf numFmtId="10" fontId="108" fillId="0" borderId="145" xfId="948" applyNumberFormat="1" applyFont="1" applyFill="1" applyBorder="1" applyAlignment="1" applyProtection="1">
      <alignment horizontal="right" vertical="center"/>
      <protection locked="0"/>
    </xf>
    <xf numFmtId="3" fontId="132" fillId="0" borderId="145" xfId="5" applyNumberFormat="1" applyFont="1" applyFill="1" applyBorder="1" applyAlignment="1" applyProtection="1"/>
    <xf numFmtId="164" fontId="4" fillId="0" borderId="154" xfId="7" applyNumberFormat="1" applyFont="1" applyBorder="1"/>
    <xf numFmtId="43" fontId="4" fillId="0" borderId="154" xfId="7" applyFont="1" applyBorder="1"/>
    <xf numFmtId="164" fontId="6" fillId="0" borderId="154" xfId="7" applyNumberFormat="1" applyFont="1" applyBorder="1"/>
    <xf numFmtId="164" fontId="4" fillId="0" borderId="154" xfId="7" applyNumberFormat="1" applyFont="1" applyFill="1" applyBorder="1"/>
    <xf numFmtId="43" fontId="4" fillId="0" borderId="154" xfId="7" applyFont="1" applyFill="1" applyBorder="1"/>
    <xf numFmtId="164" fontId="112" fillId="0" borderId="0" xfId="7" applyNumberFormat="1" applyFont="1"/>
    <xf numFmtId="164" fontId="115" fillId="0" borderId="138" xfId="7" applyNumberFormat="1" applyFont="1" applyBorder="1" applyAlignment="1">
      <alignment horizontal="center" vertical="center" wrapText="1"/>
    </xf>
    <xf numFmtId="164" fontId="115" fillId="0" borderId="138" xfId="7" applyNumberFormat="1" applyFont="1" applyFill="1" applyBorder="1" applyAlignment="1">
      <alignment horizontal="center" vertical="center" wrapText="1"/>
    </xf>
    <xf numFmtId="164" fontId="115" fillId="0" borderId="138" xfId="7" applyNumberFormat="1" applyFont="1" applyBorder="1"/>
    <xf numFmtId="164" fontId="112" fillId="0" borderId="145" xfId="7" applyNumberFormat="1" applyFont="1" applyBorder="1"/>
    <xf numFmtId="164" fontId="115" fillId="0" borderId="145" xfId="7" applyNumberFormat="1" applyFont="1" applyBorder="1"/>
    <xf numFmtId="164" fontId="111" fillId="0" borderId="145" xfId="7" applyNumberFormat="1" applyFont="1" applyBorder="1"/>
    <xf numFmtId="164" fontId="114" fillId="0" borderId="145" xfId="7" applyNumberFormat="1" applyFont="1" applyBorder="1"/>
    <xf numFmtId="164" fontId="111" fillId="0" borderId="0" xfId="7" applyNumberFormat="1" applyFont="1"/>
    <xf numFmtId="164" fontId="111" fillId="0" borderId="0" xfId="7" applyNumberFormat="1" applyFont="1" applyAlignment="1">
      <alignment wrapText="1"/>
    </xf>
    <xf numFmtId="164" fontId="111" fillId="0" borderId="143" xfId="7" applyNumberFormat="1" applyFont="1" applyFill="1" applyBorder="1" applyAlignment="1">
      <alignment horizontal="center" vertical="center" wrapText="1"/>
    </xf>
    <xf numFmtId="164" fontId="111" fillId="0" borderId="147" xfId="7" applyNumberFormat="1" applyFont="1" applyFill="1" applyBorder="1" applyAlignment="1">
      <alignment horizontal="center" vertical="center" wrapText="1"/>
    </xf>
    <xf numFmtId="164" fontId="111" fillId="0" borderId="0" xfId="7" applyNumberFormat="1" applyFont="1" applyFill="1" applyBorder="1" applyAlignment="1">
      <alignment horizontal="center" vertical="center" wrapText="1"/>
    </xf>
    <xf numFmtId="164" fontId="111" fillId="0" borderId="144" xfId="7" applyNumberFormat="1" applyFont="1" applyFill="1" applyBorder="1" applyAlignment="1">
      <alignment horizontal="center" vertical="center" wrapText="1"/>
    </xf>
    <xf numFmtId="164" fontId="111" fillId="0" borderId="7" xfId="7" applyNumberFormat="1" applyFont="1" applyBorder="1" applyAlignment="1">
      <alignment wrapText="1"/>
    </xf>
    <xf numFmtId="164" fontId="111" fillId="0" borderId="145" xfId="7" applyNumberFormat="1" applyFont="1" applyFill="1" applyBorder="1" applyAlignment="1">
      <alignment horizontal="center" vertical="center" wrapText="1"/>
    </xf>
    <xf numFmtId="164" fontId="111" fillId="0" borderId="145" xfId="7" applyNumberFormat="1" applyFont="1" applyBorder="1" applyAlignment="1">
      <alignment horizontal="center" vertical="center" wrapText="1"/>
    </xf>
    <xf numFmtId="164" fontId="111" fillId="0" borderId="52" xfId="7" applyNumberFormat="1" applyFont="1" applyBorder="1" applyAlignment="1">
      <alignment wrapText="1"/>
    </xf>
    <xf numFmtId="164" fontId="111" fillId="0" borderId="11" xfId="7" applyNumberFormat="1" applyFont="1" applyBorder="1" applyAlignment="1">
      <alignment horizontal="center" vertical="center" wrapText="1"/>
    </xf>
    <xf numFmtId="164" fontId="111" fillId="0" borderId="7" xfId="7" applyNumberFormat="1" applyFont="1" applyBorder="1" applyAlignment="1">
      <alignment horizontal="center" vertical="center" wrapText="1"/>
    </xf>
    <xf numFmtId="164" fontId="111" fillId="0" borderId="145" xfId="7" applyNumberFormat="1" applyFont="1" applyBorder="1" applyAlignment="1">
      <alignment horizontal="left" indent="1"/>
    </xf>
    <xf numFmtId="164" fontId="114" fillId="80" borderId="145" xfId="7" applyNumberFormat="1" applyFont="1" applyFill="1" applyBorder="1"/>
    <xf numFmtId="164" fontId="114" fillId="0" borderId="67" xfId="7" applyNumberFormat="1" applyFont="1" applyBorder="1"/>
    <xf numFmtId="164" fontId="111" fillId="0" borderId="154" xfId="7" applyNumberFormat="1" applyFont="1" applyBorder="1"/>
    <xf numFmtId="164" fontId="111" fillId="0" borderId="155" xfId="7" applyNumberFormat="1" applyFont="1" applyBorder="1" applyAlignment="1">
      <alignment horizontal="left" indent="1"/>
    </xf>
    <xf numFmtId="164" fontId="111" fillId="0" borderId="155" xfId="7" applyNumberFormat="1" applyFont="1" applyBorder="1" applyAlignment="1">
      <alignment horizontal="left" indent="2"/>
    </xf>
    <xf numFmtId="164" fontId="111" fillId="0" borderId="155" xfId="7" applyNumberFormat="1" applyFont="1" applyFill="1" applyBorder="1" applyAlignment="1">
      <alignment horizontal="left" indent="3"/>
    </xf>
    <xf numFmtId="164" fontId="111" fillId="0" borderId="155" xfId="7" applyNumberFormat="1" applyFont="1" applyFill="1" applyBorder="1" applyAlignment="1">
      <alignment horizontal="left" indent="1"/>
    </xf>
    <xf numFmtId="164" fontId="111" fillId="79" borderId="155" xfId="7" applyNumberFormat="1" applyFont="1" applyFill="1" applyBorder="1"/>
    <xf numFmtId="164" fontId="111" fillId="79" borderId="145" xfId="7" applyNumberFormat="1" applyFont="1" applyFill="1" applyBorder="1"/>
    <xf numFmtId="164" fontId="111" fillId="79" borderId="154" xfId="7" applyNumberFormat="1" applyFont="1" applyFill="1" applyBorder="1"/>
    <xf numFmtId="164" fontId="111" fillId="0" borderId="155" xfId="7" applyNumberFormat="1" applyFont="1" applyFill="1" applyBorder="1" applyAlignment="1">
      <alignment horizontal="left" vertical="top" wrapText="1" indent="2"/>
    </xf>
    <xf numFmtId="164" fontId="111" fillId="0" borderId="145" xfId="7" applyNumberFormat="1" applyFont="1" applyFill="1" applyBorder="1"/>
    <xf numFmtId="164" fontId="111" fillId="0" borderId="154" xfId="7" applyNumberFormat="1" applyFont="1" applyFill="1" applyBorder="1"/>
    <xf numFmtId="164" fontId="111" fillId="0" borderId="155" xfId="7" applyNumberFormat="1" applyFont="1" applyFill="1" applyBorder="1" applyAlignment="1">
      <alignment horizontal="left" wrapText="1" indent="3"/>
    </xf>
    <xf numFmtId="164" fontId="111" fillId="0" borderId="155" xfId="7" applyNumberFormat="1" applyFont="1" applyFill="1" applyBorder="1" applyAlignment="1">
      <alignment horizontal="left" wrapText="1" indent="2"/>
    </xf>
    <xf numFmtId="164" fontId="111" fillId="0" borderId="155" xfId="7" applyNumberFormat="1" applyFont="1" applyFill="1" applyBorder="1" applyAlignment="1">
      <alignment horizontal="left" wrapText="1" indent="1"/>
    </xf>
    <xf numFmtId="164" fontId="114" fillId="0" borderId="128" xfId="7" applyNumberFormat="1" applyFont="1" applyFill="1" applyBorder="1" applyAlignment="1">
      <alignment horizontal="left" vertical="center" wrapText="1"/>
    </xf>
    <xf numFmtId="164" fontId="111" fillId="0" borderId="146" xfId="7" applyNumberFormat="1" applyFont="1" applyFill="1" applyBorder="1" applyAlignment="1">
      <alignment horizontal="center" vertical="center" wrapText="1"/>
    </xf>
    <xf numFmtId="164" fontId="111" fillId="0" borderId="7" xfId="7" applyNumberFormat="1" applyFont="1" applyFill="1" applyBorder="1" applyAlignment="1">
      <alignment horizontal="center" vertical="center" wrapText="1"/>
    </xf>
    <xf numFmtId="164" fontId="111" fillId="0" borderId="145" xfId="7" applyNumberFormat="1" applyFont="1" applyFill="1" applyBorder="1" applyAlignment="1">
      <alignment horizontal="left" vertical="center" wrapText="1"/>
    </xf>
    <xf numFmtId="164" fontId="111" fillId="0" borderId="145" xfId="7" applyNumberFormat="1" applyFont="1" applyBorder="1" applyAlignment="1">
      <alignment horizontal="center" vertical="center"/>
    </xf>
    <xf numFmtId="164" fontId="10" fillId="0" borderId="145" xfId="7" applyNumberFormat="1" applyFont="1" applyFill="1" applyBorder="1" applyAlignment="1">
      <alignment horizontal="left" vertical="center" wrapText="1"/>
    </xf>
    <xf numFmtId="164" fontId="111" fillId="0" borderId="0" xfId="7" applyNumberFormat="1" applyFont="1" applyBorder="1"/>
    <xf numFmtId="164" fontId="111" fillId="0" borderId="0" xfId="7" applyNumberFormat="1" applyFont="1" applyAlignment="1">
      <alignment horizontal="center" vertical="center"/>
    </xf>
    <xf numFmtId="164" fontId="111" fillId="0" borderId="0" xfId="7" applyNumberFormat="1" applyFont="1" applyBorder="1" applyAlignment="1">
      <alignment horizontal="left"/>
    </xf>
    <xf numFmtId="164" fontId="116" fillId="0" borderId="145" xfId="7" applyNumberFormat="1" applyFont="1" applyBorder="1"/>
    <xf numFmtId="164" fontId="116" fillId="0" borderId="145" xfId="7" applyNumberFormat="1" applyFont="1" applyBorder="1" applyAlignment="1">
      <alignment horizontal="center"/>
    </xf>
    <xf numFmtId="164" fontId="116" fillId="0" borderId="146" xfId="7" applyNumberFormat="1" applyFont="1" applyBorder="1" applyAlignment="1">
      <alignment horizontal="center"/>
    </xf>
    <xf numFmtId="10" fontId="116" fillId="0" borderId="145" xfId="7" applyNumberFormat="1" applyFont="1" applyBorder="1" applyAlignment="1">
      <alignment horizontal="center"/>
    </xf>
    <xf numFmtId="10" fontId="116" fillId="0" borderId="146" xfId="7" applyNumberFormat="1" applyFont="1" applyBorder="1" applyAlignment="1">
      <alignment horizontal="center"/>
    </xf>
    <xf numFmtId="43" fontId="116" fillId="0" borderId="145" xfId="7" applyNumberFormat="1" applyFont="1" applyBorder="1" applyAlignment="1">
      <alignment horizontal="center"/>
    </xf>
    <xf numFmtId="43" fontId="116" fillId="0" borderId="146" xfId="7" applyNumberFormat="1" applyFont="1" applyBorder="1" applyAlignment="1">
      <alignment horizontal="center"/>
    </xf>
    <xf numFmtId="164" fontId="111" fillId="35" borderId="145" xfId="7" applyNumberFormat="1" applyFont="1" applyFill="1" applyBorder="1"/>
    <xf numFmtId="164" fontId="112" fillId="0" borderId="0" xfId="7" applyNumberFormat="1" applyFont="1" applyFill="1"/>
    <xf numFmtId="193" fontId="1" fillId="0" borderId="0" xfId="0" applyNumberFormat="1" applyFont="1"/>
    <xf numFmtId="0" fontId="1" fillId="0" borderId="155" xfId="0" applyFont="1" applyBorder="1" applyAlignment="1">
      <alignment horizontal="center" vertical="center"/>
    </xf>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43" fontId="17" fillId="81" borderId="56" xfId="7" applyFont="1" applyFill="1" applyBorder="1" applyAlignment="1">
      <alignment horizontal="center"/>
    </xf>
    <xf numFmtId="10" fontId="4" fillId="0" borderId="21" xfId="20961" applyNumberFormat="1" applyFont="1" applyFill="1" applyBorder="1"/>
    <xf numFmtId="164" fontId="4" fillId="0" borderId="154" xfId="7" applyNumberFormat="1" applyFont="1" applyFill="1" applyBorder="1" applyAlignment="1">
      <alignment vertical="center" wrapText="1"/>
    </xf>
    <xf numFmtId="164" fontId="4" fillId="0" borderId="154" xfId="7" applyNumberFormat="1" applyFont="1" applyBorder="1" applyAlignment="1">
      <alignment vertical="center"/>
    </xf>
    <xf numFmtId="0" fontId="1" fillId="0" borderId="155" xfId="0" applyFont="1" applyBorder="1" applyAlignment="1">
      <alignment horizontal="center" vertical="center"/>
    </xf>
    <xf numFmtId="164" fontId="4" fillId="0" borderId="154" xfId="7" applyNumberFormat="1" applyFont="1" applyFill="1" applyBorder="1" applyAlignment="1">
      <alignment vertical="center"/>
    </xf>
    <xf numFmtId="164" fontId="1" fillId="0" borderId="0" xfId="7" applyNumberFormat="1" applyFont="1"/>
    <xf numFmtId="164" fontId="1" fillId="0" borderId="0" xfId="7" applyNumberFormat="1" applyFont="1" applyBorder="1"/>
    <xf numFmtId="164" fontId="1" fillId="0" borderId="145" xfId="7" applyNumberFormat="1" applyFont="1" applyBorder="1"/>
    <xf numFmtId="164" fontId="1" fillId="35" borderId="145" xfId="7" applyNumberFormat="1" applyFont="1" applyFill="1" applyBorder="1"/>
    <xf numFmtId="164" fontId="1" fillId="35" borderId="154" xfId="7" applyNumberFormat="1" applyFont="1" applyFill="1" applyBorder="1"/>
    <xf numFmtId="164" fontId="1" fillId="0" borderId="145" xfId="7" applyNumberFormat="1" applyFont="1" applyBorder="1" applyAlignment="1">
      <alignment vertical="center"/>
    </xf>
    <xf numFmtId="164" fontId="1" fillId="35" borderId="145" xfId="7" applyNumberFormat="1" applyFont="1" applyFill="1" applyBorder="1" applyAlignment="1">
      <alignment vertical="center"/>
    </xf>
    <xf numFmtId="164" fontId="1" fillId="35" borderId="154" xfId="7" applyNumberFormat="1" applyFont="1" applyFill="1" applyBorder="1" applyAlignment="1">
      <alignment vertical="center"/>
    </xf>
    <xf numFmtId="164" fontId="1" fillId="0" borderId="152" xfId="7" applyNumberFormat="1" applyFont="1" applyBorder="1"/>
    <xf numFmtId="164" fontId="1" fillId="35" borderId="152" xfId="7" applyNumberFormat="1" applyFont="1" applyFill="1" applyBorder="1"/>
    <xf numFmtId="164" fontId="1" fillId="35" borderId="151" xfId="7" applyNumberFormat="1" applyFont="1" applyFill="1" applyBorder="1"/>
    <xf numFmtId="0" fontId="12" fillId="0" borderId="0" xfId="0" applyFont="1" applyAlignment="1">
      <alignment horizontal="left" vertical="center" wrapText="1"/>
    </xf>
    <xf numFmtId="0" fontId="1" fillId="0" borderId="0" xfId="0" applyFont="1" applyAlignment="1">
      <alignment horizontal="left" vertical="center"/>
    </xf>
    <xf numFmtId="164" fontId="4" fillId="0" borderId="152" xfId="7" applyNumberFormat="1" applyFont="1" applyFill="1" applyBorder="1" applyAlignment="1">
      <alignment horizontal="center" vertical="center"/>
    </xf>
    <xf numFmtId="164" fontId="1" fillId="0" borderId="0" xfId="7" applyNumberFormat="1" applyFont="1" applyAlignment="1">
      <alignment horizontal="center" vertical="center"/>
    </xf>
    <xf numFmtId="164" fontId="1" fillId="0" borderId="0" xfId="7" applyNumberFormat="1" applyFont="1" applyBorder="1" applyAlignment="1">
      <alignment horizontal="center" vertical="center"/>
    </xf>
    <xf numFmtId="164" fontId="1" fillId="0" borderId="145" xfId="7" applyNumberFormat="1" applyFont="1" applyBorder="1" applyAlignment="1">
      <alignment horizontal="center" vertical="center"/>
    </xf>
    <xf numFmtId="164" fontId="1" fillId="35" borderId="145" xfId="7" applyNumberFormat="1" applyFont="1" applyFill="1" applyBorder="1" applyAlignment="1">
      <alignment horizontal="center" vertical="center"/>
    </xf>
    <xf numFmtId="164" fontId="1" fillId="35" borderId="154" xfId="7" applyNumberFormat="1" applyFont="1" applyFill="1" applyBorder="1" applyAlignment="1">
      <alignment horizontal="center" vertical="center"/>
    </xf>
    <xf numFmtId="164" fontId="1" fillId="0" borderId="145" xfId="7" applyNumberFormat="1" applyFont="1" applyBorder="1" applyAlignment="1" applyProtection="1">
      <alignment horizontal="center" vertical="center"/>
    </xf>
    <xf numFmtId="0" fontId="1" fillId="0" borderId="153" xfId="0" applyFont="1" applyBorder="1" applyAlignment="1">
      <alignment horizontal="center" vertical="center"/>
    </xf>
    <xf numFmtId="164" fontId="1" fillId="35" borderId="152" xfId="7" applyNumberFormat="1" applyFont="1" applyFill="1" applyBorder="1" applyAlignment="1">
      <alignment horizontal="center" vertical="center"/>
    </xf>
    <xf numFmtId="164" fontId="1" fillId="35" borderId="151" xfId="7" applyNumberFormat="1" applyFont="1" applyFill="1" applyBorder="1" applyAlignment="1">
      <alignment horizontal="center" vertical="center"/>
    </xf>
    <xf numFmtId="0" fontId="7" fillId="0" borderId="1" xfId="0" applyFont="1" applyBorder="1"/>
    <xf numFmtId="0" fontId="14" fillId="0" borderId="1" xfId="0" applyFont="1" applyBorder="1" applyAlignment="1">
      <alignment horizontal="center"/>
    </xf>
    <xf numFmtId="0" fontId="7" fillId="0" borderId="16" xfId="0" applyFont="1" applyFill="1" applyBorder="1" applyAlignment="1">
      <alignment horizontal="right" vertical="center" wrapText="1"/>
    </xf>
    <xf numFmtId="0" fontId="7" fillId="0" borderId="18" xfId="0" applyNumberFormat="1" applyFont="1" applyFill="1" applyBorder="1" applyAlignment="1">
      <alignment horizontal="left" vertical="center" wrapText="1" indent="1"/>
    </xf>
    <xf numFmtId="0" fontId="7" fillId="0" borderId="114" xfId="0" applyFont="1" applyFill="1" applyBorder="1" applyAlignment="1">
      <alignment horizontal="center" vertical="center" wrapText="1"/>
    </xf>
    <xf numFmtId="169" fontId="7" fillId="36" borderId="0" xfId="20" applyFont="1" applyBorder="1"/>
    <xf numFmtId="169" fontId="7" fillId="36" borderId="90" xfId="20" applyFont="1" applyBorder="1"/>
    <xf numFmtId="0" fontId="7" fillId="0" borderId="114" xfId="0" applyFont="1" applyFill="1" applyBorder="1" applyAlignment="1">
      <alignment horizontal="right" vertical="center" wrapText="1"/>
    </xf>
    <xf numFmtId="169" fontId="7" fillId="36" borderId="0" xfId="20" applyFont="1"/>
    <xf numFmtId="0" fontId="7" fillId="0" borderId="114" xfId="0" applyFont="1" applyBorder="1" applyAlignment="1">
      <alignment horizontal="right" vertical="center" wrapText="1"/>
    </xf>
    <xf numFmtId="0" fontId="7" fillId="2" borderId="114" xfId="0" applyFont="1" applyFill="1" applyBorder="1" applyAlignment="1">
      <alignment horizontal="right" vertical="center"/>
    </xf>
    <xf numFmtId="0" fontId="7" fillId="2" borderId="97" xfId="0" applyFont="1" applyFill="1" applyBorder="1" applyAlignment="1">
      <alignment vertical="center"/>
    </xf>
    <xf numFmtId="10" fontId="7" fillId="2" borderId="147" xfId="20961" applyNumberFormat="1" applyFont="1" applyFill="1" applyBorder="1" applyAlignment="1" applyProtection="1">
      <alignment vertical="center"/>
      <protection locked="0"/>
    </xf>
    <xf numFmtId="10" fontId="7" fillId="2" borderId="21" xfId="20961" applyNumberFormat="1" applyFont="1" applyFill="1" applyBorder="1" applyAlignment="1" applyProtection="1">
      <alignment vertical="center"/>
      <protection locked="0"/>
    </xf>
    <xf numFmtId="10" fontId="7" fillId="0" borderId="147" xfId="20961" applyNumberFormat="1" applyFont="1" applyFill="1" applyBorder="1" applyAlignment="1" applyProtection="1">
      <alignment vertical="center"/>
      <protection locked="0"/>
    </xf>
    <xf numFmtId="10" fontId="7" fillId="0" borderId="21" xfId="20961" applyNumberFormat="1" applyFont="1" applyFill="1" applyBorder="1" applyAlignment="1" applyProtection="1">
      <alignment vertical="center"/>
      <protection locked="0"/>
    </xf>
    <xf numFmtId="10" fontId="7" fillId="2" borderId="145" xfId="20961" applyNumberFormat="1" applyFont="1" applyFill="1" applyBorder="1" applyAlignment="1" applyProtection="1">
      <alignment vertical="center"/>
      <protection locked="0"/>
    </xf>
    <xf numFmtId="193" fontId="7" fillId="2" borderId="97" xfId="0" applyNumberFormat="1" applyFont="1" applyFill="1" applyBorder="1" applyAlignment="1" applyProtection="1">
      <alignment vertical="center"/>
      <protection locked="0"/>
    </xf>
    <xf numFmtId="0" fontId="7" fillId="0" borderId="97" xfId="0" applyFont="1" applyFill="1" applyBorder="1" applyAlignment="1">
      <alignment horizontal="left" vertical="center" wrapText="1"/>
    </xf>
    <xf numFmtId="193" fontId="7" fillId="2" borderId="147" xfId="0" applyNumberFormat="1" applyFont="1" applyFill="1" applyBorder="1" applyAlignment="1" applyProtection="1">
      <alignment vertical="center"/>
      <protection locked="0"/>
    </xf>
    <xf numFmtId="193" fontId="7" fillId="2" borderId="21" xfId="0" applyNumberFormat="1" applyFont="1" applyFill="1" applyBorder="1" applyAlignment="1" applyProtection="1">
      <alignment vertical="center"/>
      <protection locked="0"/>
    </xf>
    <xf numFmtId="0" fontId="7" fillId="2" borderId="105" xfId="0" applyFont="1" applyFill="1" applyBorder="1" applyAlignment="1">
      <alignment horizontal="right" vertical="center"/>
    </xf>
    <xf numFmtId="0" fontId="7" fillId="2" borderId="92" xfId="0" applyFont="1" applyFill="1" applyBorder="1" applyAlignment="1">
      <alignment vertical="center"/>
    </xf>
    <xf numFmtId="193" fontId="7" fillId="0" borderId="149" xfId="0" applyNumberFormat="1" applyFont="1" applyBorder="1" applyAlignment="1" applyProtection="1">
      <alignment vertical="center"/>
      <protection locked="0"/>
    </xf>
    <xf numFmtId="193" fontId="7" fillId="0" borderId="160" xfId="0" applyNumberFormat="1" applyFont="1" applyBorder="1" applyAlignment="1" applyProtection="1">
      <alignment vertical="center"/>
      <protection locked="0"/>
    </xf>
    <xf numFmtId="0" fontId="7" fillId="2" borderId="22" xfId="0" applyFont="1" applyFill="1" applyBorder="1" applyAlignment="1">
      <alignment horizontal="right" vertical="center"/>
    </xf>
    <xf numFmtId="193" fontId="7" fillId="2" borderId="23" xfId="0" applyNumberFormat="1" applyFont="1" applyFill="1" applyBorder="1" applyAlignment="1" applyProtection="1">
      <alignment vertical="center"/>
      <protection locked="0"/>
    </xf>
    <xf numFmtId="10" fontId="7" fillId="2" borderId="115" xfId="20961" applyNumberFormat="1" applyFont="1" applyFill="1" applyBorder="1" applyAlignment="1" applyProtection="1">
      <alignment vertical="center"/>
      <protection locked="0"/>
    </xf>
    <xf numFmtId="10" fontId="7" fillId="2" borderId="36" xfId="20961" applyNumberFormat="1" applyFont="1" applyFill="1" applyBorder="1" applyAlignment="1" applyProtection="1">
      <alignment vertical="center"/>
      <protection locked="0"/>
    </xf>
    <xf numFmtId="0" fontId="7" fillId="0" borderId="0" xfId="0" applyFont="1" applyAlignment="1">
      <alignment horizontal="right"/>
    </xf>
    <xf numFmtId="0" fontId="4" fillId="0" borderId="16" xfId="0" applyFont="1" applyBorder="1" applyAlignment="1">
      <alignment vertical="center" wrapText="1"/>
    </xf>
    <xf numFmtId="0" fontId="6" fillId="0" borderId="17" xfId="0" applyFont="1" applyBorder="1" applyAlignment="1">
      <alignment vertical="center" wrapText="1"/>
    </xf>
    <xf numFmtId="0" fontId="4" fillId="0" borderId="155" xfId="0" applyFont="1" applyBorder="1" applyAlignment="1">
      <alignment horizontal="center" vertical="center" wrapText="1"/>
    </xf>
    <xf numFmtId="0" fontId="4" fillId="0" borderId="145" xfId="0" applyFont="1" applyBorder="1" applyAlignment="1">
      <alignment vertical="center" wrapText="1"/>
    </xf>
    <xf numFmtId="3" fontId="4" fillId="35" borderId="145" xfId="0" applyNumberFormat="1" applyFont="1" applyFill="1" applyBorder="1" applyAlignment="1">
      <alignment vertical="center" wrapText="1"/>
    </xf>
    <xf numFmtId="3" fontId="4" fillId="35" borderId="148" xfId="0" applyNumberFormat="1" applyFont="1" applyFill="1" applyBorder="1" applyAlignment="1">
      <alignment vertical="center" wrapText="1"/>
    </xf>
    <xf numFmtId="14" fontId="7" fillId="3" borderId="145" xfId="8" quotePrefix="1" applyNumberFormat="1" applyFont="1" applyFill="1" applyBorder="1" applyAlignment="1" applyProtection="1">
      <alignment horizontal="left" vertical="center" wrapText="1" indent="2"/>
      <protection locked="0"/>
    </xf>
    <xf numFmtId="3" fontId="4" fillId="0" borderId="145" xfId="0" applyNumberFormat="1" applyFont="1" applyBorder="1" applyAlignment="1">
      <alignment vertical="center" wrapText="1"/>
    </xf>
    <xf numFmtId="3" fontId="4" fillId="0" borderId="148" xfId="0" applyNumberFormat="1" applyFont="1" applyBorder="1" applyAlignment="1">
      <alignment vertical="center" wrapText="1"/>
    </xf>
    <xf numFmtId="14" fontId="7" fillId="3" borderId="145" xfId="8" quotePrefix="1" applyNumberFormat="1" applyFont="1" applyFill="1" applyBorder="1" applyAlignment="1" applyProtection="1">
      <alignment horizontal="left" vertical="center" wrapText="1" indent="3"/>
      <protection locked="0"/>
    </xf>
    <xf numFmtId="0" fontId="4" fillId="0" borderId="145" xfId="0" applyFont="1" applyFill="1" applyBorder="1" applyAlignment="1">
      <alignment horizontal="left" vertical="center" wrapText="1" indent="2"/>
    </xf>
    <xf numFmtId="3" fontId="4" fillId="0" borderId="145" xfId="0" applyNumberFormat="1" applyFont="1" applyFill="1" applyBorder="1" applyAlignment="1">
      <alignment vertical="center" wrapText="1"/>
    </xf>
    <xf numFmtId="0" fontId="4" fillId="0" borderId="155" xfId="0" applyFont="1" applyFill="1" applyBorder="1" applyAlignment="1">
      <alignment horizontal="center" vertical="center" wrapText="1"/>
    </xf>
    <xf numFmtId="0" fontId="4" fillId="0" borderId="145" xfId="0" applyFont="1" applyFill="1" applyBorder="1" applyAlignment="1">
      <alignment vertical="center" wrapText="1"/>
    </xf>
    <xf numFmtId="0" fontId="4" fillId="0" borderId="153" xfId="0" applyFont="1" applyBorder="1" applyAlignment="1">
      <alignment horizontal="center" vertical="center" wrapText="1"/>
    </xf>
    <xf numFmtId="0" fontId="6" fillId="0" borderId="152" xfId="0" applyFont="1" applyBorder="1" applyAlignment="1">
      <alignment vertical="center" wrapText="1"/>
    </xf>
    <xf numFmtId="0" fontId="0" fillId="0" borderId="0" xfId="0" applyFont="1"/>
    <xf numFmtId="0" fontId="7" fillId="0" borderId="0" xfId="0" applyFont="1" applyBorder="1" applyAlignment="1">
      <alignment horizontal="left" wrapText="1"/>
    </xf>
    <xf numFmtId="0" fontId="14" fillId="0" borderId="0" xfId="0" applyFont="1" applyFill="1" applyBorder="1" applyAlignment="1">
      <alignment horizontal="center" wrapText="1"/>
    </xf>
    <xf numFmtId="0" fontId="7" fillId="0" borderId="0" xfId="0" applyFont="1" applyBorder="1" applyAlignment="1">
      <alignment horizontal="right" wrapText="1"/>
    </xf>
    <xf numFmtId="0" fontId="7" fillId="0" borderId="16" xfId="0" applyFont="1" applyBorder="1"/>
    <xf numFmtId="0" fontId="14" fillId="0" borderId="26" xfId="0" applyFont="1" applyBorder="1" applyAlignment="1">
      <alignment horizontal="center" wrapText="1"/>
    </xf>
    <xf numFmtId="0" fontId="14" fillId="0" borderId="18" xfId="0" applyFont="1" applyBorder="1" applyAlignment="1">
      <alignment horizontal="center"/>
    </xf>
    <xf numFmtId="0" fontId="7" fillId="0" borderId="19" xfId="0" applyFont="1" applyBorder="1" applyAlignment="1">
      <alignment vertical="center"/>
    </xf>
    <xf numFmtId="0" fontId="14" fillId="0" borderId="8" xfId="0" applyFont="1" applyBorder="1" applyAlignment="1">
      <alignment horizontal="center" vertical="center" wrapText="1"/>
    </xf>
    <xf numFmtId="0" fontId="14" fillId="0" borderId="112" xfId="0" applyFont="1" applyBorder="1" applyAlignment="1">
      <alignment horizontal="center" vertical="center" wrapText="1"/>
    </xf>
    <xf numFmtId="0" fontId="7" fillId="0" borderId="8" xfId="0" applyFont="1" applyBorder="1" applyAlignment="1">
      <alignment wrapText="1"/>
    </xf>
    <xf numFmtId="0" fontId="7" fillId="0" borderId="112" xfId="0" applyFont="1" applyBorder="1" applyAlignment="1"/>
    <xf numFmtId="0" fontId="7" fillId="0" borderId="21" xfId="0" applyFont="1" applyBorder="1" applyAlignment="1">
      <alignment wrapText="1"/>
    </xf>
    <xf numFmtId="0" fontId="0" fillId="0" borderId="155" xfId="0" applyBorder="1" applyAlignment="1">
      <alignment horizontal="center"/>
    </xf>
    <xf numFmtId="0" fontId="125" fillId="3" borderId="145" xfId="21414" applyFont="1" applyFill="1" applyBorder="1" applyAlignment="1">
      <alignment horizontal="left" vertical="center" wrapText="1"/>
    </xf>
    <xf numFmtId="164" fontId="18" fillId="0" borderId="161" xfId="7" applyNumberFormat="1" applyFont="1" applyBorder="1" applyAlignment="1">
      <alignment horizontal="center" vertical="center"/>
    </xf>
    <xf numFmtId="167" fontId="19" fillId="0" borderId="162" xfId="0" applyNumberFormat="1" applyFont="1" applyBorder="1" applyAlignment="1">
      <alignment horizontal="center"/>
    </xf>
    <xf numFmtId="0" fontId="126" fillId="0" borderId="145" xfId="21414" applyFont="1" applyFill="1" applyBorder="1" applyAlignment="1">
      <alignment horizontal="left" vertical="center" wrapText="1" indent="1"/>
    </xf>
    <xf numFmtId="0" fontId="127" fillId="3" borderId="145" xfId="21414" applyFont="1" applyFill="1" applyBorder="1" applyAlignment="1">
      <alignment horizontal="left" vertical="center" wrapText="1"/>
    </xf>
    <xf numFmtId="0" fontId="126" fillId="3" borderId="145" xfId="21414" applyFont="1" applyFill="1" applyBorder="1" applyAlignment="1">
      <alignment horizontal="left" vertical="center" wrapText="1" indent="1"/>
    </xf>
    <xf numFmtId="0" fontId="128" fillId="0" borderId="145" xfId="21414" applyFont="1" applyFill="1" applyBorder="1" applyAlignment="1">
      <alignment horizontal="left" vertical="center" wrapText="1" indent="1"/>
    </xf>
    <xf numFmtId="0" fontId="127" fillId="0" borderId="145" xfId="21414" applyFont="1" applyFill="1" applyBorder="1" applyAlignment="1">
      <alignment horizontal="left" vertical="center" wrapText="1"/>
    </xf>
    <xf numFmtId="0" fontId="0" fillId="0" borderId="105" xfId="0" applyBorder="1" applyAlignment="1">
      <alignment horizontal="center"/>
    </xf>
    <xf numFmtId="0" fontId="126" fillId="0" borderId="146" xfId="21414" applyFont="1" applyFill="1" applyBorder="1" applyAlignment="1">
      <alignment horizontal="left" vertical="center" wrapText="1" indent="1"/>
    </xf>
    <xf numFmtId="0" fontId="126" fillId="3" borderId="145" xfId="0" applyFont="1" applyFill="1" applyBorder="1" applyAlignment="1">
      <alignment horizontal="left" vertical="center" wrapText="1" indent="1"/>
    </xf>
    <xf numFmtId="164" fontId="19" fillId="0" borderId="145" xfId="7" applyNumberFormat="1" applyFont="1" applyBorder="1" applyAlignment="1">
      <alignment horizontal="center" vertical="center"/>
    </xf>
    <xf numFmtId="167" fontId="19" fillId="0" borderId="154" xfId="0" applyNumberFormat="1" applyFont="1" applyBorder="1" applyAlignment="1">
      <alignment horizontal="center"/>
    </xf>
    <xf numFmtId="0" fontId="127" fillId="0" borderId="145" xfId="0" applyFont="1" applyBorder="1" applyAlignment="1">
      <alignment horizontal="left" vertical="center" wrapText="1"/>
    </xf>
    <xf numFmtId="164" fontId="18" fillId="0" borderId="145" xfId="7" applyNumberFormat="1" applyFont="1" applyFill="1" applyBorder="1" applyAlignment="1">
      <alignment horizontal="center" vertical="center"/>
    </xf>
    <xf numFmtId="167" fontId="19" fillId="0" borderId="154" xfId="0" applyNumberFormat="1" applyFont="1" applyFill="1" applyBorder="1" applyAlignment="1">
      <alignment horizontal="center"/>
    </xf>
    <xf numFmtId="164" fontId="18" fillId="0" borderId="145" xfId="7" applyNumberFormat="1" applyFont="1" applyBorder="1" applyAlignment="1">
      <alignment horizontal="center" vertical="center"/>
    </xf>
    <xf numFmtId="0" fontId="19" fillId="0" borderId="154" xfId="0" applyFont="1" applyBorder="1"/>
    <xf numFmtId="0" fontId="126" fillId="0" borderId="145" xfId="0" applyFont="1" applyBorder="1" applyAlignment="1">
      <alignment horizontal="left" vertical="center" wrapText="1" indent="1"/>
    </xf>
    <xf numFmtId="0" fontId="127" fillId="0" borderId="145" xfId="21414" applyFont="1" applyBorder="1" applyAlignment="1">
      <alignment horizontal="left" vertical="center" wrapText="1"/>
    </xf>
    <xf numFmtId="0" fontId="126" fillId="0" borderId="145" xfId="0" applyFont="1" applyFill="1" applyBorder="1" applyAlignment="1">
      <alignment horizontal="left" vertical="center" wrapText="1" indent="1"/>
    </xf>
    <xf numFmtId="0" fontId="128" fillId="3" borderId="145" xfId="0" applyFont="1" applyFill="1" applyBorder="1" applyAlignment="1">
      <alignment horizontal="left" vertical="center" wrapText="1" indent="1"/>
    </xf>
    <xf numFmtId="0" fontId="128" fillId="0" borderId="145" xfId="0" applyFont="1" applyFill="1" applyBorder="1" applyAlignment="1">
      <alignment horizontal="left" vertical="center" wrapText="1" indent="1"/>
    </xf>
    <xf numFmtId="0" fontId="127" fillId="0" borderId="145" xfId="0" applyFont="1" applyFill="1" applyBorder="1" applyAlignment="1">
      <alignment horizontal="left" vertical="center" wrapText="1"/>
    </xf>
    <xf numFmtId="0" fontId="130" fillId="0" borderId="145" xfId="0" applyFont="1" applyBorder="1" applyAlignment="1">
      <alignment horizontal="left"/>
    </xf>
    <xf numFmtId="0" fontId="0" fillId="0" borderId="153" xfId="0" applyBorder="1" applyAlignment="1">
      <alignment horizontal="center"/>
    </xf>
    <xf numFmtId="0" fontId="127" fillId="0" borderId="152" xfId="0" applyFont="1" applyFill="1" applyBorder="1" applyAlignment="1">
      <alignment horizontal="left" vertical="center" wrapText="1"/>
    </xf>
    <xf numFmtId="164" fontId="18" fillId="0" borderId="152" xfId="7" applyNumberFormat="1" applyFont="1" applyBorder="1" applyAlignment="1">
      <alignment horizontal="center" vertical="center"/>
    </xf>
    <xf numFmtId="0" fontId="19" fillId="0" borderId="151" xfId="0" applyFont="1" applyBorder="1"/>
    <xf numFmtId="0" fontId="99" fillId="0" borderId="64" xfId="0" applyFont="1" applyBorder="1" applyAlignment="1">
      <alignment horizontal="left" vertical="center" wrapText="1"/>
    </xf>
    <xf numFmtId="0" fontId="99" fillId="0" borderId="63" xfId="0" applyFont="1" applyBorder="1" applyAlignment="1">
      <alignment horizontal="left" vertical="center" wrapText="1"/>
    </xf>
    <xf numFmtId="0" fontId="134" fillId="0" borderId="158" xfId="0" applyFont="1" applyBorder="1" applyAlignment="1">
      <alignment horizontal="center" vertical="center"/>
    </xf>
    <xf numFmtId="0" fontId="134" fillId="0" borderId="29" xfId="0" applyFont="1" applyBorder="1" applyAlignment="1">
      <alignment horizontal="center" vertical="center"/>
    </xf>
    <xf numFmtId="0" fontId="134" fillId="0" borderId="159" xfId="0" applyFont="1" applyBorder="1" applyAlignment="1">
      <alignment horizontal="center" vertical="center"/>
    </xf>
    <xf numFmtId="164" fontId="1" fillId="0" borderId="148" xfId="7" applyNumberFormat="1" applyFont="1" applyBorder="1" applyAlignment="1">
      <alignment horizontal="center"/>
    </xf>
    <xf numFmtId="164" fontId="1" fillId="0" borderId="150" xfId="7" applyNumberFormat="1" applyFont="1" applyBorder="1" applyAlignment="1">
      <alignment horizontal="center"/>
    </xf>
    <xf numFmtId="164" fontId="1" fillId="0" borderId="21" xfId="7" applyNumberFormat="1" applyFont="1" applyBorder="1" applyAlignment="1">
      <alignment horizontal="center"/>
    </xf>
    <xf numFmtId="0" fontId="1" fillId="0" borderId="16" xfId="0" applyFont="1" applyBorder="1" applyAlignment="1">
      <alignment horizontal="center" vertical="center"/>
    </xf>
    <xf numFmtId="0" fontId="1" fillId="0" borderId="155" xfId="0" applyFont="1" applyBorder="1" applyAlignment="1">
      <alignment horizontal="center" vertical="center"/>
    </xf>
    <xf numFmtId="0" fontId="123" fillId="0" borderId="5" xfId="0" applyFont="1" applyBorder="1" applyAlignment="1">
      <alignment horizontal="center" vertical="center"/>
    </xf>
    <xf numFmtId="0" fontId="123" fillId="0" borderId="7" xfId="0" applyFont="1" applyBorder="1" applyAlignment="1">
      <alignment horizontal="center" vertical="center"/>
    </xf>
    <xf numFmtId="164" fontId="14" fillId="0" borderId="17" xfId="7" applyNumberFormat="1" applyFont="1" applyFill="1" applyBorder="1" applyAlignment="1" applyProtection="1">
      <alignment horizontal="center" vertical="center"/>
    </xf>
    <xf numFmtId="164" fontId="14" fillId="0" borderId="18" xfId="7" applyNumberFormat="1" applyFont="1" applyFill="1" applyBorder="1" applyAlignment="1" applyProtection="1">
      <alignment horizontal="center" vertical="center"/>
    </xf>
    <xf numFmtId="0" fontId="123" fillId="0" borderId="5" xfId="0" applyFont="1" applyBorder="1" applyAlignment="1">
      <alignment horizontal="center" vertical="center" wrapText="1"/>
    </xf>
    <xf numFmtId="0" fontId="123" fillId="0" borderId="7" xfId="0" applyFont="1" applyBorder="1" applyAlignment="1">
      <alignment horizontal="center" vertical="center" wrapText="1"/>
    </xf>
    <xf numFmtId="0" fontId="1" fillId="0" borderId="4" xfId="0" applyFont="1" applyBorder="1" applyAlignment="1">
      <alignment horizontal="center" vertical="center"/>
    </xf>
    <xf numFmtId="0" fontId="1" fillId="0" borderId="67" xfId="0" applyFont="1" applyBorder="1" applyAlignment="1">
      <alignment horizontal="center" vertical="center"/>
    </xf>
    <xf numFmtId="0" fontId="1" fillId="0" borderId="17" xfId="0" applyFont="1" applyBorder="1" applyAlignment="1">
      <alignment horizontal="center" vertical="center" wrapText="1"/>
    </xf>
    <xf numFmtId="0" fontId="1" fillId="0" borderId="145" xfId="0" applyFont="1" applyBorder="1" applyAlignment="1">
      <alignment horizontal="center" vertical="center" wrapText="1"/>
    </xf>
    <xf numFmtId="0" fontId="14" fillId="0" borderId="17" xfId="0" applyFont="1" applyFill="1" applyBorder="1" applyAlignment="1" applyProtection="1">
      <alignment horizontal="center"/>
    </xf>
    <xf numFmtId="0" fontId="14" fillId="0" borderId="18" xfId="0" applyFont="1" applyFill="1" applyBorder="1" applyAlignment="1" applyProtection="1">
      <alignment horizontal="center"/>
    </xf>
    <xf numFmtId="0" fontId="7" fillId="0" borderId="3" xfId="0" applyFont="1" applyBorder="1" applyAlignment="1">
      <alignment wrapText="1"/>
    </xf>
    <xf numFmtId="0" fontId="4" fillId="0" borderId="20" xfId="0" applyFont="1" applyBorder="1" applyAlignment="1"/>
    <xf numFmtId="0" fontId="14" fillId="0" borderId="8" xfId="0" applyFont="1" applyBorder="1" applyAlignment="1">
      <alignment horizontal="center" vertical="center" wrapText="1"/>
    </xf>
    <xf numFmtId="0" fontId="14" fillId="0" borderId="21" xfId="0" applyFont="1" applyBorder="1" applyAlignment="1">
      <alignment horizontal="center" vertical="center" wrapText="1"/>
    </xf>
    <xf numFmtId="0" fontId="4" fillId="0" borderId="145" xfId="0" applyFont="1" applyFill="1" applyBorder="1" applyAlignment="1">
      <alignment horizontal="center" vertical="center" wrapText="1"/>
    </xf>
    <xf numFmtId="0" fontId="4" fillId="0" borderId="148" xfId="0" applyFont="1" applyFill="1" applyBorder="1" applyAlignment="1">
      <alignment horizontal="center"/>
    </xf>
    <xf numFmtId="0" fontId="4" fillId="0" borderId="21" xfId="0" applyFont="1" applyFill="1" applyBorder="1" applyAlignment="1">
      <alignment horizontal="center"/>
    </xf>
    <xf numFmtId="0" fontId="6" fillId="35" borderId="11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5"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2" xfId="0" applyFont="1" applyFill="1" applyBorder="1" applyAlignment="1" applyProtection="1">
      <alignment horizontal="center" vertical="center" wrapText="1"/>
    </xf>
    <xf numFmtId="0" fontId="6" fillId="86" borderId="154" xfId="0" applyFont="1" applyFill="1" applyBorder="1" applyAlignment="1" applyProtection="1">
      <alignment horizontal="center" vertical="center" wrapText="1"/>
    </xf>
    <xf numFmtId="0" fontId="97" fillId="3" borderId="65" xfId="13" applyFont="1" applyFill="1" applyBorder="1" applyAlignment="1" applyProtection="1">
      <alignment horizontal="center" vertical="center" wrapText="1"/>
      <protection locked="0"/>
    </xf>
    <xf numFmtId="0" fontId="97"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4" fillId="3" borderId="16" xfId="1" applyNumberFormat="1" applyFont="1" applyFill="1" applyBorder="1" applyAlignment="1" applyProtection="1">
      <alignment horizontal="center"/>
      <protection locked="0"/>
    </xf>
    <xf numFmtId="164" fontId="14" fillId="3" borderId="17" xfId="1" applyNumberFormat="1" applyFont="1" applyFill="1" applyBorder="1" applyAlignment="1" applyProtection="1">
      <alignment horizontal="center"/>
      <protection locked="0"/>
    </xf>
    <xf numFmtId="164" fontId="14"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4" fillId="0" borderId="88" xfId="1" applyNumberFormat="1" applyFont="1" applyFill="1" applyBorder="1" applyAlignment="1" applyProtection="1">
      <alignment horizontal="center" vertical="center" wrapText="1"/>
      <protection locked="0"/>
    </xf>
    <xf numFmtId="164" fontId="14"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3" fillId="0" borderId="53" xfId="0" applyFont="1" applyFill="1" applyBorder="1" applyAlignment="1">
      <alignment horizontal="left" vertical="center"/>
    </xf>
    <xf numFmtId="0" fontId="13"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4" fillId="0" borderId="119" xfId="0" applyNumberFormat="1" applyFont="1" applyFill="1" applyBorder="1" applyAlignment="1">
      <alignment horizontal="left" vertical="center" wrapText="1"/>
    </xf>
    <xf numFmtId="0" fontId="114" fillId="0" borderId="120" xfId="0" applyNumberFormat="1" applyFont="1" applyFill="1" applyBorder="1" applyAlignment="1">
      <alignment horizontal="left" vertical="center" wrapText="1"/>
    </xf>
    <xf numFmtId="0" fontId="114" fillId="0" borderId="122" xfId="0" applyNumberFormat="1" applyFont="1" applyFill="1" applyBorder="1" applyAlignment="1">
      <alignment horizontal="left" vertical="center" wrapText="1"/>
    </xf>
    <xf numFmtId="0" fontId="114" fillId="0" borderId="123" xfId="0" applyNumberFormat="1" applyFont="1" applyFill="1" applyBorder="1" applyAlignment="1">
      <alignment horizontal="left" vertical="center" wrapText="1"/>
    </xf>
    <xf numFmtId="0" fontId="114" fillId="0" borderId="125" xfId="0" applyNumberFormat="1" applyFont="1" applyFill="1" applyBorder="1" applyAlignment="1">
      <alignment horizontal="left" vertical="center" wrapText="1"/>
    </xf>
    <xf numFmtId="0" fontId="114" fillId="0" borderId="126" xfId="0" applyNumberFormat="1" applyFont="1" applyFill="1" applyBorder="1" applyAlignment="1">
      <alignment horizontal="left" vertical="center" wrapText="1"/>
    </xf>
    <xf numFmtId="164" fontId="115" fillId="0" borderId="144" xfId="7" applyNumberFormat="1" applyFont="1" applyFill="1" applyBorder="1" applyAlignment="1">
      <alignment horizontal="center" vertical="center" wrapText="1"/>
    </xf>
    <xf numFmtId="164" fontId="115" fillId="0" borderId="143" xfId="7" applyNumberFormat="1" applyFont="1" applyFill="1" applyBorder="1" applyAlignment="1">
      <alignment horizontal="center" vertical="center" wrapText="1"/>
    </xf>
    <xf numFmtId="164" fontId="115" fillId="0" borderId="121" xfId="7" applyNumberFormat="1" applyFont="1" applyFill="1" applyBorder="1" applyAlignment="1">
      <alignment horizontal="center" vertical="center" wrapText="1"/>
    </xf>
    <xf numFmtId="164" fontId="115" fillId="0" borderId="52" xfId="7" applyNumberFormat="1" applyFont="1" applyFill="1" applyBorder="1" applyAlignment="1">
      <alignment horizontal="center" vertical="center" wrapText="1"/>
    </xf>
    <xf numFmtId="164" fontId="115" fillId="0" borderId="124" xfId="7" applyNumberFormat="1" applyFont="1" applyFill="1" applyBorder="1" applyAlignment="1">
      <alignment horizontal="center" vertical="center" wrapText="1"/>
    </xf>
    <xf numFmtId="164" fontId="115" fillId="0" borderId="11" xfId="7" applyNumberFormat="1" applyFont="1" applyFill="1" applyBorder="1" applyAlignment="1">
      <alignment horizontal="center" vertical="center" wrapText="1"/>
    </xf>
    <xf numFmtId="164" fontId="111" fillId="0" borderId="146" xfId="7" applyNumberFormat="1" applyFont="1" applyBorder="1" applyAlignment="1">
      <alignment horizontal="center" vertical="center" wrapText="1"/>
    </xf>
    <xf numFmtId="164" fontId="111" fillId="0" borderId="7" xfId="7" applyNumberFormat="1" applyFont="1" applyBorder="1" applyAlignment="1">
      <alignment horizontal="center" vertical="center" wrapText="1"/>
    </xf>
    <xf numFmtId="164" fontId="111" fillId="0" borderId="145" xfId="7" applyNumberFormat="1" applyFont="1" applyBorder="1" applyAlignment="1">
      <alignment horizontal="center" vertical="center" wrapText="1"/>
    </xf>
    <xf numFmtId="0" fontId="111" fillId="0" borderId="146" xfId="0" applyFont="1" applyBorder="1" applyAlignment="1">
      <alignment horizontal="center" vertical="center" wrapText="1"/>
    </xf>
    <xf numFmtId="0" fontId="111" fillId="0" borderId="7" xfId="0" applyFont="1" applyBorder="1" applyAlignment="1">
      <alignment horizontal="center" vertical="center" wrapText="1"/>
    </xf>
    <xf numFmtId="0" fontId="111" fillId="0" borderId="148" xfId="0" applyFont="1" applyBorder="1" applyAlignment="1">
      <alignment horizontal="center" vertical="center" wrapText="1"/>
    </xf>
    <xf numFmtId="0" fontId="111" fillId="0" borderId="147" xfId="0" applyFont="1" applyBorder="1" applyAlignment="1">
      <alignment horizontal="center" vertical="center" wrapText="1"/>
    </xf>
    <xf numFmtId="0" fontId="119" fillId="0" borderId="145" xfId="0" applyFont="1" applyFill="1" applyBorder="1" applyAlignment="1">
      <alignment horizontal="center" vertical="center"/>
    </xf>
    <xf numFmtId="0" fontId="113" fillId="0" borderId="144" xfId="0" applyFont="1" applyFill="1" applyBorder="1" applyAlignment="1">
      <alignment horizontal="center" vertical="center"/>
    </xf>
    <xf numFmtId="0" fontId="113" fillId="0" borderId="149" xfId="0" applyFont="1" applyFill="1" applyBorder="1" applyAlignment="1">
      <alignment horizontal="center" vertical="center"/>
    </xf>
    <xf numFmtId="0" fontId="113" fillId="0" borderId="52" xfId="0" applyFont="1" applyFill="1" applyBorder="1" applyAlignment="1">
      <alignment horizontal="center" vertical="center"/>
    </xf>
    <xf numFmtId="0" fontId="113" fillId="0" borderId="11" xfId="0" applyFont="1" applyFill="1" applyBorder="1" applyAlignment="1">
      <alignment horizontal="center" vertical="center"/>
    </xf>
    <xf numFmtId="0" fontId="114" fillId="0" borderId="145" xfId="0" applyFont="1" applyFill="1" applyBorder="1" applyAlignment="1">
      <alignment horizontal="center" vertical="center" wrapText="1"/>
    </xf>
    <xf numFmtId="164" fontId="111" fillId="0" borderId="147" xfId="7" applyNumberFormat="1" applyFont="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9" xfId="0" applyFont="1" applyFill="1" applyBorder="1" applyAlignment="1">
      <alignment horizontal="center" vertical="center" wrapText="1"/>
    </xf>
    <xf numFmtId="0" fontId="114" fillId="0" borderId="127" xfId="0" applyFont="1" applyFill="1" applyBorder="1" applyAlignment="1">
      <alignment horizontal="center" vertical="center" wrapText="1"/>
    </xf>
    <xf numFmtId="0" fontId="114" fillId="0" borderId="128" xfId="0" applyFont="1" applyFill="1" applyBorder="1" applyAlignment="1">
      <alignment horizontal="center" vertical="center" wrapText="1"/>
    </xf>
    <xf numFmtId="0" fontId="114" fillId="0" borderId="52" xfId="0" applyFont="1" applyFill="1" applyBorder="1" applyAlignment="1">
      <alignment horizontal="center" vertical="center" wrapText="1"/>
    </xf>
    <xf numFmtId="0" fontId="114" fillId="0" borderId="11" xfId="0" applyFont="1" applyFill="1" applyBorder="1" applyAlignment="1">
      <alignment horizontal="center" vertical="center" wrapText="1"/>
    </xf>
    <xf numFmtId="164" fontId="111" fillId="0" borderId="148" xfId="7" applyNumberFormat="1" applyFont="1" applyFill="1" applyBorder="1" applyAlignment="1">
      <alignment horizontal="center" vertical="center" wrapText="1"/>
    </xf>
    <xf numFmtId="164" fontId="111" fillId="0" borderId="150" xfId="7" applyNumberFormat="1" applyFont="1" applyFill="1" applyBorder="1" applyAlignment="1">
      <alignment horizontal="center" vertical="center" wrapText="1"/>
    </xf>
    <xf numFmtId="164" fontId="114" fillId="0" borderId="129" xfId="7" applyNumberFormat="1" applyFont="1" applyFill="1" applyBorder="1" applyAlignment="1">
      <alignment horizontal="center" vertical="center" wrapText="1"/>
    </xf>
    <xf numFmtId="164" fontId="114" fillId="0" borderId="7" xfId="7" applyNumberFormat="1" applyFont="1" applyFill="1" applyBorder="1" applyAlignment="1">
      <alignment horizontal="center" vertical="center" wrapText="1"/>
    </xf>
    <xf numFmtId="164" fontId="111" fillId="0" borderId="129" xfId="7" applyNumberFormat="1" applyFont="1" applyFill="1" applyBorder="1" applyAlignment="1">
      <alignment horizontal="center" vertical="center" wrapText="1"/>
    </xf>
    <xf numFmtId="164" fontId="111" fillId="0" borderId="144" xfId="7" applyNumberFormat="1" applyFont="1" applyFill="1" applyBorder="1" applyAlignment="1">
      <alignment horizontal="center" vertical="center" wrapText="1"/>
    </xf>
    <xf numFmtId="164" fontId="111" fillId="0" borderId="143" xfId="7" applyNumberFormat="1" applyFont="1" applyFill="1" applyBorder="1" applyAlignment="1">
      <alignment horizontal="center" vertical="center" wrapText="1"/>
    </xf>
    <xf numFmtId="164" fontId="111" fillId="0" borderId="149" xfId="7" applyNumberFormat="1" applyFont="1" applyFill="1" applyBorder="1" applyAlignment="1">
      <alignment horizontal="center" vertical="center" wrapText="1"/>
    </xf>
    <xf numFmtId="164" fontId="111" fillId="0" borderId="11" xfId="7" applyNumberFormat="1" applyFont="1" applyBorder="1" applyAlignment="1">
      <alignment horizontal="center" vertical="center" wrapText="1"/>
    </xf>
    <xf numFmtId="0" fontId="111" fillId="0" borderId="154" xfId="0" applyFont="1" applyBorder="1" applyAlignment="1">
      <alignment horizontal="center" vertical="center" wrapText="1"/>
    </xf>
    <xf numFmtId="0" fontId="111" fillId="0" borderId="53" xfId="0" applyFont="1" applyFill="1" applyBorder="1" applyAlignment="1">
      <alignment horizontal="center" vertical="center" wrapText="1"/>
    </xf>
    <xf numFmtId="0" fontId="111" fillId="0" borderId="54" xfId="0" applyFont="1" applyFill="1" applyBorder="1" applyAlignment="1">
      <alignment horizontal="center" vertical="center" wrapText="1"/>
    </xf>
    <xf numFmtId="0" fontId="111" fillId="0" borderId="104" xfId="0" applyFont="1" applyFill="1" applyBorder="1" applyAlignment="1">
      <alignment horizontal="center" vertical="center" wrapText="1"/>
    </xf>
    <xf numFmtId="0" fontId="114" fillId="0" borderId="53" xfId="0" applyNumberFormat="1" applyFont="1" applyFill="1" applyBorder="1" applyAlignment="1">
      <alignment horizontal="left" vertical="top" wrapText="1"/>
    </xf>
    <xf numFmtId="0" fontId="114" fillId="0" borderId="104" xfId="0" applyNumberFormat="1" applyFont="1" applyFill="1" applyBorder="1" applyAlignment="1">
      <alignment horizontal="left" vertical="top" wrapText="1"/>
    </xf>
    <xf numFmtId="0" fontId="114" fillId="0" borderId="61" xfId="0" applyNumberFormat="1" applyFont="1" applyFill="1" applyBorder="1" applyAlignment="1">
      <alignment horizontal="left" vertical="top" wrapText="1"/>
    </xf>
    <xf numFmtId="0" fontId="114" fillId="0" borderId="90" xfId="0" applyNumberFormat="1" applyFont="1" applyFill="1" applyBorder="1" applyAlignment="1">
      <alignment horizontal="left" vertical="top" wrapText="1"/>
    </xf>
    <xf numFmtId="0" fontId="114" fillId="0" borderId="118" xfId="0" applyNumberFormat="1" applyFont="1" applyFill="1" applyBorder="1" applyAlignment="1">
      <alignment horizontal="left" vertical="top" wrapText="1"/>
    </xf>
    <xf numFmtId="0" fontId="114" fillId="0" borderId="156" xfId="0" applyNumberFormat="1" applyFont="1" applyFill="1" applyBorder="1" applyAlignment="1">
      <alignment horizontal="left" vertical="top" wrapText="1"/>
    </xf>
    <xf numFmtId="0" fontId="111" fillId="0" borderId="146" xfId="0" applyFont="1" applyFill="1" applyBorder="1" applyAlignment="1">
      <alignment horizontal="center" vertical="center" wrapText="1"/>
    </xf>
    <xf numFmtId="0" fontId="114" fillId="0" borderId="157" xfId="0" applyFont="1" applyFill="1" applyBorder="1" applyAlignment="1">
      <alignment horizontal="center" vertical="center" wrapText="1"/>
    </xf>
    <xf numFmtId="0" fontId="114" fillId="0" borderId="67" xfId="0" applyFont="1" applyFill="1" applyBorder="1" applyAlignment="1">
      <alignment horizontal="center" vertical="center" wrapText="1"/>
    </xf>
    <xf numFmtId="0" fontId="111" fillId="0" borderId="144" xfId="0" applyFont="1" applyFill="1" applyBorder="1" applyAlignment="1">
      <alignment horizontal="center" vertical="center" wrapText="1"/>
    </xf>
    <xf numFmtId="0" fontId="111" fillId="0" borderId="143" xfId="0" applyFont="1" applyFill="1" applyBorder="1" applyAlignment="1">
      <alignment horizontal="center" vertical="center" wrapText="1"/>
    </xf>
    <xf numFmtId="0" fontId="111" fillId="0" borderId="145" xfId="0" applyFont="1" applyBorder="1" applyAlignment="1">
      <alignment horizontal="center" vertical="center" wrapText="1"/>
    </xf>
    <xf numFmtId="164" fontId="111" fillId="0" borderId="144" xfId="7" applyNumberFormat="1" applyFont="1" applyBorder="1" applyAlignment="1">
      <alignment horizontal="center" vertical="top" wrapText="1"/>
    </xf>
    <xf numFmtId="164" fontId="111" fillId="0" borderId="143" xfId="7" applyNumberFormat="1" applyFont="1" applyBorder="1" applyAlignment="1">
      <alignment horizontal="center" vertical="top" wrapText="1"/>
    </xf>
    <xf numFmtId="164" fontId="111" fillId="0" borderId="144" xfId="7" applyNumberFormat="1" applyFont="1" applyFill="1" applyBorder="1" applyAlignment="1">
      <alignment horizontal="center" vertical="top" wrapText="1"/>
    </xf>
    <xf numFmtId="164" fontId="111" fillId="0" borderId="150" xfId="7" applyNumberFormat="1" applyFont="1" applyFill="1" applyBorder="1" applyAlignment="1">
      <alignment horizontal="center" vertical="top" wrapText="1"/>
    </xf>
    <xf numFmtId="164" fontId="111" fillId="0" borderId="147" xfId="7" applyNumberFormat="1" applyFont="1" applyFill="1" applyBorder="1" applyAlignment="1">
      <alignment horizontal="center" vertical="top" wrapText="1"/>
    </xf>
    <xf numFmtId="0" fontId="100" fillId="0" borderId="130" xfId="0" applyNumberFormat="1" applyFont="1" applyFill="1" applyBorder="1" applyAlignment="1">
      <alignment horizontal="left" vertical="top" wrapText="1"/>
    </xf>
    <xf numFmtId="0" fontId="100" fillId="0" borderId="131" xfId="0" applyNumberFormat="1" applyFont="1" applyFill="1" applyBorder="1" applyAlignment="1">
      <alignment horizontal="left" vertical="top" wrapText="1"/>
    </xf>
    <xf numFmtId="0" fontId="117" fillId="0" borderId="145" xfId="0" applyFont="1" applyBorder="1" applyAlignment="1">
      <alignment horizontal="center" vertical="center"/>
    </xf>
    <xf numFmtId="0" fontId="116" fillId="0" borderId="145" xfId="0" applyFont="1" applyBorder="1" applyAlignment="1">
      <alignment horizontal="center" vertical="center" wrapText="1"/>
    </xf>
    <xf numFmtId="0" fontId="116" fillId="0" borderId="146" xfId="0" applyFont="1" applyBorder="1" applyAlignment="1">
      <alignment horizontal="center" vertical="center" wrapText="1"/>
    </xf>
    <xf numFmtId="0" fontId="100" fillId="0" borderId="68" xfId="0" applyFont="1" applyFill="1" applyBorder="1" applyAlignment="1">
      <alignment horizontal="center" vertical="center"/>
    </xf>
    <xf numFmtId="0" fontId="100" fillId="0" borderId="69" xfId="0" applyFont="1" applyFill="1" applyBorder="1" applyAlignment="1">
      <alignment horizontal="center" vertical="center"/>
    </xf>
    <xf numFmtId="0" fontId="100" fillId="0" borderId="70" xfId="0" applyFont="1" applyFill="1" applyBorder="1" applyAlignment="1">
      <alignment horizontal="center" vertical="center"/>
    </xf>
    <xf numFmtId="0" fontId="101" fillId="0" borderId="97" xfId="0" applyFont="1" applyFill="1" applyBorder="1" applyAlignment="1">
      <alignment horizontal="left" vertical="center" wrapText="1"/>
    </xf>
    <xf numFmtId="0" fontId="100" fillId="75" borderId="71" xfId="0" applyFont="1" applyFill="1" applyBorder="1" applyAlignment="1">
      <alignment horizontal="center" vertical="center" wrapText="1"/>
    </xf>
    <xf numFmtId="0" fontId="100" fillId="75" borderId="72" xfId="0" applyFont="1" applyFill="1" applyBorder="1" applyAlignment="1">
      <alignment horizontal="center" vertical="center" wrapText="1"/>
    </xf>
    <xf numFmtId="0" fontId="100" fillId="75" borderId="73" xfId="0" applyFont="1" applyFill="1" applyBorder="1" applyAlignment="1">
      <alignment horizontal="center" vertical="center" wrapText="1"/>
    </xf>
    <xf numFmtId="0" fontId="101" fillId="0" borderId="52" xfId="0" applyFont="1" applyFill="1" applyBorder="1" applyAlignment="1">
      <alignment horizontal="left" vertical="center" wrapText="1"/>
    </xf>
    <xf numFmtId="0" fontId="101" fillId="0" borderId="11" xfId="0" applyFont="1" applyFill="1" applyBorder="1" applyAlignment="1">
      <alignment horizontal="left" vertical="center" wrapText="1"/>
    </xf>
    <xf numFmtId="0" fontId="101" fillId="0" borderId="98" xfId="0" applyFont="1" applyFill="1" applyBorder="1" applyAlignment="1">
      <alignment horizontal="left" vertical="center" wrapText="1"/>
    </xf>
    <xf numFmtId="0" fontId="101" fillId="0" borderId="96" xfId="0" applyFont="1" applyFill="1" applyBorder="1" applyAlignment="1">
      <alignment horizontal="left" vertical="center" wrapText="1"/>
    </xf>
    <xf numFmtId="0" fontId="148" fillId="3" borderId="98" xfId="0" applyFont="1" applyFill="1" applyBorder="1" applyAlignment="1">
      <alignment vertical="center" wrapText="1"/>
    </xf>
    <xf numFmtId="0" fontId="148" fillId="3" borderId="96" xfId="0" applyFont="1" applyFill="1" applyBorder="1" applyAlignment="1">
      <alignment vertical="center" wrapText="1"/>
    </xf>
    <xf numFmtId="0" fontId="101" fillId="3" borderId="98" xfId="0" applyFont="1" applyFill="1" applyBorder="1" applyAlignment="1">
      <alignment vertical="center" wrapText="1"/>
    </xf>
    <xf numFmtId="0" fontId="101" fillId="3" borderId="96" xfId="0" applyFont="1" applyFill="1" applyBorder="1" applyAlignment="1">
      <alignment vertical="center" wrapText="1"/>
    </xf>
    <xf numFmtId="0" fontId="101" fillId="0" borderId="98" xfId="0" applyFont="1" applyFill="1" applyBorder="1" applyAlignment="1">
      <alignment horizontal="left"/>
    </xf>
    <xf numFmtId="0" fontId="101" fillId="0" borderId="96" xfId="0" applyFont="1" applyFill="1" applyBorder="1" applyAlignment="1">
      <alignment horizontal="left"/>
    </xf>
    <xf numFmtId="0" fontId="101" fillId="0" borderId="98" xfId="0" applyFont="1" applyFill="1" applyBorder="1" applyAlignment="1">
      <alignment vertical="center" wrapText="1"/>
    </xf>
    <xf numFmtId="0" fontId="101" fillId="0" borderId="96" xfId="0" applyFont="1" applyFill="1" applyBorder="1" applyAlignment="1">
      <alignment vertical="center" wrapText="1"/>
    </xf>
    <xf numFmtId="0" fontId="101" fillId="0" borderId="139" xfId="0" applyFont="1" applyFill="1" applyBorder="1" applyAlignment="1">
      <alignment horizontal="left" vertical="center" wrapText="1"/>
    </xf>
    <xf numFmtId="0" fontId="101" fillId="0" borderId="140" xfId="0" applyFont="1" applyFill="1" applyBorder="1" applyAlignment="1">
      <alignment horizontal="left" vertical="center" wrapText="1"/>
    </xf>
    <xf numFmtId="0" fontId="101" fillId="0" borderId="141" xfId="0" applyFont="1" applyFill="1" applyBorder="1" applyAlignment="1">
      <alignment horizontal="left" vertical="center" wrapText="1"/>
    </xf>
    <xf numFmtId="0" fontId="101" fillId="3" borderId="75" xfId="0" applyFont="1" applyFill="1" applyBorder="1" applyAlignment="1">
      <alignment horizontal="left" vertical="center" wrapText="1"/>
    </xf>
    <xf numFmtId="0" fontId="101" fillId="3" borderId="76" xfId="0" applyFont="1" applyFill="1" applyBorder="1" applyAlignment="1">
      <alignment horizontal="left" vertical="center" wrapText="1"/>
    </xf>
    <xf numFmtId="0" fontId="101" fillId="0" borderId="78" xfId="0" applyFont="1" applyFill="1" applyBorder="1" applyAlignment="1">
      <alignment horizontal="left" vertical="center" wrapText="1"/>
    </xf>
    <xf numFmtId="0" fontId="101" fillId="0" borderId="79" xfId="0" applyFont="1" applyFill="1" applyBorder="1" applyAlignment="1">
      <alignment horizontal="left" vertical="center" wrapText="1"/>
    </xf>
    <xf numFmtId="0" fontId="101" fillId="0" borderId="52" xfId="0" applyFont="1" applyFill="1" applyBorder="1" applyAlignment="1">
      <alignment vertical="center" wrapText="1"/>
    </xf>
    <xf numFmtId="0" fontId="101" fillId="0" borderId="11" xfId="0" applyFont="1" applyFill="1" applyBorder="1" applyAlignment="1">
      <alignment vertical="center" wrapText="1"/>
    </xf>
    <xf numFmtId="0" fontId="101" fillId="0" borderId="75" xfId="0" applyFont="1" applyFill="1" applyBorder="1" applyAlignment="1">
      <alignment horizontal="left" vertical="center" wrapText="1"/>
    </xf>
    <xf numFmtId="0" fontId="101" fillId="0" borderId="76" xfId="0" applyFont="1" applyFill="1" applyBorder="1" applyAlignment="1">
      <alignment horizontal="left" vertical="center" wrapText="1"/>
    </xf>
    <xf numFmtId="0" fontId="148" fillId="3" borderId="98" xfId="0" applyFont="1" applyFill="1" applyBorder="1" applyAlignment="1">
      <alignment horizontal="left" vertical="center" wrapText="1"/>
    </xf>
    <xf numFmtId="0" fontId="148" fillId="3" borderId="96" xfId="0" applyFont="1" applyFill="1" applyBorder="1" applyAlignment="1">
      <alignment horizontal="left" vertical="center" wrapText="1"/>
    </xf>
    <xf numFmtId="0" fontId="101" fillId="3" borderId="98" xfId="0" applyFont="1" applyFill="1" applyBorder="1" applyAlignment="1">
      <alignment horizontal="left" vertical="center" wrapText="1"/>
    </xf>
    <xf numFmtId="0" fontId="101" fillId="3" borderId="96" xfId="0" applyFont="1" applyFill="1" applyBorder="1" applyAlignment="1">
      <alignment horizontal="left" vertical="center" wrapText="1"/>
    </xf>
    <xf numFmtId="0" fontId="101" fillId="0" borderId="148" xfId="0" applyFont="1" applyFill="1" applyBorder="1" applyAlignment="1">
      <alignment horizontal="left" vertical="center" wrapText="1"/>
    </xf>
    <xf numFmtId="0" fontId="101" fillId="0" borderId="147" xfId="0" applyFont="1" applyFill="1" applyBorder="1" applyAlignment="1">
      <alignment horizontal="left" vertical="center" wrapText="1"/>
    </xf>
    <xf numFmtId="0" fontId="100" fillId="75" borderId="80" xfId="0" applyFont="1" applyFill="1" applyBorder="1" applyAlignment="1">
      <alignment horizontal="center" vertical="center" wrapText="1"/>
    </xf>
    <xf numFmtId="0" fontId="100" fillId="75" borderId="0" xfId="0" applyFont="1" applyFill="1" applyBorder="1" applyAlignment="1">
      <alignment horizontal="center" vertical="center" wrapText="1"/>
    </xf>
    <xf numFmtId="0" fontId="100" fillId="75" borderId="81" xfId="0" applyFont="1" applyFill="1" applyBorder="1" applyAlignment="1">
      <alignment horizontal="center" vertical="center" wrapText="1"/>
    </xf>
    <xf numFmtId="0" fontId="100" fillId="75" borderId="85" xfId="0" applyFont="1" applyFill="1" applyBorder="1" applyAlignment="1">
      <alignment horizontal="center" vertical="center"/>
    </xf>
    <xf numFmtId="0" fontId="100" fillId="75" borderId="86" xfId="0" applyFont="1" applyFill="1" applyBorder="1" applyAlignment="1">
      <alignment horizontal="center" vertical="center"/>
    </xf>
    <xf numFmtId="0" fontId="100" fillId="75" borderId="87" xfId="0" applyFont="1" applyFill="1" applyBorder="1" applyAlignment="1">
      <alignment horizontal="center" vertical="center"/>
    </xf>
    <xf numFmtId="0" fontId="100" fillId="75" borderId="145" xfId="0" applyFont="1" applyFill="1" applyBorder="1" applyAlignment="1">
      <alignment horizontal="center" vertical="center" wrapText="1"/>
    </xf>
    <xf numFmtId="0" fontId="100" fillId="0" borderId="145" xfId="0" applyFont="1" applyFill="1" applyBorder="1" applyAlignment="1">
      <alignment horizontal="center" vertical="center"/>
    </xf>
    <xf numFmtId="0" fontId="101" fillId="0" borderId="148" xfId="13" applyFont="1" applyFill="1" applyBorder="1" applyAlignment="1" applyProtection="1">
      <alignment horizontal="left" vertical="top" wrapText="1"/>
      <protection locked="0"/>
    </xf>
    <xf numFmtId="0" fontId="101" fillId="0" borderId="147" xfId="13" applyFont="1" applyFill="1" applyBorder="1" applyAlignment="1" applyProtection="1">
      <alignment horizontal="left" vertical="top" wrapText="1"/>
      <protection locked="0"/>
    </xf>
    <xf numFmtId="0" fontId="101" fillId="3" borderId="148" xfId="13" applyFont="1" applyFill="1" applyBorder="1" applyAlignment="1" applyProtection="1">
      <alignment horizontal="left" vertical="top" wrapText="1"/>
      <protection locked="0"/>
    </xf>
    <xf numFmtId="0" fontId="101" fillId="3" borderId="147" xfId="13" applyFont="1" applyFill="1" applyBorder="1" applyAlignment="1" applyProtection="1">
      <alignment horizontal="left" vertical="top" wrapText="1"/>
      <protection locked="0"/>
    </xf>
    <xf numFmtId="0" fontId="100" fillId="0" borderId="83" xfId="0" applyFont="1" applyFill="1" applyBorder="1" applyAlignment="1">
      <alignment horizontal="center" vertical="center"/>
    </xf>
    <xf numFmtId="49" fontId="101" fillId="0" borderId="0" xfId="0" applyNumberFormat="1" applyFont="1" applyFill="1" applyBorder="1" applyAlignment="1">
      <alignment horizontal="center" vertical="center"/>
    </xf>
    <xf numFmtId="0" fontId="100" fillId="75" borderId="148" xfId="0" applyFont="1" applyFill="1" applyBorder="1" applyAlignment="1">
      <alignment horizontal="center" vertical="center" wrapText="1"/>
    </xf>
    <xf numFmtId="0" fontId="100" fillId="75" borderId="147" xfId="0" applyFont="1" applyFill="1" applyBorder="1" applyAlignment="1">
      <alignment horizontal="center" vertical="center" wrapText="1"/>
    </xf>
    <xf numFmtId="0" fontId="101" fillId="0" borderId="148" xfId="0" applyNumberFormat="1" applyFont="1" applyFill="1" applyBorder="1" applyAlignment="1">
      <alignment horizontal="left" vertical="center" wrapText="1"/>
    </xf>
    <xf numFmtId="0" fontId="101" fillId="0" borderId="147" xfId="0" applyNumberFormat="1" applyFont="1" applyFill="1" applyBorder="1" applyAlignment="1">
      <alignment horizontal="left" vertical="center" wrapText="1"/>
    </xf>
    <xf numFmtId="0" fontId="101" fillId="0" borderId="145" xfId="0" applyFont="1" applyFill="1" applyBorder="1" applyAlignment="1">
      <alignment horizontal="left" vertical="top" wrapText="1"/>
    </xf>
    <xf numFmtId="0" fontId="101" fillId="0" borderId="148" xfId="0" applyFont="1" applyFill="1" applyBorder="1" applyAlignment="1">
      <alignment horizontal="left" vertical="top" wrapText="1"/>
    </xf>
    <xf numFmtId="0" fontId="101" fillId="0" borderId="145" xfId="0" applyFont="1" applyFill="1" applyBorder="1" applyAlignment="1">
      <alignment horizontal="left" vertical="center" wrapText="1"/>
    </xf>
    <xf numFmtId="0" fontId="101" fillId="0" borderId="145" xfId="0" applyNumberFormat="1" applyFont="1" applyFill="1" applyBorder="1" applyAlignment="1">
      <alignment horizontal="left" vertical="top" wrapText="1"/>
    </xf>
    <xf numFmtId="0" fontId="101" fillId="0" borderId="145" xfId="0" applyFont="1" applyBorder="1" applyAlignment="1">
      <alignment horizontal="center"/>
    </xf>
    <xf numFmtId="0" fontId="148" fillId="0" borderId="148" xfId="13" applyFont="1" applyFill="1" applyBorder="1" applyAlignment="1" applyProtection="1">
      <alignment horizontal="left" vertical="top" wrapText="1"/>
      <protection locked="0"/>
    </xf>
    <xf numFmtId="0" fontId="148" fillId="0" borderId="147" xfId="13" applyFont="1" applyFill="1" applyBorder="1" applyAlignment="1" applyProtection="1">
      <alignment horizontal="left" vertical="top" wrapText="1"/>
      <protection locked="0"/>
    </xf>
    <xf numFmtId="0" fontId="101" fillId="0" borderId="148" xfId="0" applyNumberFormat="1" applyFont="1" applyFill="1" applyBorder="1" applyAlignment="1">
      <alignment horizontal="left" vertical="top" wrapText="1"/>
    </xf>
    <xf numFmtId="0" fontId="101" fillId="0" borderId="147" xfId="0" applyNumberFormat="1" applyFont="1" applyFill="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berty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75" zoomScaleNormal="75" workbookViewId="0">
      <pane xSplit="1" ySplit="7" topLeftCell="B8" activePane="bottomRight" state="frozen"/>
      <selection pane="topRight" activeCell="B1" sqref="B1"/>
      <selection pane="bottomLeft" activeCell="A8" sqref="A8"/>
      <selection pane="bottomRight" activeCell="I20" sqref="I20"/>
    </sheetView>
  </sheetViews>
  <sheetFormatPr defaultRowHeight="14.4"/>
  <cols>
    <col min="1" max="1" width="10.33203125" style="1" customWidth="1"/>
    <col min="2" max="2" width="153" bestFit="1" customWidth="1"/>
    <col min="3" max="3" width="29.77734375" customWidth="1"/>
    <col min="7" max="7" width="10.33203125" customWidth="1"/>
  </cols>
  <sheetData>
    <row r="1" spans="1:3">
      <c r="A1" s="8"/>
      <c r="B1" s="88" t="s">
        <v>148</v>
      </c>
      <c r="C1" s="528"/>
    </row>
    <row r="2" spans="1:3" s="85" customFormat="1">
      <c r="A2" s="122">
        <v>1</v>
      </c>
      <c r="B2" s="86" t="s">
        <v>149</v>
      </c>
      <c r="C2" s="528" t="s">
        <v>1001</v>
      </c>
    </row>
    <row r="3" spans="1:3" s="85" customFormat="1">
      <c r="A3" s="122">
        <v>2</v>
      </c>
      <c r="B3" s="87" t="s">
        <v>150</v>
      </c>
      <c r="C3" s="528" t="s">
        <v>1002</v>
      </c>
    </row>
    <row r="4" spans="1:3" s="85" customFormat="1">
      <c r="A4" s="122">
        <v>3</v>
      </c>
      <c r="B4" s="87" t="s">
        <v>151</v>
      </c>
      <c r="C4" s="528" t="s">
        <v>1003</v>
      </c>
    </row>
    <row r="5" spans="1:3" s="85" customFormat="1">
      <c r="A5" s="123">
        <v>4</v>
      </c>
      <c r="B5" s="90" t="s">
        <v>152</v>
      </c>
      <c r="C5" s="529" t="s">
        <v>1004</v>
      </c>
    </row>
    <row r="6" spans="1:3" s="89" customFormat="1" ht="65.25" customHeight="1">
      <c r="A6" s="866" t="s">
        <v>309</v>
      </c>
      <c r="B6" s="867"/>
      <c r="C6" s="867"/>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c r="C11" s="84"/>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s="2" customFormat="1">
      <c r="A18" s="214">
        <v>9.1999999999999993</v>
      </c>
      <c r="B18" s="478" t="s">
        <v>945</v>
      </c>
    </row>
    <row r="19" spans="1:2" s="2" customFormat="1">
      <c r="A19" s="214">
        <v>9.3000000000000007</v>
      </c>
      <c r="B19" s="478" t="s">
        <v>946</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4">
        <v>15</v>
      </c>
      <c r="B25" s="206" t="s">
        <v>73</v>
      </c>
    </row>
    <row r="26" spans="1:2">
      <c r="A26" s="214">
        <v>15.1</v>
      </c>
      <c r="B26" s="206" t="s">
        <v>375</v>
      </c>
    </row>
    <row r="27" spans="1:2">
      <c r="A27" s="477">
        <v>15.2</v>
      </c>
      <c r="B27" s="478" t="s">
        <v>969</v>
      </c>
    </row>
    <row r="28" spans="1:2">
      <c r="A28" s="214">
        <v>16</v>
      </c>
      <c r="B28" s="206" t="s">
        <v>422</v>
      </c>
    </row>
    <row r="29" spans="1:2">
      <c r="A29" s="214">
        <v>17</v>
      </c>
      <c r="B29" s="206" t="s">
        <v>646</v>
      </c>
    </row>
    <row r="30" spans="1:2">
      <c r="A30" s="214">
        <v>18</v>
      </c>
      <c r="B30" s="206" t="s">
        <v>905</v>
      </c>
    </row>
    <row r="31" spans="1:2">
      <c r="A31" s="214">
        <v>19</v>
      </c>
      <c r="B31" s="206" t="s">
        <v>906</v>
      </c>
    </row>
    <row r="32" spans="1:2">
      <c r="A32" s="214">
        <v>20</v>
      </c>
      <c r="B32" s="206" t="s">
        <v>907</v>
      </c>
    </row>
    <row r="33" spans="1:2">
      <c r="A33" s="214">
        <v>21</v>
      </c>
      <c r="B33" s="206" t="s">
        <v>515</v>
      </c>
    </row>
    <row r="34" spans="1:2">
      <c r="A34" s="214">
        <v>22</v>
      </c>
      <c r="B34" s="206" t="s">
        <v>908</v>
      </c>
    </row>
    <row r="35" spans="1:2" ht="26.4">
      <c r="A35" s="214">
        <v>23</v>
      </c>
      <c r="B35" s="435" t="s">
        <v>904</v>
      </c>
    </row>
    <row r="36" spans="1:2">
      <c r="A36" s="214">
        <v>24</v>
      </c>
      <c r="B36" s="206" t="s">
        <v>909</v>
      </c>
    </row>
    <row r="37" spans="1:2">
      <c r="A37" s="214">
        <v>25</v>
      </c>
      <c r="B37" s="206" t="s">
        <v>910</v>
      </c>
    </row>
    <row r="38" spans="1:2">
      <c r="A38" s="210">
        <v>26</v>
      </c>
      <c r="B38" s="206"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00000000-0004-0000-0000-00001F000000}"/>
  </hyperlinks>
  <pageMargins left="0.7" right="0.7" top="0.75" bottom="0.75" header="0.3" footer="0.3"/>
  <pageSetup paperSize="9" scale="43"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21" activePane="bottomRight" state="frozen"/>
      <selection activeCell="B1" sqref="B1"/>
      <selection pane="topRight" activeCell="B1" sqref="B1"/>
      <selection pane="bottomLeft" activeCell="B1" sqref="B1"/>
      <selection pane="bottomRight" activeCell="B1" sqref="B1"/>
    </sheetView>
  </sheetViews>
  <sheetFormatPr defaultRowHeight="14.4"/>
  <cols>
    <col min="1" max="1" width="9.5546875" style="4" bestFit="1" customWidth="1"/>
    <col min="2" max="2" width="132.44140625" style="1" customWidth="1"/>
    <col min="3" max="3" width="18.44140625" style="1" customWidth="1"/>
  </cols>
  <sheetData>
    <row r="1" spans="1:6">
      <c r="A1" s="12" t="s">
        <v>97</v>
      </c>
      <c r="B1" s="222" t="str">
        <f>Info!C2</f>
        <v>სს ”ლიბერთი ბანკი”</v>
      </c>
      <c r="D1" s="1"/>
      <c r="E1" s="1"/>
      <c r="F1" s="1"/>
    </row>
    <row r="2" spans="1:6" s="14" customFormat="1" ht="15.75" customHeight="1">
      <c r="A2" s="14" t="s">
        <v>98</v>
      </c>
      <c r="B2" s="540">
        <f>'1. key ratios'!B2</f>
        <v>46022</v>
      </c>
    </row>
    <row r="3" spans="1:6" s="14" customFormat="1" ht="15.75" customHeight="1"/>
    <row r="4" spans="1:6" ht="15" thickBot="1">
      <c r="A4" s="4" t="s">
        <v>246</v>
      </c>
      <c r="B4" s="20" t="s">
        <v>74</v>
      </c>
    </row>
    <row r="5" spans="1:6">
      <c r="A5" s="59" t="s">
        <v>25</v>
      </c>
      <c r="B5" s="60"/>
      <c r="C5" s="61" t="s">
        <v>26</v>
      </c>
    </row>
    <row r="6" spans="1:6">
      <c r="A6" s="62">
        <v>1</v>
      </c>
      <c r="B6" s="37" t="s">
        <v>27</v>
      </c>
      <c r="C6" s="129">
        <v>728991118</v>
      </c>
    </row>
    <row r="7" spans="1:6">
      <c r="A7" s="62">
        <v>2</v>
      </c>
      <c r="B7" s="34" t="s">
        <v>28</v>
      </c>
      <c r="C7" s="130">
        <v>44490459</v>
      </c>
    </row>
    <row r="8" spans="1:6">
      <c r="A8" s="62">
        <v>3</v>
      </c>
      <c r="B8" s="28" t="s">
        <v>29</v>
      </c>
      <c r="C8" s="130">
        <v>36850537</v>
      </c>
    </row>
    <row r="9" spans="1:6">
      <c r="A9" s="62">
        <v>4</v>
      </c>
      <c r="B9" s="28" t="s">
        <v>30</v>
      </c>
      <c r="C9" s="130">
        <v>33570985</v>
      </c>
    </row>
    <row r="10" spans="1:6">
      <c r="A10" s="62">
        <v>5</v>
      </c>
      <c r="B10" s="28" t="s">
        <v>31</v>
      </c>
      <c r="C10" s="130">
        <v>0</v>
      </c>
    </row>
    <row r="11" spans="1:6">
      <c r="A11" s="62">
        <v>6</v>
      </c>
      <c r="B11" s="35" t="s">
        <v>32</v>
      </c>
      <c r="C11" s="130">
        <v>614079137</v>
      </c>
    </row>
    <row r="12" spans="1:6" s="3" customFormat="1">
      <c r="A12" s="62">
        <v>7</v>
      </c>
      <c r="B12" s="37" t="s">
        <v>33</v>
      </c>
      <c r="C12" s="131">
        <v>120997527</v>
      </c>
    </row>
    <row r="13" spans="1:6" s="3" customFormat="1">
      <c r="A13" s="62">
        <v>8</v>
      </c>
      <c r="B13" s="36" t="s">
        <v>34</v>
      </c>
      <c r="C13" s="132">
        <v>33570985</v>
      </c>
    </row>
    <row r="14" spans="1:6" s="3" customFormat="1" ht="27.6">
      <c r="A14" s="62">
        <v>9</v>
      </c>
      <c r="B14" s="29" t="s">
        <v>35</v>
      </c>
      <c r="C14" s="132">
        <v>0</v>
      </c>
    </row>
    <row r="15" spans="1:6" s="3" customFormat="1">
      <c r="A15" s="62">
        <v>10</v>
      </c>
      <c r="B15" s="30" t="s">
        <v>36</v>
      </c>
      <c r="C15" s="132">
        <v>87426542</v>
      </c>
    </row>
    <row r="16" spans="1:6" s="3" customFormat="1">
      <c r="A16" s="62">
        <v>11</v>
      </c>
      <c r="B16" s="31" t="s">
        <v>37</v>
      </c>
      <c r="C16" s="132">
        <v>0</v>
      </c>
    </row>
    <row r="17" spans="1:3" s="3" customFormat="1">
      <c r="A17" s="62">
        <v>12</v>
      </c>
      <c r="B17" s="30" t="s">
        <v>38</v>
      </c>
      <c r="C17" s="132">
        <v>0</v>
      </c>
    </row>
    <row r="18" spans="1:3" s="3" customFormat="1">
      <c r="A18" s="62">
        <v>13</v>
      </c>
      <c r="B18" s="30" t="s">
        <v>39</v>
      </c>
      <c r="C18" s="132">
        <v>0</v>
      </c>
    </row>
    <row r="19" spans="1:3" s="3" customFormat="1">
      <c r="A19" s="62">
        <v>14</v>
      </c>
      <c r="B19" s="30" t="s">
        <v>40</v>
      </c>
      <c r="C19" s="132">
        <v>0</v>
      </c>
    </row>
    <row r="20" spans="1:3" s="3" customFormat="1" ht="27.6">
      <c r="A20" s="62">
        <v>15</v>
      </c>
      <c r="B20" s="30" t="s">
        <v>41</v>
      </c>
      <c r="C20" s="132">
        <v>0</v>
      </c>
    </row>
    <row r="21" spans="1:3" s="3" customFormat="1" ht="27.6">
      <c r="A21" s="62">
        <v>16</v>
      </c>
      <c r="B21" s="29" t="s">
        <v>42</v>
      </c>
      <c r="C21" s="132">
        <v>0</v>
      </c>
    </row>
    <row r="22" spans="1:3" s="3" customFormat="1">
      <c r="A22" s="62">
        <v>17</v>
      </c>
      <c r="B22" s="63" t="s">
        <v>43</v>
      </c>
      <c r="C22" s="132">
        <v>0</v>
      </c>
    </row>
    <row r="23" spans="1:3" s="3" customFormat="1">
      <c r="A23" s="62">
        <v>18</v>
      </c>
      <c r="B23" s="471" t="s">
        <v>694</v>
      </c>
      <c r="C23" s="287">
        <v>0</v>
      </c>
    </row>
    <row r="24" spans="1:3" s="3" customFormat="1" ht="27.6">
      <c r="A24" s="62">
        <v>19</v>
      </c>
      <c r="B24" s="29" t="s">
        <v>44</v>
      </c>
      <c r="C24" s="132">
        <v>0</v>
      </c>
    </row>
    <row r="25" spans="1:3" s="3" customFormat="1" ht="27.6">
      <c r="A25" s="62">
        <v>20</v>
      </c>
      <c r="B25" s="29" t="s">
        <v>45</v>
      </c>
      <c r="C25" s="132">
        <v>0</v>
      </c>
    </row>
    <row r="26" spans="1:3" s="3" customFormat="1" ht="27.6">
      <c r="A26" s="62">
        <v>21</v>
      </c>
      <c r="B26" s="32" t="s">
        <v>46</v>
      </c>
      <c r="C26" s="132">
        <v>0</v>
      </c>
    </row>
    <row r="27" spans="1:3" s="3" customFormat="1">
      <c r="A27" s="62">
        <v>22</v>
      </c>
      <c r="B27" s="32" t="s">
        <v>47</v>
      </c>
      <c r="C27" s="132">
        <v>0</v>
      </c>
    </row>
    <row r="28" spans="1:3" s="3" customFormat="1" ht="27.6">
      <c r="A28" s="62">
        <v>23</v>
      </c>
      <c r="B28" s="32" t="s">
        <v>48</v>
      </c>
      <c r="C28" s="132">
        <v>0</v>
      </c>
    </row>
    <row r="29" spans="1:3" s="3" customFormat="1">
      <c r="A29" s="62">
        <v>24</v>
      </c>
      <c r="B29" s="38" t="s">
        <v>22</v>
      </c>
      <c r="C29" s="131">
        <v>607993591</v>
      </c>
    </row>
    <row r="30" spans="1:3" s="3" customFormat="1">
      <c r="A30" s="64"/>
      <c r="B30" s="33"/>
      <c r="C30" s="132">
        <v>0</v>
      </c>
    </row>
    <row r="31" spans="1:3" s="3" customFormat="1">
      <c r="A31" s="64">
        <v>25</v>
      </c>
      <c r="B31" s="38" t="s">
        <v>49</v>
      </c>
      <c r="C31" s="131">
        <v>15382899.629900001</v>
      </c>
    </row>
    <row r="32" spans="1:3" s="3" customFormat="1">
      <c r="A32" s="64">
        <v>26</v>
      </c>
      <c r="B32" s="28" t="s">
        <v>50</v>
      </c>
      <c r="C32" s="133">
        <v>10863169.629900001</v>
      </c>
    </row>
    <row r="33" spans="1:3" s="3" customFormat="1">
      <c r="A33" s="64">
        <v>27</v>
      </c>
      <c r="B33" s="82" t="s">
        <v>51</v>
      </c>
      <c r="C33" s="132">
        <v>45654</v>
      </c>
    </row>
    <row r="34" spans="1:3" s="3" customFormat="1">
      <c r="A34" s="64">
        <v>28</v>
      </c>
      <c r="B34" s="82" t="s">
        <v>52</v>
      </c>
      <c r="C34" s="132">
        <v>10817515.629900001</v>
      </c>
    </row>
    <row r="35" spans="1:3" s="3" customFormat="1">
      <c r="A35" s="64">
        <v>29</v>
      </c>
      <c r="B35" s="28" t="s">
        <v>53</v>
      </c>
      <c r="C35" s="132">
        <v>4519730</v>
      </c>
    </row>
    <row r="36" spans="1:3" s="3" customFormat="1">
      <c r="A36" s="64">
        <v>30</v>
      </c>
      <c r="B36" s="38" t="s">
        <v>54</v>
      </c>
      <c r="C36" s="131">
        <v>0</v>
      </c>
    </row>
    <row r="37" spans="1:3" s="3" customFormat="1">
      <c r="A37" s="64">
        <v>31</v>
      </c>
      <c r="B37" s="29" t="s">
        <v>55</v>
      </c>
      <c r="C37" s="132">
        <v>0</v>
      </c>
    </row>
    <row r="38" spans="1:3" s="3" customFormat="1">
      <c r="A38" s="64">
        <v>32</v>
      </c>
      <c r="B38" s="30" t="s">
        <v>56</v>
      </c>
      <c r="C38" s="132">
        <v>0</v>
      </c>
    </row>
    <row r="39" spans="1:3" s="3" customFormat="1" ht="27.6">
      <c r="A39" s="64">
        <v>33</v>
      </c>
      <c r="B39" s="29" t="s">
        <v>57</v>
      </c>
      <c r="C39" s="132">
        <v>0</v>
      </c>
    </row>
    <row r="40" spans="1:3" s="3" customFormat="1" ht="27.6">
      <c r="A40" s="64">
        <v>34</v>
      </c>
      <c r="B40" s="29" t="s">
        <v>45</v>
      </c>
      <c r="C40" s="132">
        <v>0</v>
      </c>
    </row>
    <row r="41" spans="1:3" s="3" customFormat="1" ht="27.6">
      <c r="A41" s="64">
        <v>35</v>
      </c>
      <c r="B41" s="32" t="s">
        <v>58</v>
      </c>
      <c r="C41" s="132">
        <v>0</v>
      </c>
    </row>
    <row r="42" spans="1:3" s="3" customFormat="1">
      <c r="A42" s="64">
        <v>36</v>
      </c>
      <c r="B42" s="38" t="s">
        <v>23</v>
      </c>
      <c r="C42" s="131">
        <v>15382899.629900001</v>
      </c>
    </row>
    <row r="43" spans="1:3" s="3" customFormat="1">
      <c r="A43" s="64"/>
      <c r="B43" s="33"/>
      <c r="C43" s="132">
        <v>0</v>
      </c>
    </row>
    <row r="44" spans="1:3" s="3" customFormat="1">
      <c r="A44" s="64">
        <v>37</v>
      </c>
      <c r="B44" s="39" t="s">
        <v>59</v>
      </c>
      <c r="C44" s="131">
        <v>119238228.76814002</v>
      </c>
    </row>
    <row r="45" spans="1:3" s="3" customFormat="1">
      <c r="A45" s="64">
        <v>38</v>
      </c>
      <c r="B45" s="28" t="s">
        <v>60</v>
      </c>
      <c r="C45" s="132">
        <v>119238228.76814002</v>
      </c>
    </row>
    <row r="46" spans="1:3" s="3" customFormat="1">
      <c r="A46" s="64">
        <v>39</v>
      </c>
      <c r="B46" s="28" t="s">
        <v>61</v>
      </c>
      <c r="C46" s="132">
        <v>0</v>
      </c>
    </row>
    <row r="47" spans="1:3" s="3" customFormat="1">
      <c r="A47" s="64">
        <v>40</v>
      </c>
      <c r="B47" s="472" t="s">
        <v>693</v>
      </c>
      <c r="C47" s="132">
        <v>0</v>
      </c>
    </row>
    <row r="48" spans="1:3" s="3" customFormat="1">
      <c r="A48" s="64">
        <v>41</v>
      </c>
      <c r="B48" s="39" t="s">
        <v>62</v>
      </c>
      <c r="C48" s="131">
        <v>0</v>
      </c>
    </row>
    <row r="49" spans="1:3" s="3" customFormat="1">
      <c r="A49" s="64">
        <v>42</v>
      </c>
      <c r="B49" s="29" t="s">
        <v>63</v>
      </c>
      <c r="C49" s="132">
        <v>0</v>
      </c>
    </row>
    <row r="50" spans="1:3" s="3" customFormat="1">
      <c r="A50" s="64">
        <v>43</v>
      </c>
      <c r="B50" s="30" t="s">
        <v>64</v>
      </c>
      <c r="C50" s="132">
        <v>0</v>
      </c>
    </row>
    <row r="51" spans="1:3" s="3" customFormat="1" ht="27.6">
      <c r="A51" s="64">
        <v>44</v>
      </c>
      <c r="B51" s="29" t="s">
        <v>65</v>
      </c>
      <c r="C51" s="132">
        <v>0</v>
      </c>
    </row>
    <row r="52" spans="1:3" s="3" customFormat="1" ht="27.6">
      <c r="A52" s="64">
        <v>45</v>
      </c>
      <c r="B52" s="29" t="s">
        <v>45</v>
      </c>
      <c r="C52" s="132">
        <v>0</v>
      </c>
    </row>
    <row r="53" spans="1:3" s="3" customFormat="1" ht="15" thickBot="1">
      <c r="A53" s="64">
        <v>46</v>
      </c>
      <c r="B53" s="65" t="s">
        <v>24</v>
      </c>
      <c r="C53" s="134">
        <f>C44-C48</f>
        <v>119238228.76814002</v>
      </c>
    </row>
    <row r="56" spans="1:3">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pageSetup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zoomScale="80" zoomScaleNormal="80" workbookViewId="0">
      <selection activeCell="B1" sqref="B1"/>
    </sheetView>
  </sheetViews>
  <sheetFormatPr defaultColWidth="9.33203125" defaultRowHeight="13.8"/>
  <cols>
    <col min="1" max="1" width="10.6640625" style="176" bestFit="1" customWidth="1"/>
    <col min="2" max="2" width="59" style="176" customWidth="1"/>
    <col min="3" max="3" width="16.6640625" style="176" bestFit="1" customWidth="1"/>
    <col min="4" max="4" width="22.33203125" style="647" customWidth="1"/>
    <col min="5" max="16384" width="9.33203125" style="176"/>
  </cols>
  <sheetData>
    <row r="1" spans="1:4">
      <c r="A1" s="12" t="s">
        <v>97</v>
      </c>
      <c r="B1" s="222" t="str">
        <f>Info!C2</f>
        <v>სს ”ლიბერთი ბანკი”</v>
      </c>
    </row>
    <row r="2" spans="1:4" s="14" customFormat="1" ht="15.75" customHeight="1">
      <c r="A2" s="14" t="s">
        <v>98</v>
      </c>
      <c r="B2" s="540">
        <f>'1. key ratios'!B2</f>
        <v>46022</v>
      </c>
      <c r="D2" s="657"/>
    </row>
    <row r="3" spans="1:4" s="14" customFormat="1" ht="15.75" customHeight="1">
      <c r="D3" s="657"/>
    </row>
    <row r="4" spans="1:4" ht="14.4" thickBot="1">
      <c r="A4" s="177" t="s">
        <v>345</v>
      </c>
      <c r="B4" s="200" t="s">
        <v>346</v>
      </c>
    </row>
    <row r="5" spans="1:4" s="201" customFormat="1">
      <c r="A5" s="895" t="s">
        <v>347</v>
      </c>
      <c r="B5" s="896"/>
      <c r="C5" s="192" t="s">
        <v>348</v>
      </c>
      <c r="D5" s="658" t="s">
        <v>349</v>
      </c>
    </row>
    <row r="6" spans="1:4" s="202" customFormat="1">
      <c r="A6" s="193">
        <v>1</v>
      </c>
      <c r="B6" s="194" t="s">
        <v>350</v>
      </c>
      <c r="C6" s="194"/>
      <c r="D6" s="659"/>
    </row>
    <row r="7" spans="1:4" s="202" customFormat="1">
      <c r="A7" s="195" t="s">
        <v>351</v>
      </c>
      <c r="B7" s="196" t="s">
        <v>352</v>
      </c>
      <c r="C7" s="215">
        <v>4.4999999999999998E-2</v>
      </c>
      <c r="D7" s="660">
        <f>C7*'5. RWA'!$C$13</f>
        <v>192291711.80494934</v>
      </c>
    </row>
    <row r="8" spans="1:4" s="202" customFormat="1">
      <c r="A8" s="195" t="s">
        <v>353</v>
      </c>
      <c r="B8" s="196" t="s">
        <v>354</v>
      </c>
      <c r="C8" s="216">
        <v>0.06</v>
      </c>
      <c r="D8" s="660">
        <f>C8*'5. RWA'!$C$13</f>
        <v>256388949.07326579</v>
      </c>
    </row>
    <row r="9" spans="1:4" s="202" customFormat="1">
      <c r="A9" s="195" t="s">
        <v>355</v>
      </c>
      <c r="B9" s="196" t="s">
        <v>356</v>
      </c>
      <c r="C9" s="216">
        <v>0.08</v>
      </c>
      <c r="D9" s="660">
        <f>C9*'5. RWA'!$C$13</f>
        <v>341851932.09768772</v>
      </c>
    </row>
    <row r="10" spans="1:4" s="202" customFormat="1">
      <c r="A10" s="193" t="s">
        <v>357</v>
      </c>
      <c r="B10" s="194" t="s">
        <v>358</v>
      </c>
      <c r="C10" s="217"/>
      <c r="D10" s="661"/>
    </row>
    <row r="11" spans="1:4" s="203" customFormat="1">
      <c r="A11" s="197" t="s">
        <v>359</v>
      </c>
      <c r="B11" s="198" t="s">
        <v>996</v>
      </c>
      <c r="C11" s="218">
        <v>2.5000000000000001E-2</v>
      </c>
      <c r="D11" s="662">
        <f>C11*'5. RWA'!$C$13</f>
        <v>106828728.78052741</v>
      </c>
    </row>
    <row r="12" spans="1:4" s="203" customFormat="1">
      <c r="A12" s="197" t="s">
        <v>360</v>
      </c>
      <c r="B12" s="198" t="s">
        <v>361</v>
      </c>
      <c r="C12" s="218">
        <v>5.0000000000000001E-3</v>
      </c>
      <c r="D12" s="662">
        <f>C12*'5. RWA'!$C$13</f>
        <v>21365745.756105483</v>
      </c>
    </row>
    <row r="13" spans="1:4" s="203" customFormat="1">
      <c r="A13" s="197" t="s">
        <v>362</v>
      </c>
      <c r="B13" s="198" t="s">
        <v>363</v>
      </c>
      <c r="C13" s="218">
        <v>5.0000000000000001E-3</v>
      </c>
      <c r="D13" s="662">
        <f>C13*'5. RWA'!$C$13</f>
        <v>21365745.756105483</v>
      </c>
    </row>
    <row r="14" spans="1:4" s="202" customFormat="1">
      <c r="A14" s="193" t="s">
        <v>364</v>
      </c>
      <c r="B14" s="194" t="s">
        <v>409</v>
      </c>
      <c r="C14" s="219"/>
      <c r="D14" s="661"/>
    </row>
    <row r="15" spans="1:4" s="202" customFormat="1">
      <c r="A15" s="207" t="s">
        <v>367</v>
      </c>
      <c r="B15" s="198" t="s">
        <v>410</v>
      </c>
      <c r="C15" s="218">
        <v>3.5561266428594369E-2</v>
      </c>
      <c r="D15" s="662">
        <f>C15*'5. RWA'!$C$13</f>
        <v>151958595.4556953</v>
      </c>
    </row>
    <row r="16" spans="1:4" s="202" customFormat="1">
      <c r="A16" s="207" t="s">
        <v>368</v>
      </c>
      <c r="B16" s="198" t="s">
        <v>370</v>
      </c>
      <c r="C16" s="218">
        <v>4.3139613776318864E-2</v>
      </c>
      <c r="D16" s="662">
        <f>C16*'5. RWA'!$C$13</f>
        <v>184342003.99228287</v>
      </c>
    </row>
    <row r="17" spans="1:6" s="202" customFormat="1">
      <c r="A17" s="207" t="s">
        <v>369</v>
      </c>
      <c r="B17" s="198" t="s">
        <v>407</v>
      </c>
      <c r="C17" s="218">
        <v>5.3111123444377413E-2</v>
      </c>
      <c r="D17" s="662">
        <f>C17*'5. RWA'!$C$13</f>
        <v>226951752.06674021</v>
      </c>
    </row>
    <row r="18" spans="1:6" s="201" customFormat="1">
      <c r="A18" s="897" t="s">
        <v>408</v>
      </c>
      <c r="B18" s="898"/>
      <c r="C18" s="220" t="s">
        <v>348</v>
      </c>
      <c r="D18" s="663" t="s">
        <v>349</v>
      </c>
    </row>
    <row r="19" spans="1:6" s="202" customFormat="1">
      <c r="A19" s="199">
        <v>4</v>
      </c>
      <c r="B19" s="198" t="s">
        <v>22</v>
      </c>
      <c r="C19" s="218">
        <f>C7+C11+C12+C13+C15</f>
        <v>0.11556126642859438</v>
      </c>
      <c r="D19" s="660">
        <f>C19*'5. RWA'!$C$13</f>
        <v>493810527.55338305</v>
      </c>
    </row>
    <row r="20" spans="1:6" s="202" customFormat="1">
      <c r="A20" s="199">
        <v>5</v>
      </c>
      <c r="B20" s="198" t="s">
        <v>75</v>
      </c>
      <c r="C20" s="218">
        <f>C8+C11+C12+C13+C16</f>
        <v>0.13813961377631886</v>
      </c>
      <c r="D20" s="660">
        <f>C20*'5. RWA'!$C$13</f>
        <v>590291173.3582871</v>
      </c>
    </row>
    <row r="21" spans="1:6" s="202" customFormat="1" ht="14.4" thickBot="1">
      <c r="A21" s="204" t="s">
        <v>365</v>
      </c>
      <c r="B21" s="205" t="s">
        <v>74</v>
      </c>
      <c r="C21" s="221">
        <f>C9+C11+C12+C13+C17</f>
        <v>0.16811112344437742</v>
      </c>
      <c r="D21" s="664">
        <f>C21*'5. RWA'!$C$13</f>
        <v>718363904.45716631</v>
      </c>
    </row>
    <row r="22" spans="1:6">
      <c r="F22" s="177"/>
    </row>
    <row r="23" spans="1:6">
      <c r="B23" s="16"/>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85" zoomScaleNormal="85" workbookViewId="0">
      <selection activeCell="B1" sqref="B1"/>
    </sheetView>
  </sheetViews>
  <sheetFormatPr defaultRowHeight="14.4"/>
  <cols>
    <col min="1" max="1" width="107.109375" bestFit="1" customWidth="1"/>
    <col min="2" max="2" width="48.5546875" customWidth="1"/>
    <col min="3" max="3" width="28.109375" bestFit="1" customWidth="1"/>
    <col min="4" max="4" width="28.33203125" customWidth="1"/>
    <col min="5" max="7" width="28.109375" customWidth="1"/>
  </cols>
  <sheetData>
    <row r="1" spans="1:2">
      <c r="A1" s="441" t="s">
        <v>97</v>
      </c>
      <c r="B1" s="222" t="str">
        <f>Info!C2</f>
        <v>სს ”ლიბერთი ბანკი”</v>
      </c>
    </row>
    <row r="2" spans="1:2">
      <c r="A2" s="442" t="s">
        <v>98</v>
      </c>
      <c r="B2" s="540">
        <f>'1. key ratios'!B2</f>
        <v>46022</v>
      </c>
    </row>
    <row r="3" spans="1:2">
      <c r="A3" s="443" t="s">
        <v>947</v>
      </c>
      <c r="B3" s="437" t="s">
        <v>918</v>
      </c>
    </row>
    <row r="4" spans="1:2" ht="15" thickBot="1"/>
    <row r="5" spans="1:2">
      <c r="A5" s="448"/>
      <c r="B5" s="449" t="s">
        <v>919</v>
      </c>
    </row>
    <row r="6" spans="1:2">
      <c r="A6" s="444" t="s">
        <v>920</v>
      </c>
      <c r="B6" s="450">
        <f>SUM(B7,B11)</f>
        <v>769731378.93000007</v>
      </c>
    </row>
    <row r="7" spans="1:2" ht="15.6">
      <c r="A7" s="444" t="s">
        <v>953</v>
      </c>
      <c r="B7" s="450">
        <f>SUM(B8:B10)</f>
        <v>742614719.39804006</v>
      </c>
    </row>
    <row r="8" spans="1:2">
      <c r="A8" s="445" t="s">
        <v>921</v>
      </c>
      <c r="B8" s="451">
        <f>'9. Capital'!C29</f>
        <v>607993591</v>
      </c>
    </row>
    <row r="9" spans="1:2">
      <c r="A9" s="445" t="s">
        <v>922</v>
      </c>
      <c r="B9" s="451">
        <f>'9. Capital'!C42</f>
        <v>15382899.629900001</v>
      </c>
    </row>
    <row r="10" spans="1:2">
      <c r="A10" s="445" t="s">
        <v>923</v>
      </c>
      <c r="B10" s="451">
        <f>'9. Capital'!C53</f>
        <v>119238228.76814002</v>
      </c>
    </row>
    <row r="11" spans="1:2">
      <c r="A11" s="444" t="s">
        <v>924</v>
      </c>
      <c r="B11" s="450">
        <f>SUM(B12:B13)</f>
        <v>27116659.531959992</v>
      </c>
    </row>
    <row r="12" spans="1:2" ht="15.6">
      <c r="A12" s="445" t="s">
        <v>954</v>
      </c>
      <c r="B12" s="451">
        <v>27116659.531959992</v>
      </c>
    </row>
    <row r="13" spans="1:2" ht="15.6">
      <c r="A13" s="445" t="s">
        <v>955</v>
      </c>
      <c r="B13" s="451">
        <v>0</v>
      </c>
    </row>
    <row r="14" spans="1:2">
      <c r="A14" s="444" t="s">
        <v>925</v>
      </c>
      <c r="B14" s="450">
        <f>SUM(B15:B16)</f>
        <v>5932047605.9382601</v>
      </c>
    </row>
    <row r="15" spans="1:2">
      <c r="A15" s="446" t="s">
        <v>926</v>
      </c>
      <c r="B15" s="451">
        <v>5189432886.5402203</v>
      </c>
    </row>
    <row r="16" spans="1:2">
      <c r="A16" s="446" t="s">
        <v>74</v>
      </c>
      <c r="B16" s="451">
        <f>B7</f>
        <v>742614719.39804006</v>
      </c>
    </row>
    <row r="17" spans="1:5">
      <c r="A17" s="444" t="s">
        <v>927</v>
      </c>
      <c r="B17" s="450"/>
    </row>
    <row r="18" spans="1:5">
      <c r="A18" s="446" t="s">
        <v>928</v>
      </c>
      <c r="B18" s="451">
        <f>'5. RWA'!C13</f>
        <v>4273149151.2210965</v>
      </c>
    </row>
    <row r="19" spans="1:5">
      <c r="A19" s="446" t="s">
        <v>929</v>
      </c>
      <c r="B19" s="451">
        <v>6045817619.6314278</v>
      </c>
    </row>
    <row r="20" spans="1:5">
      <c r="A20" s="444" t="s">
        <v>930</v>
      </c>
      <c r="B20" s="450"/>
    </row>
    <row r="21" spans="1:5">
      <c r="A21" s="447" t="s">
        <v>931</v>
      </c>
      <c r="B21" s="452">
        <f>IFERROR(B6/B18,0)</f>
        <v>0.18013211139846158</v>
      </c>
    </row>
    <row r="22" spans="1:5">
      <c r="A22" s="447" t="s">
        <v>932</v>
      </c>
      <c r="B22" s="452">
        <f>IFERROR(B6/B19,0)</f>
        <v>0.12731634120596005</v>
      </c>
    </row>
    <row r="23" spans="1:5" ht="15" thickBot="1">
      <c r="A23" s="453" t="s">
        <v>933</v>
      </c>
      <c r="B23" s="454">
        <f>IFERROR(B6/B14,0)</f>
        <v>0.1297581257034186</v>
      </c>
    </row>
    <row r="24" spans="1:5" ht="16.5" customHeight="1">
      <c r="A24" s="440" t="s">
        <v>956</v>
      </c>
      <c r="B24" s="438"/>
      <c r="C24" s="438"/>
      <c r="D24" s="438"/>
      <c r="E24" s="438"/>
    </row>
    <row r="25" spans="1:5" ht="25.5" customHeight="1">
      <c r="A25" s="440" t="s">
        <v>957</v>
      </c>
    </row>
    <row r="26" spans="1:5" ht="57" customHeight="1">
      <c r="A26" s="440" t="s">
        <v>958</v>
      </c>
    </row>
    <row r="27" spans="1:5">
      <c r="A27" s="439"/>
    </row>
  </sheetData>
  <pageMargins left="0.7" right="0.7" top="0.75" bottom="0.75" header="0.3" footer="0.3"/>
  <pageSetup scale="58"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85" zoomScaleNormal="85" workbookViewId="0">
      <selection activeCell="B1" sqref="B1"/>
    </sheetView>
  </sheetViews>
  <sheetFormatPr defaultRowHeight="14.4"/>
  <cols>
    <col min="1" max="1" width="77.44140625" customWidth="1"/>
    <col min="2" max="2" width="23.88671875" customWidth="1"/>
    <col min="3" max="3" width="22.33203125" bestFit="1" customWidth="1"/>
    <col min="4" max="4" width="17.6640625" customWidth="1"/>
    <col min="5" max="5" width="25.77734375" bestFit="1" customWidth="1"/>
    <col min="6" max="6" width="19.88671875" bestFit="1" customWidth="1"/>
  </cols>
  <sheetData>
    <row r="1" spans="1:6">
      <c r="A1" s="441" t="s">
        <v>97</v>
      </c>
      <c r="B1" s="222" t="str">
        <f>Info!C2</f>
        <v>სს ”ლიბერთი ბანკი”</v>
      </c>
      <c r="C1" s="176"/>
    </row>
    <row r="2" spans="1:6">
      <c r="A2" s="442" t="s">
        <v>98</v>
      </c>
      <c r="B2" s="540">
        <f>'1. key ratios'!B2</f>
        <v>46022</v>
      </c>
      <c r="C2" s="176"/>
    </row>
    <row r="3" spans="1:6">
      <c r="A3" s="443" t="s">
        <v>948</v>
      </c>
      <c r="B3" s="437" t="s">
        <v>918</v>
      </c>
      <c r="C3" s="176"/>
    </row>
    <row r="5" spans="1:6">
      <c r="A5" s="439"/>
    </row>
    <row r="6" spans="1:6" ht="15" thickBot="1">
      <c r="A6" s="455"/>
      <c r="B6" s="455"/>
      <c r="C6" s="455"/>
      <c r="D6" s="455"/>
      <c r="E6" s="455"/>
      <c r="F6" s="455"/>
    </row>
    <row r="7" spans="1:6">
      <c r="A7" s="899"/>
      <c r="B7" s="901" t="s">
        <v>934</v>
      </c>
      <c r="C7" s="901"/>
      <c r="D7" s="901"/>
      <c r="E7" s="901"/>
      <c r="F7" s="902" t="s">
        <v>935</v>
      </c>
    </row>
    <row r="8" spans="1:6" ht="27.6">
      <c r="A8" s="900"/>
      <c r="B8" s="456" t="s">
        <v>936</v>
      </c>
      <c r="C8" s="456" t="s">
        <v>937</v>
      </c>
      <c r="D8" s="456" t="s">
        <v>938</v>
      </c>
      <c r="E8" s="456" t="s">
        <v>939</v>
      </c>
      <c r="F8" s="903"/>
    </row>
    <row r="9" spans="1:6" ht="27.6">
      <c r="A9" s="457" t="s">
        <v>940</v>
      </c>
      <c r="B9" s="458">
        <f>B13+B17</f>
        <v>883729369.47157001</v>
      </c>
      <c r="C9" s="458">
        <f t="shared" ref="C9:E9" si="0">C13+C17</f>
        <v>23602160.768808998</v>
      </c>
      <c r="D9" s="458">
        <f t="shared" si="0"/>
        <v>148267793.53</v>
      </c>
      <c r="E9" s="458">
        <f t="shared" si="0"/>
        <v>15448197.9</v>
      </c>
      <c r="F9" s="459">
        <v>1071047521.6703789</v>
      </c>
    </row>
    <row r="10" spans="1:6">
      <c r="A10" s="460" t="s">
        <v>941</v>
      </c>
      <c r="B10" s="461">
        <v>881485600.04203284</v>
      </c>
      <c r="C10" s="461">
        <v>7589401.5999999996</v>
      </c>
      <c r="D10" s="461">
        <v>138700188.53</v>
      </c>
      <c r="E10" s="461">
        <v>15448197.9</v>
      </c>
      <c r="F10" s="459">
        <v>1043223388.0720328</v>
      </c>
    </row>
    <row r="11" spans="1:6">
      <c r="A11" s="460" t="s">
        <v>942</v>
      </c>
      <c r="B11" s="461">
        <v>2243769.4295371375</v>
      </c>
      <c r="C11" s="461">
        <v>16012759.168809</v>
      </c>
      <c r="D11" s="461">
        <v>9567605</v>
      </c>
      <c r="E11" s="461">
        <v>0</v>
      </c>
      <c r="F11" s="459">
        <v>27824133.598346137</v>
      </c>
    </row>
    <row r="12" spans="1:6">
      <c r="A12" s="462" t="s">
        <v>943</v>
      </c>
      <c r="B12" s="461">
        <v>625997.30203283299</v>
      </c>
      <c r="C12" s="461">
        <v>6071521.2799999993</v>
      </c>
      <c r="D12" s="461">
        <v>20979840.081859991</v>
      </c>
      <c r="E12" s="461">
        <v>65298.170099999756</v>
      </c>
      <c r="F12" s="459">
        <v>27742656.833992824</v>
      </c>
    </row>
    <row r="13" spans="1:6">
      <c r="A13" s="463" t="s">
        <v>944</v>
      </c>
      <c r="B13" s="464">
        <v>0</v>
      </c>
      <c r="C13" s="464">
        <v>1517880.3199999998</v>
      </c>
      <c r="D13" s="464">
        <v>117720348.44814001</v>
      </c>
      <c r="E13" s="464">
        <v>15382899.729900001</v>
      </c>
      <c r="F13" s="465">
        <v>134621128.49803999</v>
      </c>
    </row>
    <row r="14" spans="1:6">
      <c r="A14" s="460" t="s">
        <v>941</v>
      </c>
      <c r="B14" s="466">
        <v>0</v>
      </c>
      <c r="C14" s="466">
        <v>1517880.3199999998</v>
      </c>
      <c r="D14" s="466">
        <v>117720348.44814001</v>
      </c>
      <c r="E14" s="466">
        <v>15382899.729900001</v>
      </c>
      <c r="F14" s="467">
        <v>134621128.49803999</v>
      </c>
    </row>
    <row r="15" spans="1:6">
      <c r="A15" s="460" t="s">
        <v>942</v>
      </c>
      <c r="B15" s="466">
        <v>0</v>
      </c>
      <c r="C15" s="466">
        <v>0</v>
      </c>
      <c r="D15" s="466">
        <v>0</v>
      </c>
      <c r="E15" s="466">
        <v>0</v>
      </c>
      <c r="F15" s="467">
        <v>0</v>
      </c>
    </row>
    <row r="16" spans="1:6">
      <c r="A16" s="462" t="s">
        <v>943</v>
      </c>
      <c r="B16" s="466">
        <v>0</v>
      </c>
      <c r="C16" s="466">
        <v>0</v>
      </c>
      <c r="D16" s="466">
        <v>0</v>
      </c>
      <c r="E16" s="466">
        <v>0</v>
      </c>
      <c r="F16" s="467">
        <v>0</v>
      </c>
    </row>
    <row r="17" spans="1:6">
      <c r="A17" s="463" t="s">
        <v>924</v>
      </c>
      <c r="B17" s="464">
        <f>SUM(B18:B19)</f>
        <v>883729369.47157001</v>
      </c>
      <c r="C17" s="464">
        <f>SUM(C18:C19)</f>
        <v>22084280.448808998</v>
      </c>
      <c r="D17" s="464">
        <f>SUM(D18:D19)</f>
        <v>30547445.081859991</v>
      </c>
      <c r="E17" s="464">
        <f>SUM(E18:E19)</f>
        <v>65298.170099999756</v>
      </c>
      <c r="F17" s="467">
        <v>936426393.17233896</v>
      </c>
    </row>
    <row r="18" spans="1:6">
      <c r="A18" s="460" t="s">
        <v>941</v>
      </c>
      <c r="B18" s="466">
        <v>881485600.04203284</v>
      </c>
      <c r="C18" s="466">
        <v>6071521.2799999993</v>
      </c>
      <c r="D18" s="466">
        <v>20979840.081859991</v>
      </c>
      <c r="E18" s="466">
        <v>65298.170099999756</v>
      </c>
      <c r="F18" s="467">
        <v>908602259.57399273</v>
      </c>
    </row>
    <row r="19" spans="1:6">
      <c r="A19" s="460" t="s">
        <v>942</v>
      </c>
      <c r="B19" s="466">
        <v>2243769.4295371375</v>
      </c>
      <c r="C19" s="466">
        <v>16012759.168809</v>
      </c>
      <c r="D19" s="466">
        <v>9567605</v>
      </c>
      <c r="E19" s="466">
        <v>0</v>
      </c>
      <c r="F19" s="467">
        <v>27824133.598346137</v>
      </c>
    </row>
    <row r="20" spans="1:6" ht="15" thickBot="1">
      <c r="A20" s="468" t="s">
        <v>943</v>
      </c>
      <c r="B20" s="469">
        <v>625997.30203283299</v>
      </c>
      <c r="C20" s="469">
        <v>6071521.2799999993</v>
      </c>
      <c r="D20" s="469">
        <v>20979840.081859991</v>
      </c>
      <c r="E20" s="469">
        <v>65298.170099999756</v>
      </c>
      <c r="F20" s="470">
        <v>27742656.833992824</v>
      </c>
    </row>
  </sheetData>
  <mergeCells count="3">
    <mergeCell ref="A7:A8"/>
    <mergeCell ref="B7:E7"/>
    <mergeCell ref="F7:F8"/>
  </mergeCells>
  <pageMargins left="0.7" right="0.7" top="0.75" bottom="0.75" header="0.3" footer="0.3"/>
  <pageSetup scale="46"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54" activePane="bottomRight" state="frozen"/>
      <selection activeCell="B1" sqref="B1"/>
      <selection pane="topRight" activeCell="B1" sqref="B1"/>
      <selection pane="bottomLeft" activeCell="B1" sqref="B1"/>
      <selection pane="bottomRight" activeCell="B1" sqref="B1"/>
    </sheetView>
  </sheetViews>
  <sheetFormatPr defaultRowHeight="14.4"/>
  <cols>
    <col min="1" max="1" width="10.6640625" style="26" customWidth="1"/>
    <col min="2" max="2" width="82.44140625" style="26" customWidth="1"/>
    <col min="3" max="3" width="37.21875" style="676" customWidth="1"/>
    <col min="4" max="4" width="40.33203125" style="26" customWidth="1"/>
    <col min="5" max="5" width="9.44140625" customWidth="1"/>
  </cols>
  <sheetData>
    <row r="1" spans="1:6">
      <c r="A1" s="12" t="s">
        <v>97</v>
      </c>
      <c r="B1" s="222" t="str">
        <f>Info!C2</f>
        <v>სს ”ლიბერთი ბანკი”</v>
      </c>
      <c r="C1" s="678"/>
      <c r="E1" s="1"/>
      <c r="F1" s="1"/>
    </row>
    <row r="2" spans="1:6" s="14" customFormat="1" ht="15.75" customHeight="1">
      <c r="A2" s="14" t="s">
        <v>98</v>
      </c>
      <c r="B2" s="540">
        <f>'1. key ratios'!B2</f>
        <v>46022</v>
      </c>
      <c r="C2" s="677"/>
    </row>
    <row r="3" spans="1:6" s="14" customFormat="1" ht="15.75" customHeight="1">
      <c r="A3" s="18"/>
      <c r="C3" s="677"/>
    </row>
    <row r="4" spans="1:6" s="14" customFormat="1" ht="15.75" customHeight="1" thickBot="1">
      <c r="A4" s="14" t="s">
        <v>247</v>
      </c>
      <c r="B4" s="104" t="s">
        <v>161</v>
      </c>
      <c r="C4" s="677"/>
      <c r="D4" s="106" t="s">
        <v>76</v>
      </c>
    </row>
    <row r="5" spans="1:6" ht="42" customHeight="1">
      <c r="A5" s="70" t="s">
        <v>25</v>
      </c>
      <c r="B5" s="71" t="s">
        <v>133</v>
      </c>
      <c r="C5" s="665" t="s">
        <v>826</v>
      </c>
      <c r="D5" s="105" t="s">
        <v>162</v>
      </c>
    </row>
    <row r="6" spans="1:6">
      <c r="A6" s="836">
        <v>1</v>
      </c>
      <c r="B6" s="837" t="s">
        <v>811</v>
      </c>
      <c r="C6" s="838">
        <f>SUM(C7:C9)</f>
        <v>627941612.05258179</v>
      </c>
      <c r="D6" s="839"/>
      <c r="E6" s="6"/>
    </row>
    <row r="7" spans="1:6">
      <c r="A7" s="836">
        <v>1.1000000000000001</v>
      </c>
      <c r="B7" s="840" t="s">
        <v>85</v>
      </c>
      <c r="C7" s="666">
        <v>392478999.18000007</v>
      </c>
      <c r="D7" s="66"/>
      <c r="E7" s="6"/>
    </row>
    <row r="8" spans="1:6">
      <c r="A8" s="836">
        <v>1.2</v>
      </c>
      <c r="B8" s="840" t="s">
        <v>86</v>
      </c>
      <c r="C8" s="666">
        <v>132857599.64412749</v>
      </c>
      <c r="D8" s="66"/>
      <c r="E8" s="6"/>
    </row>
    <row r="9" spans="1:6">
      <c r="A9" s="836">
        <v>1.3</v>
      </c>
      <c r="B9" s="840" t="s">
        <v>87</v>
      </c>
      <c r="C9" s="666">
        <v>102605013.22845417</v>
      </c>
      <c r="D9" s="66"/>
      <c r="E9" s="6"/>
    </row>
    <row r="10" spans="1:6">
      <c r="A10" s="836">
        <v>2</v>
      </c>
      <c r="B10" s="841" t="s">
        <v>698</v>
      </c>
      <c r="C10" s="667">
        <v>382661.89</v>
      </c>
      <c r="D10" s="66"/>
      <c r="E10" s="6"/>
    </row>
    <row r="11" spans="1:6">
      <c r="A11" s="836">
        <v>2.1</v>
      </c>
      <c r="B11" s="842" t="s">
        <v>699</v>
      </c>
      <c r="C11" s="668">
        <v>15548.33</v>
      </c>
      <c r="D11" s="67"/>
      <c r="E11" s="7"/>
    </row>
    <row r="12" spans="1:6" ht="23.7" customHeight="1">
      <c r="A12" s="836">
        <v>3</v>
      </c>
      <c r="B12" s="288" t="s">
        <v>700</v>
      </c>
      <c r="C12" s="669"/>
      <c r="D12" s="67"/>
      <c r="E12" s="7"/>
    </row>
    <row r="13" spans="1:6" ht="22.95" customHeight="1">
      <c r="A13" s="836">
        <v>4</v>
      </c>
      <c r="B13" s="289" t="s">
        <v>701</v>
      </c>
      <c r="C13" s="669"/>
      <c r="D13" s="67"/>
      <c r="E13" s="7"/>
    </row>
    <row r="14" spans="1:6" ht="20.399999999999999">
      <c r="A14" s="836">
        <v>5</v>
      </c>
      <c r="B14" s="289" t="s">
        <v>702</v>
      </c>
      <c r="C14" s="669">
        <v>271153478.58725756</v>
      </c>
      <c r="D14" s="67"/>
      <c r="E14" s="7"/>
    </row>
    <row r="15" spans="1:6">
      <c r="A15" s="836">
        <v>5.0999999999999996</v>
      </c>
      <c r="B15" s="290" t="s">
        <v>703</v>
      </c>
      <c r="C15" s="670">
        <v>0</v>
      </c>
      <c r="D15" s="67"/>
      <c r="E15" s="6"/>
    </row>
    <row r="16" spans="1:6">
      <c r="A16" s="836">
        <v>5.2</v>
      </c>
      <c r="B16" s="290" t="s">
        <v>538</v>
      </c>
      <c r="C16" s="666">
        <v>271153478.58725756</v>
      </c>
      <c r="D16" s="66"/>
      <c r="E16" s="6"/>
    </row>
    <row r="17" spans="1:5">
      <c r="A17" s="836">
        <v>5.3</v>
      </c>
      <c r="B17" s="290" t="s">
        <v>704</v>
      </c>
      <c r="C17" s="666"/>
      <c r="D17" s="66"/>
      <c r="E17" s="6"/>
    </row>
    <row r="18" spans="1:5">
      <c r="A18" s="836">
        <v>6</v>
      </c>
      <c r="B18" s="288" t="s">
        <v>705</v>
      </c>
      <c r="C18" s="667">
        <v>4796811282.8774624</v>
      </c>
      <c r="D18" s="66"/>
      <c r="E18" s="6"/>
    </row>
    <row r="19" spans="1:5">
      <c r="A19" s="836">
        <v>6.1</v>
      </c>
      <c r="B19" s="290" t="s">
        <v>538</v>
      </c>
      <c r="C19" s="668">
        <v>604125792.32598662</v>
      </c>
      <c r="D19" s="66"/>
      <c r="E19" s="6"/>
    </row>
    <row r="20" spans="1:5">
      <c r="A20" s="836">
        <v>6.2</v>
      </c>
      <c r="B20" s="290" t="s">
        <v>704</v>
      </c>
      <c r="C20" s="668">
        <v>4192685490.5514755</v>
      </c>
      <c r="D20" s="66"/>
      <c r="E20" s="6"/>
    </row>
    <row r="21" spans="1:5">
      <c r="A21" s="836">
        <v>7</v>
      </c>
      <c r="B21" s="291" t="s">
        <v>706</v>
      </c>
      <c r="C21" s="669">
        <v>0</v>
      </c>
      <c r="D21" s="66"/>
      <c r="E21" s="6"/>
    </row>
    <row r="22" spans="1:5">
      <c r="A22" s="836">
        <v>8</v>
      </c>
      <c r="B22" s="292" t="s">
        <v>707</v>
      </c>
      <c r="C22" s="667"/>
      <c r="D22" s="66"/>
      <c r="E22" s="6"/>
    </row>
    <row r="23" spans="1:5">
      <c r="A23" s="836">
        <v>9</v>
      </c>
      <c r="B23" s="289" t="s">
        <v>708</v>
      </c>
      <c r="C23" s="667">
        <v>214947231.65000004</v>
      </c>
      <c r="D23" s="298"/>
      <c r="E23" s="6"/>
    </row>
    <row r="24" spans="1:5">
      <c r="A24" s="836">
        <v>9.1</v>
      </c>
      <c r="B24" s="293" t="s">
        <v>709</v>
      </c>
      <c r="C24" s="671">
        <v>212501508.82000002</v>
      </c>
      <c r="D24" s="68"/>
      <c r="E24" s="6"/>
    </row>
    <row r="25" spans="1:5">
      <c r="A25" s="836">
        <v>9.1999999999999993</v>
      </c>
      <c r="B25" s="293" t="s">
        <v>710</v>
      </c>
      <c r="C25" s="672">
        <v>2445722.83</v>
      </c>
      <c r="D25" s="297"/>
      <c r="E25" s="5"/>
    </row>
    <row r="26" spans="1:5">
      <c r="A26" s="836">
        <v>10</v>
      </c>
      <c r="B26" s="289" t="s">
        <v>36</v>
      </c>
      <c r="C26" s="673">
        <v>87426540.860000014</v>
      </c>
      <c r="D26" s="434" t="s">
        <v>1021</v>
      </c>
      <c r="E26" s="6"/>
    </row>
    <row r="27" spans="1:5">
      <c r="A27" s="836">
        <v>10.1</v>
      </c>
      <c r="B27" s="293" t="s">
        <v>711</v>
      </c>
      <c r="C27" s="666"/>
      <c r="D27" s="66"/>
      <c r="E27" s="6"/>
    </row>
    <row r="28" spans="1:5">
      <c r="A28" s="836">
        <v>10.199999999999999</v>
      </c>
      <c r="B28" s="293" t="s">
        <v>712</v>
      </c>
      <c r="C28" s="666">
        <v>87426540.860000014</v>
      </c>
      <c r="D28" s="434" t="s">
        <v>1021</v>
      </c>
      <c r="E28" s="6"/>
    </row>
    <row r="29" spans="1:5">
      <c r="A29" s="836">
        <v>11</v>
      </c>
      <c r="B29" s="289" t="s">
        <v>713</v>
      </c>
      <c r="C29" s="667">
        <v>0</v>
      </c>
      <c r="D29" s="66"/>
      <c r="E29" s="6"/>
    </row>
    <row r="30" spans="1:5">
      <c r="A30" s="836">
        <v>11.1</v>
      </c>
      <c r="B30" s="293" t="s">
        <v>714</v>
      </c>
      <c r="C30" s="666">
        <v>0</v>
      </c>
      <c r="D30" s="66"/>
      <c r="E30" s="6"/>
    </row>
    <row r="31" spans="1:5">
      <c r="A31" s="836">
        <v>11.2</v>
      </c>
      <c r="B31" s="293" t="s">
        <v>715</v>
      </c>
      <c r="C31" s="666"/>
      <c r="D31" s="66"/>
      <c r="E31" s="6"/>
    </row>
    <row r="32" spans="1:5">
      <c r="A32" s="836">
        <v>13</v>
      </c>
      <c r="B32" s="289" t="s">
        <v>88</v>
      </c>
      <c r="C32" s="667">
        <v>54382327.762000002</v>
      </c>
      <c r="D32" s="66"/>
      <c r="E32" s="6"/>
    </row>
    <row r="33" spans="1:5">
      <c r="A33" s="836">
        <v>13.1</v>
      </c>
      <c r="B33" s="843" t="s">
        <v>716</v>
      </c>
      <c r="C33" s="666">
        <v>8540128.209999999</v>
      </c>
      <c r="D33" s="66"/>
      <c r="E33" s="6"/>
    </row>
    <row r="34" spans="1:5">
      <c r="A34" s="836">
        <v>13.2</v>
      </c>
      <c r="B34" s="843" t="s">
        <v>717</v>
      </c>
      <c r="C34" s="671">
        <v>0</v>
      </c>
      <c r="D34" s="68"/>
      <c r="E34" s="6"/>
    </row>
    <row r="35" spans="1:5">
      <c r="A35" s="836">
        <v>14</v>
      </c>
      <c r="B35" s="844" t="s">
        <v>718</v>
      </c>
      <c r="C35" s="674">
        <v>6053045135.6793013</v>
      </c>
      <c r="D35" s="68"/>
      <c r="E35" s="6"/>
    </row>
    <row r="36" spans="1:5">
      <c r="A36" s="836"/>
      <c r="B36" s="617" t="s">
        <v>93</v>
      </c>
      <c r="C36" s="675"/>
      <c r="D36" s="69"/>
      <c r="E36" s="6"/>
    </row>
    <row r="37" spans="1:5">
      <c r="A37" s="836">
        <v>15</v>
      </c>
      <c r="B37" s="294" t="s">
        <v>719</v>
      </c>
      <c r="C37" s="672">
        <v>286724.49</v>
      </c>
      <c r="D37" s="297"/>
      <c r="E37" s="5"/>
    </row>
    <row r="38" spans="1:5">
      <c r="A38" s="836">
        <v>15.1</v>
      </c>
      <c r="B38" s="842" t="s">
        <v>699</v>
      </c>
      <c r="C38" s="666">
        <v>286724.49</v>
      </c>
      <c r="D38" s="66"/>
      <c r="E38" s="6"/>
    </row>
    <row r="39" spans="1:5" ht="20.399999999999999">
      <c r="A39" s="836">
        <v>16</v>
      </c>
      <c r="B39" s="291" t="s">
        <v>720</v>
      </c>
      <c r="C39" s="667"/>
      <c r="D39" s="66"/>
      <c r="E39" s="6"/>
    </row>
    <row r="40" spans="1:5">
      <c r="A40" s="836">
        <v>17</v>
      </c>
      <c r="B40" s="291" t="s">
        <v>721</v>
      </c>
      <c r="C40" s="667">
        <v>5106700511.7339182</v>
      </c>
      <c r="D40" s="66"/>
      <c r="E40" s="6"/>
    </row>
    <row r="41" spans="1:5">
      <c r="A41" s="836">
        <v>17.100000000000001</v>
      </c>
      <c r="B41" s="295" t="s">
        <v>722</v>
      </c>
      <c r="C41" s="666">
        <v>4156563414.2655721</v>
      </c>
      <c r="D41" s="66"/>
      <c r="E41" s="6"/>
    </row>
    <row r="42" spans="1:5">
      <c r="A42" s="845">
        <v>17.2</v>
      </c>
      <c r="B42" s="846" t="s">
        <v>89</v>
      </c>
      <c r="C42" s="671">
        <v>908683736.33834612</v>
      </c>
      <c r="D42" s="68"/>
      <c r="E42" s="6"/>
    </row>
    <row r="43" spans="1:5">
      <c r="A43" s="836">
        <v>17.3</v>
      </c>
      <c r="B43" s="847" t="s">
        <v>723</v>
      </c>
      <c r="C43" s="848"/>
      <c r="D43" s="849"/>
      <c r="E43" s="6"/>
    </row>
    <row r="44" spans="1:5">
      <c r="A44" s="836">
        <v>17.399999999999999</v>
      </c>
      <c r="B44" s="847" t="s">
        <v>724</v>
      </c>
      <c r="C44" s="848">
        <v>41453361.13000001</v>
      </c>
      <c r="D44" s="849"/>
      <c r="E44" s="6"/>
    </row>
    <row r="45" spans="1:5">
      <c r="A45" s="836">
        <v>18</v>
      </c>
      <c r="B45" s="850" t="s">
        <v>725</v>
      </c>
      <c r="C45" s="851">
        <v>3447424.0627078218</v>
      </c>
      <c r="D45" s="852"/>
      <c r="E45" s="5"/>
    </row>
    <row r="46" spans="1:5">
      <c r="A46" s="836">
        <v>19</v>
      </c>
      <c r="B46" s="850" t="s">
        <v>726</v>
      </c>
      <c r="C46" s="853">
        <v>18118269.370000001</v>
      </c>
      <c r="D46" s="854"/>
    </row>
    <row r="47" spans="1:5">
      <c r="A47" s="836">
        <v>19.100000000000001</v>
      </c>
      <c r="B47" s="855" t="s">
        <v>727</v>
      </c>
      <c r="C47" s="848">
        <v>2171521.48</v>
      </c>
      <c r="D47" s="854"/>
    </row>
    <row r="48" spans="1:5">
      <c r="A48" s="836">
        <v>19.2</v>
      </c>
      <c r="B48" s="855" t="s">
        <v>728</v>
      </c>
      <c r="C48" s="848">
        <v>15946747.890000001</v>
      </c>
      <c r="D48" s="854"/>
    </row>
    <row r="49" spans="1:4">
      <c r="A49" s="836">
        <v>20</v>
      </c>
      <c r="B49" s="844" t="s">
        <v>90</v>
      </c>
      <c r="C49" s="853">
        <v>157798401.19172901</v>
      </c>
      <c r="D49" s="854"/>
    </row>
    <row r="50" spans="1:4">
      <c r="A50" s="836">
        <v>21</v>
      </c>
      <c r="B50" s="841" t="s">
        <v>78</v>
      </c>
      <c r="C50" s="853">
        <v>33137300.460000005</v>
      </c>
      <c r="D50" s="854"/>
    </row>
    <row r="51" spans="1:4">
      <c r="A51" s="836">
        <v>21.1</v>
      </c>
      <c r="B51" s="840" t="s">
        <v>729</v>
      </c>
      <c r="C51" s="848">
        <v>90006.23</v>
      </c>
      <c r="D51" s="854"/>
    </row>
    <row r="52" spans="1:4">
      <c r="A52" s="836">
        <v>22</v>
      </c>
      <c r="B52" s="844" t="s">
        <v>730</v>
      </c>
      <c r="C52" s="853">
        <v>5319488631.3083544</v>
      </c>
      <c r="D52" s="854"/>
    </row>
    <row r="53" spans="1:4">
      <c r="A53" s="836"/>
      <c r="B53" s="617" t="s">
        <v>731</v>
      </c>
      <c r="C53" s="848"/>
      <c r="D53" s="854"/>
    </row>
    <row r="54" spans="1:4">
      <c r="A54" s="836">
        <v>23</v>
      </c>
      <c r="B54" s="844" t="s">
        <v>94</v>
      </c>
      <c r="C54" s="853">
        <v>44490459.259999998</v>
      </c>
      <c r="D54" s="748" t="s">
        <v>1022</v>
      </c>
    </row>
    <row r="55" spans="1:4">
      <c r="A55" s="836">
        <v>24</v>
      </c>
      <c r="B55" s="844" t="s">
        <v>732</v>
      </c>
      <c r="C55" s="853">
        <v>45653.84</v>
      </c>
      <c r="D55" s="854"/>
    </row>
    <row r="56" spans="1:4">
      <c r="A56" s="836">
        <v>25</v>
      </c>
      <c r="B56" s="856" t="s">
        <v>91</v>
      </c>
      <c r="C56" s="853">
        <v>41370267.239999995</v>
      </c>
      <c r="D56" s="748" t="s">
        <v>1025</v>
      </c>
    </row>
    <row r="57" spans="1:4">
      <c r="A57" s="836">
        <v>26</v>
      </c>
      <c r="B57" s="850" t="s">
        <v>733</v>
      </c>
      <c r="C57" s="853">
        <v>0</v>
      </c>
      <c r="D57" s="854"/>
    </row>
    <row r="58" spans="1:4">
      <c r="A58" s="836">
        <v>27</v>
      </c>
      <c r="B58" s="850" t="s">
        <v>734</v>
      </c>
      <c r="C58" s="853">
        <v>0</v>
      </c>
      <c r="D58" s="854"/>
    </row>
    <row r="59" spans="1:4">
      <c r="A59" s="836">
        <v>27.1</v>
      </c>
      <c r="B59" s="857" t="s">
        <v>735</v>
      </c>
      <c r="C59" s="848"/>
      <c r="D59" s="854"/>
    </row>
    <row r="60" spans="1:4">
      <c r="A60" s="836">
        <v>27.2</v>
      </c>
      <c r="B60" s="847" t="s">
        <v>736</v>
      </c>
      <c r="C60" s="848"/>
      <c r="D60" s="854"/>
    </row>
    <row r="61" spans="1:4">
      <c r="A61" s="836">
        <v>28</v>
      </c>
      <c r="B61" s="841" t="s">
        <v>737</v>
      </c>
      <c r="C61" s="853"/>
      <c r="D61" s="854"/>
    </row>
    <row r="62" spans="1:4">
      <c r="A62" s="836">
        <v>29</v>
      </c>
      <c r="B62" s="850" t="s">
        <v>738</v>
      </c>
      <c r="C62" s="853">
        <v>33570985.239999995</v>
      </c>
      <c r="D62" s="748" t="s">
        <v>1023</v>
      </c>
    </row>
    <row r="63" spans="1:4">
      <c r="A63" s="836">
        <v>29.1</v>
      </c>
      <c r="B63" s="858" t="s">
        <v>739</v>
      </c>
      <c r="C63" s="848">
        <v>31125125.239999995</v>
      </c>
      <c r="D63" s="854"/>
    </row>
    <row r="64" spans="1:4" ht="24" customHeight="1">
      <c r="A64" s="836">
        <v>29.2</v>
      </c>
      <c r="B64" s="857" t="s">
        <v>740</v>
      </c>
      <c r="C64" s="848"/>
      <c r="D64" s="854"/>
    </row>
    <row r="65" spans="1:4" ht="22.2" customHeight="1">
      <c r="A65" s="836">
        <v>29.3</v>
      </c>
      <c r="B65" s="859" t="s">
        <v>741</v>
      </c>
      <c r="C65" s="848">
        <v>2445860</v>
      </c>
      <c r="D65" s="854"/>
    </row>
    <row r="66" spans="1:4">
      <c r="A66" s="836">
        <v>30</v>
      </c>
      <c r="B66" s="860" t="s">
        <v>92</v>
      </c>
      <c r="C66" s="853">
        <v>614079137.29999995</v>
      </c>
      <c r="D66" s="748" t="s">
        <v>1024</v>
      </c>
    </row>
    <row r="67" spans="1:4">
      <c r="A67" s="836">
        <v>31</v>
      </c>
      <c r="B67" s="861" t="s">
        <v>742</v>
      </c>
      <c r="C67" s="853">
        <v>733556502.88</v>
      </c>
      <c r="D67" s="854"/>
    </row>
    <row r="68" spans="1:4" ht="15" thickBot="1">
      <c r="A68" s="862">
        <v>32</v>
      </c>
      <c r="B68" s="863" t="s">
        <v>743</v>
      </c>
      <c r="C68" s="864">
        <f>SUM(C52,C67)</f>
        <v>6053045134.1883545</v>
      </c>
      <c r="D68" s="865"/>
    </row>
  </sheetData>
  <pageMargins left="0.7" right="0.7" top="0.75" bottom="0.75" header="0.3" footer="0.3"/>
  <pageSetup paperSize="9" scale="48"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E8" activePane="bottomRight" state="frozen"/>
      <selection activeCell="B1" sqref="B1"/>
      <selection pane="topRight" activeCell="B1" sqref="B1"/>
      <selection pane="bottomLeft" activeCell="B1" sqref="B1"/>
      <selection pane="bottomRight" activeCell="B1" sqref="B1"/>
    </sheetView>
  </sheetViews>
  <sheetFormatPr defaultColWidth="9.33203125" defaultRowHeight="13.8"/>
  <cols>
    <col min="1" max="1" width="10.5546875" style="1" bestFit="1" customWidth="1"/>
    <col min="2" max="2" width="97" style="1" bestFit="1" customWidth="1"/>
    <col min="3" max="3" width="13.6640625" style="1" bestFit="1" customWidth="1"/>
    <col min="4" max="4" width="14.77734375" style="1" bestFit="1" customWidth="1"/>
    <col min="5" max="5" width="11.5546875" style="1" bestFit="1" customWidth="1"/>
    <col min="6" max="6" width="14.77734375" style="1" bestFit="1" customWidth="1"/>
    <col min="7" max="7" width="12.6640625" style="1" bestFit="1" customWidth="1"/>
    <col min="8" max="8" width="14.77734375" style="1" bestFit="1" customWidth="1"/>
    <col min="9" max="9" width="10.6640625" style="1" bestFit="1" customWidth="1"/>
    <col min="10" max="10" width="14.77734375" style="1" bestFit="1" customWidth="1"/>
    <col min="11" max="11" width="14" style="1" bestFit="1" customWidth="1"/>
    <col min="12" max="12" width="14.77734375" style="1" bestFit="1" customWidth="1"/>
    <col min="13" max="13" width="13.6640625" style="1" bestFit="1" customWidth="1"/>
    <col min="14" max="14" width="14.77734375" style="1" bestFit="1" customWidth="1"/>
    <col min="15" max="15" width="10.88671875" style="1" bestFit="1" customWidth="1"/>
    <col min="16" max="16" width="14.77734375" style="1" bestFit="1" customWidth="1"/>
    <col min="17" max="17" width="10.6640625" style="1" bestFit="1" customWidth="1"/>
    <col min="18" max="18" width="14.77734375" style="1" bestFit="1" customWidth="1"/>
    <col min="19" max="19" width="32.77734375" style="1" bestFit="1" customWidth="1"/>
    <col min="20" max="16384" width="9.33203125" style="10"/>
  </cols>
  <sheetData>
    <row r="1" spans="1:19">
      <c r="A1" s="1" t="s">
        <v>97</v>
      </c>
      <c r="B1" s="222" t="str">
        <f>Info!C2</f>
        <v>სს ”ლიბერთი ბანკი”</v>
      </c>
    </row>
    <row r="2" spans="1:19">
      <c r="A2" s="1" t="s">
        <v>98</v>
      </c>
      <c r="B2" s="540">
        <f>'1. key ratios'!B2</f>
        <v>46022</v>
      </c>
    </row>
    <row r="4" spans="1:19" ht="28.2" thickBot="1">
      <c r="A4" s="25" t="s">
        <v>248</v>
      </c>
      <c r="B4" s="154" t="s">
        <v>282</v>
      </c>
    </row>
    <row r="5" spans="1:19">
      <c r="A5" s="57"/>
      <c r="B5" s="58"/>
      <c r="C5" s="52" t="s">
        <v>0</v>
      </c>
      <c r="D5" s="52" t="s">
        <v>1</v>
      </c>
      <c r="E5" s="52" t="s">
        <v>2</v>
      </c>
      <c r="F5" s="52" t="s">
        <v>3</v>
      </c>
      <c r="G5" s="52" t="s">
        <v>4</v>
      </c>
      <c r="H5" s="52" t="s">
        <v>5</v>
      </c>
      <c r="I5" s="52" t="s">
        <v>134</v>
      </c>
      <c r="J5" s="52" t="s">
        <v>135</v>
      </c>
      <c r="K5" s="52" t="s">
        <v>136</v>
      </c>
      <c r="L5" s="52" t="s">
        <v>137</v>
      </c>
      <c r="M5" s="52" t="s">
        <v>138</v>
      </c>
      <c r="N5" s="52" t="s">
        <v>139</v>
      </c>
      <c r="O5" s="52" t="s">
        <v>269</v>
      </c>
      <c r="P5" s="52" t="s">
        <v>270</v>
      </c>
      <c r="Q5" s="52" t="s">
        <v>271</v>
      </c>
      <c r="R5" s="145" t="s">
        <v>272</v>
      </c>
      <c r="S5" s="53" t="s">
        <v>273</v>
      </c>
    </row>
    <row r="6" spans="1:19" ht="46.5" customHeight="1">
      <c r="A6" s="72"/>
      <c r="B6" s="908" t="s">
        <v>274</v>
      </c>
      <c r="C6" s="906">
        <v>0</v>
      </c>
      <c r="D6" s="907"/>
      <c r="E6" s="906">
        <v>0.2</v>
      </c>
      <c r="F6" s="907"/>
      <c r="G6" s="906">
        <v>0.35</v>
      </c>
      <c r="H6" s="907"/>
      <c r="I6" s="906">
        <v>0.5</v>
      </c>
      <c r="J6" s="907"/>
      <c r="K6" s="906">
        <v>0.75</v>
      </c>
      <c r="L6" s="907"/>
      <c r="M6" s="906">
        <v>1</v>
      </c>
      <c r="N6" s="907"/>
      <c r="O6" s="906">
        <v>1.5</v>
      </c>
      <c r="P6" s="907"/>
      <c r="Q6" s="906">
        <v>2.5</v>
      </c>
      <c r="R6" s="907"/>
      <c r="S6" s="904" t="s">
        <v>145</v>
      </c>
    </row>
    <row r="7" spans="1:19">
      <c r="A7" s="72"/>
      <c r="B7" s="909"/>
      <c r="C7" s="153" t="s">
        <v>267</v>
      </c>
      <c r="D7" s="153" t="s">
        <v>268</v>
      </c>
      <c r="E7" s="153" t="s">
        <v>267</v>
      </c>
      <c r="F7" s="153" t="s">
        <v>268</v>
      </c>
      <c r="G7" s="153" t="s">
        <v>267</v>
      </c>
      <c r="H7" s="153" t="s">
        <v>268</v>
      </c>
      <c r="I7" s="153" t="s">
        <v>267</v>
      </c>
      <c r="J7" s="153" t="s">
        <v>268</v>
      </c>
      <c r="K7" s="153" t="s">
        <v>267</v>
      </c>
      <c r="L7" s="153" t="s">
        <v>268</v>
      </c>
      <c r="M7" s="153" t="s">
        <v>267</v>
      </c>
      <c r="N7" s="153" t="s">
        <v>268</v>
      </c>
      <c r="O7" s="153" t="s">
        <v>267</v>
      </c>
      <c r="P7" s="153" t="s">
        <v>268</v>
      </c>
      <c r="Q7" s="153" t="s">
        <v>267</v>
      </c>
      <c r="R7" s="153" t="s">
        <v>268</v>
      </c>
      <c r="S7" s="905"/>
    </row>
    <row r="8" spans="1:19" s="75" customFormat="1">
      <c r="A8" s="56">
        <v>1</v>
      </c>
      <c r="B8" s="81" t="s">
        <v>123</v>
      </c>
      <c r="C8" s="135">
        <v>756512409.45229995</v>
      </c>
      <c r="D8" s="135">
        <v>0</v>
      </c>
      <c r="E8" s="135">
        <v>0</v>
      </c>
      <c r="F8" s="146">
        <v>0</v>
      </c>
      <c r="G8" s="135">
        <v>0</v>
      </c>
      <c r="H8" s="135">
        <v>0</v>
      </c>
      <c r="I8" s="135">
        <v>0</v>
      </c>
      <c r="J8" s="135">
        <v>0</v>
      </c>
      <c r="K8" s="135">
        <v>0</v>
      </c>
      <c r="L8" s="135">
        <v>2167711.2905000001</v>
      </c>
      <c r="M8" s="135">
        <v>116555292.35939999</v>
      </c>
      <c r="N8" s="135">
        <v>7421580.5727999993</v>
      </c>
      <c r="O8" s="135">
        <v>0</v>
      </c>
      <c r="P8" s="135">
        <v>0</v>
      </c>
      <c r="Q8" s="135">
        <v>0</v>
      </c>
      <c r="R8" s="146">
        <v>0</v>
      </c>
      <c r="S8" s="679">
        <f>$C$6*SUM(C8:D8)+$E$6*SUM(E8:F8)+$G$6*SUM(G8:H8)+$I$6*SUM(I8:J8)+$K$6*SUM(K8:L8)+$M$6*SUM(M8:N8)+$O$6*SUM(O8:P8)+$Q$6*SUM(Q8:R8)</f>
        <v>125602656.40007499</v>
      </c>
    </row>
    <row r="9" spans="1:19" s="75" customFormat="1">
      <c r="A9" s="56">
        <v>2</v>
      </c>
      <c r="B9" s="81" t="s">
        <v>124</v>
      </c>
      <c r="C9" s="135">
        <v>0</v>
      </c>
      <c r="D9" s="135">
        <v>68932</v>
      </c>
      <c r="E9" s="135">
        <v>0</v>
      </c>
      <c r="F9" s="135">
        <v>0</v>
      </c>
      <c r="G9" s="135">
        <v>0</v>
      </c>
      <c r="H9" s="135">
        <v>0</v>
      </c>
      <c r="I9" s="135">
        <v>0</v>
      </c>
      <c r="J9" s="135">
        <v>0</v>
      </c>
      <c r="K9" s="135">
        <v>0</v>
      </c>
      <c r="L9" s="135">
        <v>4374274.5959000001</v>
      </c>
      <c r="M9" s="135">
        <v>0</v>
      </c>
      <c r="N9" s="135">
        <v>68216231.135499999</v>
      </c>
      <c r="O9" s="135">
        <v>0</v>
      </c>
      <c r="P9" s="135">
        <v>0</v>
      </c>
      <c r="Q9" s="135">
        <v>0</v>
      </c>
      <c r="R9" s="146">
        <v>0</v>
      </c>
      <c r="S9" s="679">
        <f t="shared" ref="S9:S21" si="0">$C$6*SUM(C9:D9)+$E$6*SUM(E9:F9)+$G$6*SUM(G9:H9)+$I$6*SUM(I9:J9)+$K$6*SUM(K9:L9)+$M$6*SUM(M9:N9)+$O$6*SUM(O9:P9)+$Q$6*SUM(Q9:R9)</f>
        <v>71496937.082424998</v>
      </c>
    </row>
    <row r="10" spans="1:19" s="75" customFormat="1">
      <c r="A10" s="56">
        <v>3</v>
      </c>
      <c r="B10" s="81" t="s">
        <v>125</v>
      </c>
      <c r="C10" s="135">
        <v>0</v>
      </c>
      <c r="D10" s="135">
        <v>0</v>
      </c>
      <c r="E10" s="135">
        <v>0</v>
      </c>
      <c r="F10" s="135">
        <v>0</v>
      </c>
      <c r="G10" s="135">
        <v>0</v>
      </c>
      <c r="H10" s="135">
        <v>0</v>
      </c>
      <c r="I10" s="135">
        <v>0</v>
      </c>
      <c r="J10" s="135">
        <v>0</v>
      </c>
      <c r="K10" s="135">
        <v>0</v>
      </c>
      <c r="L10" s="135">
        <v>21604.018199999999</v>
      </c>
      <c r="M10" s="135">
        <v>0</v>
      </c>
      <c r="N10" s="135">
        <v>3018485.0205999999</v>
      </c>
      <c r="O10" s="135">
        <v>0</v>
      </c>
      <c r="P10" s="135">
        <v>0</v>
      </c>
      <c r="Q10" s="135">
        <v>0</v>
      </c>
      <c r="R10" s="146">
        <v>0</v>
      </c>
      <c r="S10" s="679">
        <f t="shared" si="0"/>
        <v>3034688.03425</v>
      </c>
    </row>
    <row r="11" spans="1:19" s="75" customFormat="1">
      <c r="A11" s="56">
        <v>4</v>
      </c>
      <c r="B11" s="81" t="s">
        <v>126</v>
      </c>
      <c r="C11" s="135">
        <v>0</v>
      </c>
      <c r="D11" s="135">
        <v>0</v>
      </c>
      <c r="E11" s="135">
        <v>0</v>
      </c>
      <c r="F11" s="135">
        <v>0</v>
      </c>
      <c r="G11" s="135">
        <v>0</v>
      </c>
      <c r="H11" s="135">
        <v>0</v>
      </c>
      <c r="I11" s="135">
        <v>0</v>
      </c>
      <c r="J11" s="135">
        <v>0</v>
      </c>
      <c r="K11" s="135">
        <v>0</v>
      </c>
      <c r="L11" s="135">
        <v>0</v>
      </c>
      <c r="M11" s="135">
        <v>0</v>
      </c>
      <c r="N11" s="135">
        <v>0</v>
      </c>
      <c r="O11" s="135">
        <v>0</v>
      </c>
      <c r="P11" s="135">
        <v>0</v>
      </c>
      <c r="Q11" s="135">
        <v>0</v>
      </c>
      <c r="R11" s="146">
        <v>0</v>
      </c>
      <c r="S11" s="679">
        <f t="shared" si="0"/>
        <v>0</v>
      </c>
    </row>
    <row r="12" spans="1:19" s="75" customFormat="1">
      <c r="A12" s="56">
        <v>5</v>
      </c>
      <c r="B12" s="81" t="s">
        <v>911</v>
      </c>
      <c r="C12" s="135">
        <v>0</v>
      </c>
      <c r="D12" s="135">
        <v>0</v>
      </c>
      <c r="E12" s="135">
        <v>0</v>
      </c>
      <c r="F12" s="135">
        <v>0</v>
      </c>
      <c r="G12" s="135">
        <v>0</v>
      </c>
      <c r="H12" s="135">
        <v>0</v>
      </c>
      <c r="I12" s="135">
        <v>0</v>
      </c>
      <c r="J12" s="135">
        <v>0</v>
      </c>
      <c r="K12" s="135">
        <v>0</v>
      </c>
      <c r="L12" s="135">
        <v>0</v>
      </c>
      <c r="M12" s="135">
        <v>5407264.3289999999</v>
      </c>
      <c r="N12" s="135">
        <v>0</v>
      </c>
      <c r="O12" s="135">
        <v>0</v>
      </c>
      <c r="P12" s="135">
        <v>0</v>
      </c>
      <c r="Q12" s="135">
        <v>0</v>
      </c>
      <c r="R12" s="146">
        <v>0</v>
      </c>
      <c r="S12" s="679">
        <f t="shared" si="0"/>
        <v>5407264.3289999999</v>
      </c>
    </row>
    <row r="13" spans="1:19" s="75" customFormat="1">
      <c r="A13" s="56">
        <v>6</v>
      </c>
      <c r="B13" s="81" t="s">
        <v>127</v>
      </c>
      <c r="C13" s="135">
        <v>0</v>
      </c>
      <c r="D13" s="135">
        <v>0</v>
      </c>
      <c r="E13" s="135">
        <v>95609835.8917</v>
      </c>
      <c r="F13" s="135">
        <v>0</v>
      </c>
      <c r="G13" s="135">
        <v>0</v>
      </c>
      <c r="H13" s="135">
        <v>0</v>
      </c>
      <c r="I13" s="135">
        <v>6318257.3838000009</v>
      </c>
      <c r="J13" s="135">
        <v>0</v>
      </c>
      <c r="K13" s="135">
        <v>0</v>
      </c>
      <c r="L13" s="135">
        <v>0</v>
      </c>
      <c r="M13" s="135">
        <v>11496715.3803</v>
      </c>
      <c r="N13" s="135">
        <v>0</v>
      </c>
      <c r="O13" s="135">
        <v>628757.09149999998</v>
      </c>
      <c r="P13" s="135">
        <v>0</v>
      </c>
      <c r="Q13" s="135">
        <v>0</v>
      </c>
      <c r="R13" s="146">
        <v>0</v>
      </c>
      <c r="S13" s="679">
        <f t="shared" si="0"/>
        <v>34720946.887790002</v>
      </c>
    </row>
    <row r="14" spans="1:19" s="75" customFormat="1">
      <c r="A14" s="56">
        <v>7</v>
      </c>
      <c r="B14" s="81" t="s">
        <v>71</v>
      </c>
      <c r="C14" s="135">
        <v>0</v>
      </c>
      <c r="D14" s="135">
        <v>0</v>
      </c>
      <c r="E14" s="135">
        <v>0</v>
      </c>
      <c r="F14" s="135">
        <v>0</v>
      </c>
      <c r="G14" s="135">
        <v>0</v>
      </c>
      <c r="H14" s="135">
        <v>0</v>
      </c>
      <c r="I14" s="135">
        <v>0</v>
      </c>
      <c r="J14" s="135">
        <v>0</v>
      </c>
      <c r="K14" s="135">
        <v>0</v>
      </c>
      <c r="L14" s="135">
        <v>0</v>
      </c>
      <c r="M14" s="135">
        <v>976464403.38440013</v>
      </c>
      <c r="N14" s="135">
        <v>0</v>
      </c>
      <c r="O14" s="135">
        <v>0</v>
      </c>
      <c r="P14" s="135">
        <v>0</v>
      </c>
      <c r="Q14" s="135">
        <v>0</v>
      </c>
      <c r="R14" s="146">
        <v>0</v>
      </c>
      <c r="S14" s="679">
        <f t="shared" si="0"/>
        <v>976464403.38440013</v>
      </c>
    </row>
    <row r="15" spans="1:19" s="75" customFormat="1">
      <c r="A15" s="56">
        <v>8</v>
      </c>
      <c r="B15" s="81" t="s">
        <v>72</v>
      </c>
      <c r="C15" s="135">
        <v>0</v>
      </c>
      <c r="D15" s="135">
        <v>0</v>
      </c>
      <c r="E15" s="135">
        <v>0</v>
      </c>
      <c r="F15" s="135">
        <v>0</v>
      </c>
      <c r="G15" s="135">
        <v>307389750.57769996</v>
      </c>
      <c r="H15" s="135">
        <v>0</v>
      </c>
      <c r="I15" s="135">
        <v>0</v>
      </c>
      <c r="J15" s="135">
        <v>0</v>
      </c>
      <c r="K15" s="135">
        <v>2345046143.6472006</v>
      </c>
      <c r="L15" s="135">
        <v>0</v>
      </c>
      <c r="M15" s="135">
        <v>0</v>
      </c>
      <c r="N15" s="135">
        <v>0</v>
      </c>
      <c r="O15" s="135">
        <v>0</v>
      </c>
      <c r="P15" s="135">
        <v>0</v>
      </c>
      <c r="Q15" s="135">
        <v>0</v>
      </c>
      <c r="R15" s="146">
        <v>0</v>
      </c>
      <c r="S15" s="679">
        <f t="shared" si="0"/>
        <v>1866371020.4375954</v>
      </c>
    </row>
    <row r="16" spans="1:19" s="75" customFormat="1">
      <c r="A16" s="56">
        <v>9</v>
      </c>
      <c r="B16" s="81" t="s">
        <v>912</v>
      </c>
      <c r="C16" s="135">
        <v>0</v>
      </c>
      <c r="D16" s="135">
        <v>0</v>
      </c>
      <c r="E16" s="135">
        <v>0</v>
      </c>
      <c r="F16" s="135">
        <v>0</v>
      </c>
      <c r="G16" s="135">
        <v>662649961.52610028</v>
      </c>
      <c r="H16" s="135">
        <v>0</v>
      </c>
      <c r="I16" s="135">
        <v>0</v>
      </c>
      <c r="J16" s="135">
        <v>0</v>
      </c>
      <c r="K16" s="135">
        <v>0</v>
      </c>
      <c r="L16" s="135">
        <v>0</v>
      </c>
      <c r="M16" s="135">
        <v>0</v>
      </c>
      <c r="N16" s="135">
        <v>0</v>
      </c>
      <c r="O16" s="135">
        <v>0</v>
      </c>
      <c r="P16" s="135">
        <v>0</v>
      </c>
      <c r="Q16" s="135">
        <v>0</v>
      </c>
      <c r="R16" s="146">
        <v>0</v>
      </c>
      <c r="S16" s="679">
        <f t="shared" si="0"/>
        <v>231927486.53413507</v>
      </c>
    </row>
    <row r="17" spans="1:19" s="75" customFormat="1">
      <c r="A17" s="56">
        <v>10</v>
      </c>
      <c r="B17" s="81" t="s">
        <v>67</v>
      </c>
      <c r="C17" s="135">
        <v>0</v>
      </c>
      <c r="D17" s="135">
        <v>0</v>
      </c>
      <c r="E17" s="135">
        <v>0</v>
      </c>
      <c r="F17" s="135">
        <v>0</v>
      </c>
      <c r="G17" s="135">
        <v>0</v>
      </c>
      <c r="H17" s="135">
        <v>0</v>
      </c>
      <c r="I17" s="135">
        <v>1775782.6605999998</v>
      </c>
      <c r="J17" s="135">
        <v>0</v>
      </c>
      <c r="K17" s="135">
        <v>0</v>
      </c>
      <c r="L17" s="135">
        <v>0</v>
      </c>
      <c r="M17" s="135">
        <v>38060967.683599994</v>
      </c>
      <c r="N17" s="135">
        <v>0</v>
      </c>
      <c r="O17" s="135">
        <v>19143313.606300008</v>
      </c>
      <c r="P17" s="135">
        <v>0</v>
      </c>
      <c r="Q17" s="135">
        <v>0</v>
      </c>
      <c r="R17" s="146">
        <v>0</v>
      </c>
      <c r="S17" s="679">
        <f t="shared" si="0"/>
        <v>67663829.423350006</v>
      </c>
    </row>
    <row r="18" spans="1:19" s="75" customFormat="1">
      <c r="A18" s="56">
        <v>11</v>
      </c>
      <c r="B18" s="81" t="s">
        <v>68</v>
      </c>
      <c r="C18" s="135">
        <v>0</v>
      </c>
      <c r="D18" s="135">
        <v>0</v>
      </c>
      <c r="E18" s="135">
        <v>0</v>
      </c>
      <c r="F18" s="135">
        <v>0</v>
      </c>
      <c r="G18" s="135">
        <v>0</v>
      </c>
      <c r="H18" s="135">
        <v>0</v>
      </c>
      <c r="I18" s="135">
        <v>0</v>
      </c>
      <c r="J18" s="135">
        <v>0</v>
      </c>
      <c r="K18" s="135">
        <v>0</v>
      </c>
      <c r="L18" s="135">
        <v>0</v>
      </c>
      <c r="M18" s="135">
        <v>0</v>
      </c>
      <c r="N18" s="135">
        <v>0</v>
      </c>
      <c r="O18" s="135">
        <v>0</v>
      </c>
      <c r="P18" s="135">
        <v>0</v>
      </c>
      <c r="Q18" s="135">
        <v>2445722.83</v>
      </c>
      <c r="R18" s="146">
        <v>0</v>
      </c>
      <c r="S18" s="679">
        <f t="shared" si="0"/>
        <v>6114307.0750000002</v>
      </c>
    </row>
    <row r="19" spans="1:19" s="75" customFormat="1">
      <c r="A19" s="56">
        <v>12</v>
      </c>
      <c r="B19" s="81" t="s">
        <v>69</v>
      </c>
      <c r="C19" s="135">
        <v>0</v>
      </c>
      <c r="D19" s="135">
        <v>0</v>
      </c>
      <c r="E19" s="135">
        <v>0</v>
      </c>
      <c r="F19" s="135">
        <v>0</v>
      </c>
      <c r="G19" s="135">
        <v>0</v>
      </c>
      <c r="H19" s="135">
        <v>0</v>
      </c>
      <c r="I19" s="135">
        <v>0</v>
      </c>
      <c r="J19" s="135">
        <v>0</v>
      </c>
      <c r="K19" s="135">
        <v>0</v>
      </c>
      <c r="L19" s="135">
        <v>0</v>
      </c>
      <c r="M19" s="135">
        <v>0</v>
      </c>
      <c r="N19" s="135">
        <v>0</v>
      </c>
      <c r="O19" s="135">
        <v>0</v>
      </c>
      <c r="P19" s="135">
        <v>0</v>
      </c>
      <c r="Q19" s="135">
        <v>0</v>
      </c>
      <c r="R19" s="146">
        <v>0</v>
      </c>
      <c r="S19" s="679">
        <f t="shared" si="0"/>
        <v>0</v>
      </c>
    </row>
    <row r="20" spans="1:19" s="75" customFormat="1">
      <c r="A20" s="56">
        <v>13</v>
      </c>
      <c r="B20" s="81" t="s">
        <v>70</v>
      </c>
      <c r="C20" s="135">
        <v>0</v>
      </c>
      <c r="D20" s="135">
        <v>0</v>
      </c>
      <c r="E20" s="135">
        <v>0</v>
      </c>
      <c r="F20" s="135">
        <v>0</v>
      </c>
      <c r="G20" s="135">
        <v>0</v>
      </c>
      <c r="H20" s="135">
        <v>0</v>
      </c>
      <c r="I20" s="135">
        <v>0</v>
      </c>
      <c r="J20" s="135">
        <v>0</v>
      </c>
      <c r="K20" s="135">
        <v>0</v>
      </c>
      <c r="L20" s="135">
        <v>0</v>
      </c>
      <c r="M20" s="135">
        <v>0</v>
      </c>
      <c r="N20" s="135">
        <v>0</v>
      </c>
      <c r="O20" s="135">
        <v>0</v>
      </c>
      <c r="P20" s="135">
        <v>0</v>
      </c>
      <c r="Q20" s="135">
        <v>0</v>
      </c>
      <c r="R20" s="146">
        <v>0</v>
      </c>
      <c r="S20" s="679">
        <f t="shared" si="0"/>
        <v>0</v>
      </c>
    </row>
    <row r="21" spans="1:19" s="75" customFormat="1">
      <c r="A21" s="56">
        <v>14</v>
      </c>
      <c r="B21" s="81" t="s">
        <v>143</v>
      </c>
      <c r="C21" s="135">
        <v>392481977.77999997</v>
      </c>
      <c r="D21" s="135">
        <v>0</v>
      </c>
      <c r="E21" s="135">
        <v>0</v>
      </c>
      <c r="F21" s="135">
        <v>0</v>
      </c>
      <c r="G21" s="135">
        <v>0</v>
      </c>
      <c r="H21" s="135">
        <v>0</v>
      </c>
      <c r="I21" s="135">
        <v>0</v>
      </c>
      <c r="J21" s="135">
        <v>0</v>
      </c>
      <c r="K21" s="135">
        <v>0</v>
      </c>
      <c r="L21" s="135">
        <v>0</v>
      </c>
      <c r="M21" s="135">
        <v>196506914.54700002</v>
      </c>
      <c r="N21" s="135">
        <v>0</v>
      </c>
      <c r="O21" s="135">
        <v>0</v>
      </c>
      <c r="P21" s="135">
        <v>0</v>
      </c>
      <c r="Q21" s="135">
        <v>0</v>
      </c>
      <c r="R21" s="146">
        <v>0</v>
      </c>
      <c r="S21" s="679">
        <f t="shared" si="0"/>
        <v>196506914.54700002</v>
      </c>
    </row>
    <row r="22" spans="1:19" ht="14.4" thickBot="1">
      <c r="A22" s="49"/>
      <c r="B22" s="77" t="s">
        <v>66</v>
      </c>
      <c r="C22" s="136">
        <f>SUM(C8:C21)</f>
        <v>1148994387.2322998</v>
      </c>
      <c r="D22" s="136">
        <f t="shared" ref="D22:S22" si="1">SUM(D8:D21)</f>
        <v>68932</v>
      </c>
      <c r="E22" s="136">
        <f t="shared" si="1"/>
        <v>95609835.8917</v>
      </c>
      <c r="F22" s="136">
        <f t="shared" si="1"/>
        <v>0</v>
      </c>
      <c r="G22" s="136">
        <f t="shared" si="1"/>
        <v>970039712.1038003</v>
      </c>
      <c r="H22" s="136">
        <f t="shared" si="1"/>
        <v>0</v>
      </c>
      <c r="I22" s="136">
        <f t="shared" si="1"/>
        <v>8094040.0444000009</v>
      </c>
      <c r="J22" s="136">
        <f t="shared" si="1"/>
        <v>0</v>
      </c>
      <c r="K22" s="136">
        <f t="shared" si="1"/>
        <v>2345046143.6472006</v>
      </c>
      <c r="L22" s="136">
        <f t="shared" si="1"/>
        <v>6563589.9046</v>
      </c>
      <c r="M22" s="136">
        <f t="shared" si="1"/>
        <v>1344491557.6837001</v>
      </c>
      <c r="N22" s="136">
        <f t="shared" si="1"/>
        <v>78656296.7289</v>
      </c>
      <c r="O22" s="136">
        <f t="shared" si="1"/>
        <v>19772070.697800007</v>
      </c>
      <c r="P22" s="136">
        <f t="shared" si="1"/>
        <v>0</v>
      </c>
      <c r="Q22" s="136">
        <f t="shared" si="1"/>
        <v>2445722.83</v>
      </c>
      <c r="R22" s="136">
        <f t="shared" si="1"/>
        <v>0</v>
      </c>
      <c r="S22" s="680">
        <f t="shared" si="1"/>
        <v>3585310454.1350198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scale="2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C7" activePane="bottomRight" state="frozen"/>
      <selection activeCell="B1" sqref="B1"/>
      <selection pane="topRight" activeCell="B1" sqref="B1"/>
      <selection pane="bottomLeft" activeCell="B1" sqref="B1"/>
      <selection pane="bottomRight" activeCell="B1" sqref="B1"/>
    </sheetView>
  </sheetViews>
  <sheetFormatPr defaultColWidth="9.33203125" defaultRowHeight="13.8"/>
  <cols>
    <col min="1" max="1" width="10.5546875" style="1" bestFit="1" customWidth="1"/>
    <col min="2" max="2" width="95.44140625" style="1" customWidth="1"/>
    <col min="3" max="3" width="19" style="1" customWidth="1"/>
    <col min="4" max="4" width="19.5546875" style="1" customWidth="1"/>
    <col min="5" max="5" width="31.33203125" style="1" customWidth="1"/>
    <col min="6" max="6" width="29.3320312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664062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33203125" style="1" customWidth="1"/>
    <col min="22" max="22" width="20" style="1" customWidth="1"/>
    <col min="23" max="16384" width="9.33203125" style="10"/>
  </cols>
  <sheetData>
    <row r="1" spans="1:22">
      <c r="A1" s="1" t="s">
        <v>97</v>
      </c>
      <c r="B1" s="222" t="str">
        <f>Info!C2</f>
        <v>სს ”ლიბერთი ბანკი”</v>
      </c>
    </row>
    <row r="2" spans="1:22">
      <c r="A2" s="1" t="s">
        <v>98</v>
      </c>
      <c r="B2" s="540">
        <f>'1. key ratios'!B2</f>
        <v>46022</v>
      </c>
    </row>
    <row r="4" spans="1:22" ht="28.2" thickBot="1">
      <c r="A4" s="1" t="s">
        <v>249</v>
      </c>
      <c r="B4" s="155" t="s">
        <v>283</v>
      </c>
      <c r="V4" s="106" t="s">
        <v>76</v>
      </c>
    </row>
    <row r="5" spans="1:22">
      <c r="A5" s="47"/>
      <c r="B5" s="48"/>
      <c r="C5" s="910" t="s">
        <v>105</v>
      </c>
      <c r="D5" s="911"/>
      <c r="E5" s="911"/>
      <c r="F5" s="911"/>
      <c r="G5" s="911"/>
      <c r="H5" s="911"/>
      <c r="I5" s="911"/>
      <c r="J5" s="911"/>
      <c r="K5" s="911"/>
      <c r="L5" s="912"/>
      <c r="M5" s="910" t="s">
        <v>106</v>
      </c>
      <c r="N5" s="911"/>
      <c r="O5" s="911"/>
      <c r="P5" s="911"/>
      <c r="Q5" s="911"/>
      <c r="R5" s="911"/>
      <c r="S5" s="912"/>
      <c r="T5" s="915" t="s">
        <v>281</v>
      </c>
      <c r="U5" s="915" t="s">
        <v>280</v>
      </c>
      <c r="V5" s="913" t="s">
        <v>107</v>
      </c>
    </row>
    <row r="6" spans="1:22" s="25" customFormat="1" ht="138">
      <c r="A6" s="54"/>
      <c r="B6" s="83"/>
      <c r="C6" s="45" t="s">
        <v>108</v>
      </c>
      <c r="D6" s="44" t="s">
        <v>109</v>
      </c>
      <c r="E6" s="41" t="s">
        <v>110</v>
      </c>
      <c r="F6" s="156" t="s">
        <v>275</v>
      </c>
      <c r="G6" s="44" t="s">
        <v>111</v>
      </c>
      <c r="H6" s="44" t="s">
        <v>112</v>
      </c>
      <c r="I6" s="44" t="s">
        <v>113</v>
      </c>
      <c r="J6" s="44" t="s">
        <v>142</v>
      </c>
      <c r="K6" s="44" t="s">
        <v>114</v>
      </c>
      <c r="L6" s="46" t="s">
        <v>115</v>
      </c>
      <c r="M6" s="45" t="s">
        <v>116</v>
      </c>
      <c r="N6" s="44" t="s">
        <v>117</v>
      </c>
      <c r="O6" s="44" t="s">
        <v>118</v>
      </c>
      <c r="P6" s="44" t="s">
        <v>119</v>
      </c>
      <c r="Q6" s="44" t="s">
        <v>120</v>
      </c>
      <c r="R6" s="44" t="s">
        <v>121</v>
      </c>
      <c r="S6" s="46" t="s">
        <v>122</v>
      </c>
      <c r="T6" s="916"/>
      <c r="U6" s="916"/>
      <c r="V6" s="914"/>
    </row>
    <row r="7" spans="1:22" s="75" customFormat="1">
      <c r="A7" s="76">
        <v>1</v>
      </c>
      <c r="B7" s="81" t="s">
        <v>123</v>
      </c>
      <c r="C7" s="137">
        <v>0</v>
      </c>
      <c r="D7" s="135">
        <v>264646.03049999999</v>
      </c>
      <c r="E7" s="135">
        <v>0</v>
      </c>
      <c r="F7" s="135">
        <v>0</v>
      </c>
      <c r="G7" s="135">
        <v>0</v>
      </c>
      <c r="H7" s="135">
        <v>0</v>
      </c>
      <c r="I7" s="135">
        <v>0</v>
      </c>
      <c r="J7" s="135">
        <v>0</v>
      </c>
      <c r="K7" s="135">
        <v>0</v>
      </c>
      <c r="L7" s="138">
        <v>0</v>
      </c>
      <c r="M7" s="137">
        <v>0</v>
      </c>
      <c r="N7" s="135">
        <v>0</v>
      </c>
      <c r="O7" s="135">
        <v>0</v>
      </c>
      <c r="P7" s="135">
        <v>0</v>
      </c>
      <c r="Q7" s="135">
        <v>0</v>
      </c>
      <c r="R7" s="135">
        <v>0</v>
      </c>
      <c r="S7" s="138">
        <v>0</v>
      </c>
      <c r="T7" s="150">
        <v>0</v>
      </c>
      <c r="U7" s="149">
        <v>264646.03049999999</v>
      </c>
      <c r="V7" s="139">
        <v>264646.03049999999</v>
      </c>
    </row>
    <row r="8" spans="1:22" s="75" customFormat="1">
      <c r="A8" s="76">
        <v>2</v>
      </c>
      <c r="B8" s="81" t="s">
        <v>124</v>
      </c>
      <c r="C8" s="137">
        <v>0</v>
      </c>
      <c r="D8" s="135">
        <v>2662929.1636000001</v>
      </c>
      <c r="E8" s="135">
        <v>0</v>
      </c>
      <c r="F8" s="135">
        <v>0</v>
      </c>
      <c r="G8" s="135">
        <v>0</v>
      </c>
      <c r="H8" s="135">
        <v>0</v>
      </c>
      <c r="I8" s="135">
        <v>0</v>
      </c>
      <c r="J8" s="135">
        <v>0</v>
      </c>
      <c r="K8" s="135">
        <v>0</v>
      </c>
      <c r="L8" s="138">
        <v>0</v>
      </c>
      <c r="M8" s="137">
        <v>0</v>
      </c>
      <c r="N8" s="135">
        <v>0</v>
      </c>
      <c r="O8" s="135">
        <v>0</v>
      </c>
      <c r="P8" s="135">
        <v>0</v>
      </c>
      <c r="Q8" s="135">
        <v>0</v>
      </c>
      <c r="R8" s="135">
        <v>0</v>
      </c>
      <c r="S8" s="138">
        <v>0</v>
      </c>
      <c r="T8" s="149">
        <v>0</v>
      </c>
      <c r="U8" s="149">
        <v>2662929.1636000001</v>
      </c>
      <c r="V8" s="139">
        <v>2662929.1636000001</v>
      </c>
    </row>
    <row r="9" spans="1:22" s="75" customFormat="1">
      <c r="A9" s="76">
        <v>3</v>
      </c>
      <c r="B9" s="81" t="s">
        <v>125</v>
      </c>
      <c r="C9" s="137">
        <v>0</v>
      </c>
      <c r="D9" s="135">
        <v>0</v>
      </c>
      <c r="E9" s="135">
        <v>0</v>
      </c>
      <c r="F9" s="135">
        <v>0</v>
      </c>
      <c r="G9" s="135">
        <v>0</v>
      </c>
      <c r="H9" s="135">
        <v>0</v>
      </c>
      <c r="I9" s="135">
        <v>0</v>
      </c>
      <c r="J9" s="135">
        <v>0</v>
      </c>
      <c r="K9" s="135">
        <v>0</v>
      </c>
      <c r="L9" s="138">
        <v>0</v>
      </c>
      <c r="M9" s="137">
        <v>0</v>
      </c>
      <c r="N9" s="135">
        <v>0</v>
      </c>
      <c r="O9" s="135">
        <v>0</v>
      </c>
      <c r="P9" s="135">
        <v>0</v>
      </c>
      <c r="Q9" s="135">
        <v>0</v>
      </c>
      <c r="R9" s="135">
        <v>0</v>
      </c>
      <c r="S9" s="138">
        <v>0</v>
      </c>
      <c r="T9" s="149">
        <v>0</v>
      </c>
      <c r="U9" s="149"/>
      <c r="V9" s="139">
        <v>0</v>
      </c>
    </row>
    <row r="10" spans="1:22" s="75" customFormat="1">
      <c r="A10" s="76">
        <v>4</v>
      </c>
      <c r="B10" s="81" t="s">
        <v>126</v>
      </c>
      <c r="C10" s="137">
        <v>0</v>
      </c>
      <c r="D10" s="135">
        <v>0</v>
      </c>
      <c r="E10" s="135">
        <v>0</v>
      </c>
      <c r="F10" s="135">
        <v>0</v>
      </c>
      <c r="G10" s="135">
        <v>0</v>
      </c>
      <c r="H10" s="135">
        <v>0</v>
      </c>
      <c r="I10" s="135">
        <v>0</v>
      </c>
      <c r="J10" s="135">
        <v>0</v>
      </c>
      <c r="K10" s="135">
        <v>0</v>
      </c>
      <c r="L10" s="138">
        <v>0</v>
      </c>
      <c r="M10" s="137">
        <v>0</v>
      </c>
      <c r="N10" s="135">
        <v>0</v>
      </c>
      <c r="O10" s="135">
        <v>0</v>
      </c>
      <c r="P10" s="135">
        <v>0</v>
      </c>
      <c r="Q10" s="135">
        <v>0</v>
      </c>
      <c r="R10" s="135">
        <v>0</v>
      </c>
      <c r="S10" s="138">
        <v>0</v>
      </c>
      <c r="T10" s="149">
        <v>0</v>
      </c>
      <c r="U10" s="149"/>
      <c r="V10" s="139">
        <v>0</v>
      </c>
    </row>
    <row r="11" spans="1:22" s="75" customFormat="1">
      <c r="A11" s="76">
        <v>5</v>
      </c>
      <c r="B11" s="81" t="s">
        <v>911</v>
      </c>
      <c r="C11" s="137">
        <v>0</v>
      </c>
      <c r="D11" s="135">
        <v>0</v>
      </c>
      <c r="E11" s="135">
        <v>0</v>
      </c>
      <c r="F11" s="135">
        <v>0</v>
      </c>
      <c r="G11" s="135">
        <v>0</v>
      </c>
      <c r="H11" s="135">
        <v>0</v>
      </c>
      <c r="I11" s="135">
        <v>0</v>
      </c>
      <c r="J11" s="135">
        <v>0</v>
      </c>
      <c r="K11" s="135">
        <v>0</v>
      </c>
      <c r="L11" s="138">
        <v>0</v>
      </c>
      <c r="M11" s="137">
        <v>0</v>
      </c>
      <c r="N11" s="135">
        <v>0</v>
      </c>
      <c r="O11" s="135">
        <v>0</v>
      </c>
      <c r="P11" s="135">
        <v>0</v>
      </c>
      <c r="Q11" s="135">
        <v>0</v>
      </c>
      <c r="R11" s="135">
        <v>0</v>
      </c>
      <c r="S11" s="138">
        <v>0</v>
      </c>
      <c r="T11" s="149">
        <v>0</v>
      </c>
      <c r="U11" s="149"/>
      <c r="V11" s="139">
        <v>0</v>
      </c>
    </row>
    <row r="12" spans="1:22" s="75" customFormat="1">
      <c r="A12" s="76">
        <v>6</v>
      </c>
      <c r="B12" s="81" t="s">
        <v>127</v>
      </c>
      <c r="C12" s="137">
        <v>0</v>
      </c>
      <c r="D12" s="135">
        <v>0</v>
      </c>
      <c r="E12" s="135">
        <v>0</v>
      </c>
      <c r="F12" s="135">
        <v>0</v>
      </c>
      <c r="G12" s="135">
        <v>0</v>
      </c>
      <c r="H12" s="135">
        <v>0</v>
      </c>
      <c r="I12" s="135">
        <v>0</v>
      </c>
      <c r="J12" s="135">
        <v>0</v>
      </c>
      <c r="K12" s="135">
        <v>0</v>
      </c>
      <c r="L12" s="138">
        <v>0</v>
      </c>
      <c r="M12" s="137">
        <v>0</v>
      </c>
      <c r="N12" s="135">
        <v>0</v>
      </c>
      <c r="O12" s="135">
        <v>0</v>
      </c>
      <c r="P12" s="135">
        <v>0</v>
      </c>
      <c r="Q12" s="135">
        <v>0</v>
      </c>
      <c r="R12" s="135">
        <v>0</v>
      </c>
      <c r="S12" s="138">
        <v>0</v>
      </c>
      <c r="T12" s="149">
        <v>0</v>
      </c>
      <c r="U12" s="149"/>
      <c r="V12" s="139">
        <v>0</v>
      </c>
    </row>
    <row r="13" spans="1:22" s="75" customFormat="1">
      <c r="A13" s="76">
        <v>7</v>
      </c>
      <c r="B13" s="81" t="s">
        <v>71</v>
      </c>
      <c r="C13" s="137">
        <v>0</v>
      </c>
      <c r="D13" s="135">
        <v>26151892.405400004</v>
      </c>
      <c r="E13" s="135">
        <v>0</v>
      </c>
      <c r="F13" s="135">
        <v>0</v>
      </c>
      <c r="G13" s="135">
        <v>0</v>
      </c>
      <c r="H13" s="135">
        <v>0</v>
      </c>
      <c r="I13" s="135">
        <v>0</v>
      </c>
      <c r="J13" s="135">
        <v>0</v>
      </c>
      <c r="K13" s="135">
        <v>0</v>
      </c>
      <c r="L13" s="138">
        <v>0</v>
      </c>
      <c r="M13" s="137">
        <v>0</v>
      </c>
      <c r="N13" s="135">
        <v>0</v>
      </c>
      <c r="O13" s="135">
        <v>0</v>
      </c>
      <c r="P13" s="135">
        <v>0</v>
      </c>
      <c r="Q13" s="135">
        <v>0</v>
      </c>
      <c r="R13" s="135">
        <v>0</v>
      </c>
      <c r="S13" s="138">
        <v>0</v>
      </c>
      <c r="T13" s="149">
        <v>26151892.405400004</v>
      </c>
      <c r="U13" s="149"/>
      <c r="V13" s="139">
        <v>26151892.405400004</v>
      </c>
    </row>
    <row r="14" spans="1:22" s="75" customFormat="1">
      <c r="A14" s="76">
        <v>8</v>
      </c>
      <c r="B14" s="81" t="s">
        <v>72</v>
      </c>
      <c r="C14" s="137">
        <v>0</v>
      </c>
      <c r="D14" s="135">
        <v>27499765.155500002</v>
      </c>
      <c r="E14" s="135">
        <v>0</v>
      </c>
      <c r="F14" s="135">
        <v>0</v>
      </c>
      <c r="G14" s="135">
        <v>0</v>
      </c>
      <c r="H14" s="135">
        <v>0</v>
      </c>
      <c r="I14" s="135">
        <v>0</v>
      </c>
      <c r="J14" s="135">
        <v>0</v>
      </c>
      <c r="K14" s="135">
        <v>0</v>
      </c>
      <c r="L14" s="138">
        <v>0</v>
      </c>
      <c r="M14" s="137">
        <v>0</v>
      </c>
      <c r="N14" s="135">
        <v>0</v>
      </c>
      <c r="O14" s="135">
        <v>0</v>
      </c>
      <c r="P14" s="135">
        <v>0</v>
      </c>
      <c r="Q14" s="135">
        <v>0</v>
      </c>
      <c r="R14" s="135">
        <v>0</v>
      </c>
      <c r="S14" s="138">
        <v>0</v>
      </c>
      <c r="T14" s="149">
        <v>27499765.155500002</v>
      </c>
      <c r="U14" s="149"/>
      <c r="V14" s="139">
        <v>27499765.155500002</v>
      </c>
    </row>
    <row r="15" spans="1:22" s="75" customFormat="1">
      <c r="A15" s="76">
        <v>9</v>
      </c>
      <c r="B15" s="81" t="s">
        <v>912</v>
      </c>
      <c r="C15" s="137">
        <v>0</v>
      </c>
      <c r="D15" s="135">
        <v>1323671.5336</v>
      </c>
      <c r="E15" s="135">
        <v>0</v>
      </c>
      <c r="F15" s="135">
        <v>0</v>
      </c>
      <c r="G15" s="135">
        <v>0</v>
      </c>
      <c r="H15" s="135">
        <v>0</v>
      </c>
      <c r="I15" s="135">
        <v>0</v>
      </c>
      <c r="J15" s="135">
        <v>0</v>
      </c>
      <c r="K15" s="135">
        <v>0</v>
      </c>
      <c r="L15" s="138">
        <v>0</v>
      </c>
      <c r="M15" s="137">
        <v>0</v>
      </c>
      <c r="N15" s="135">
        <v>0</v>
      </c>
      <c r="O15" s="135">
        <v>0</v>
      </c>
      <c r="P15" s="135">
        <v>0</v>
      </c>
      <c r="Q15" s="135">
        <v>0</v>
      </c>
      <c r="R15" s="135">
        <v>0</v>
      </c>
      <c r="S15" s="138">
        <v>0</v>
      </c>
      <c r="T15" s="149">
        <v>1323671.5336</v>
      </c>
      <c r="U15" s="149"/>
      <c r="V15" s="139">
        <v>1323671.5336</v>
      </c>
    </row>
    <row r="16" spans="1:22" s="75" customFormat="1">
      <c r="A16" s="76">
        <v>10</v>
      </c>
      <c r="B16" s="81" t="s">
        <v>67</v>
      </c>
      <c r="C16" s="137">
        <v>0</v>
      </c>
      <c r="D16" s="135">
        <v>353534.6887</v>
      </c>
      <c r="E16" s="135">
        <v>0</v>
      </c>
      <c r="F16" s="135">
        <v>0</v>
      </c>
      <c r="G16" s="135">
        <v>0</v>
      </c>
      <c r="H16" s="135">
        <v>0</v>
      </c>
      <c r="I16" s="135">
        <v>0</v>
      </c>
      <c r="J16" s="135">
        <v>0</v>
      </c>
      <c r="K16" s="135">
        <v>0</v>
      </c>
      <c r="L16" s="138">
        <v>0</v>
      </c>
      <c r="M16" s="137">
        <v>0</v>
      </c>
      <c r="N16" s="135">
        <v>0</v>
      </c>
      <c r="O16" s="135">
        <v>0</v>
      </c>
      <c r="P16" s="135">
        <v>0</v>
      </c>
      <c r="Q16" s="135">
        <v>0</v>
      </c>
      <c r="R16" s="135">
        <v>0</v>
      </c>
      <c r="S16" s="138">
        <v>0</v>
      </c>
      <c r="T16" s="149">
        <v>353534.6887</v>
      </c>
      <c r="U16" s="149"/>
      <c r="V16" s="139">
        <v>353534.6887</v>
      </c>
    </row>
    <row r="17" spans="1:22" s="75" customFormat="1">
      <c r="A17" s="76">
        <v>11</v>
      </c>
      <c r="B17" s="81" t="s">
        <v>68</v>
      </c>
      <c r="C17" s="137">
        <v>0</v>
      </c>
      <c r="D17" s="135">
        <v>0</v>
      </c>
      <c r="E17" s="135">
        <v>0</v>
      </c>
      <c r="F17" s="135">
        <v>0</v>
      </c>
      <c r="G17" s="135">
        <v>0</v>
      </c>
      <c r="H17" s="135">
        <v>0</v>
      </c>
      <c r="I17" s="135">
        <v>0</v>
      </c>
      <c r="J17" s="135">
        <v>0</v>
      </c>
      <c r="K17" s="135">
        <v>0</v>
      </c>
      <c r="L17" s="138">
        <v>0</v>
      </c>
      <c r="M17" s="137">
        <v>0</v>
      </c>
      <c r="N17" s="135">
        <v>0</v>
      </c>
      <c r="O17" s="135">
        <v>0</v>
      </c>
      <c r="P17" s="135">
        <v>0</v>
      </c>
      <c r="Q17" s="135">
        <v>0</v>
      </c>
      <c r="R17" s="135">
        <v>0</v>
      </c>
      <c r="S17" s="138">
        <v>0</v>
      </c>
      <c r="T17" s="149">
        <v>0</v>
      </c>
      <c r="U17" s="149"/>
      <c r="V17" s="139">
        <v>0</v>
      </c>
    </row>
    <row r="18" spans="1:22" s="75" customFormat="1">
      <c r="A18" s="76">
        <v>12</v>
      </c>
      <c r="B18" s="81" t="s">
        <v>69</v>
      </c>
      <c r="C18" s="137">
        <v>0</v>
      </c>
      <c r="D18" s="135">
        <v>0</v>
      </c>
      <c r="E18" s="135">
        <v>0</v>
      </c>
      <c r="F18" s="135">
        <v>0</v>
      </c>
      <c r="G18" s="135">
        <v>0</v>
      </c>
      <c r="H18" s="135">
        <v>0</v>
      </c>
      <c r="I18" s="135">
        <v>0</v>
      </c>
      <c r="J18" s="135">
        <v>0</v>
      </c>
      <c r="K18" s="135">
        <v>0</v>
      </c>
      <c r="L18" s="138">
        <v>0</v>
      </c>
      <c r="M18" s="137">
        <v>0</v>
      </c>
      <c r="N18" s="135">
        <v>0</v>
      </c>
      <c r="O18" s="135">
        <v>0</v>
      </c>
      <c r="P18" s="135">
        <v>0</v>
      </c>
      <c r="Q18" s="135">
        <v>0</v>
      </c>
      <c r="R18" s="135">
        <v>0</v>
      </c>
      <c r="S18" s="138">
        <v>0</v>
      </c>
      <c r="T18" s="149">
        <v>0</v>
      </c>
      <c r="U18" s="149"/>
      <c r="V18" s="139">
        <v>0</v>
      </c>
    </row>
    <row r="19" spans="1:22" s="75" customFormat="1">
      <c r="A19" s="76">
        <v>13</v>
      </c>
      <c r="B19" s="81" t="s">
        <v>70</v>
      </c>
      <c r="C19" s="137">
        <v>0</v>
      </c>
      <c r="D19" s="135">
        <v>0</v>
      </c>
      <c r="E19" s="135">
        <v>0</v>
      </c>
      <c r="F19" s="135">
        <v>0</v>
      </c>
      <c r="G19" s="135">
        <v>0</v>
      </c>
      <c r="H19" s="135">
        <v>0</v>
      </c>
      <c r="I19" s="135">
        <v>0</v>
      </c>
      <c r="J19" s="135">
        <v>0</v>
      </c>
      <c r="K19" s="135">
        <v>0</v>
      </c>
      <c r="L19" s="138">
        <v>0</v>
      </c>
      <c r="M19" s="137">
        <v>0</v>
      </c>
      <c r="N19" s="135">
        <v>0</v>
      </c>
      <c r="O19" s="135">
        <v>0</v>
      </c>
      <c r="P19" s="135">
        <v>0</v>
      </c>
      <c r="Q19" s="135">
        <v>0</v>
      </c>
      <c r="R19" s="135">
        <v>0</v>
      </c>
      <c r="S19" s="138">
        <v>0</v>
      </c>
      <c r="T19" s="149">
        <v>0</v>
      </c>
      <c r="U19" s="149"/>
      <c r="V19" s="139">
        <v>0</v>
      </c>
    </row>
    <row r="20" spans="1:22" s="75" customFormat="1">
      <c r="A20" s="76">
        <v>14</v>
      </c>
      <c r="B20" s="81" t="s">
        <v>143</v>
      </c>
      <c r="C20" s="137">
        <v>0</v>
      </c>
      <c r="D20" s="135">
        <v>0</v>
      </c>
      <c r="E20" s="135">
        <v>0</v>
      </c>
      <c r="F20" s="135">
        <v>0</v>
      </c>
      <c r="G20" s="135">
        <v>0</v>
      </c>
      <c r="H20" s="135">
        <v>0</v>
      </c>
      <c r="I20" s="135">
        <v>0</v>
      </c>
      <c r="J20" s="135">
        <v>0</v>
      </c>
      <c r="K20" s="135">
        <v>0</v>
      </c>
      <c r="L20" s="138">
        <v>0</v>
      </c>
      <c r="M20" s="137">
        <v>0</v>
      </c>
      <c r="N20" s="135">
        <v>0</v>
      </c>
      <c r="O20" s="135">
        <v>0</v>
      </c>
      <c r="P20" s="135">
        <v>0</v>
      </c>
      <c r="Q20" s="135">
        <v>0</v>
      </c>
      <c r="R20" s="135">
        <v>0</v>
      </c>
      <c r="S20" s="138">
        <v>0</v>
      </c>
      <c r="T20" s="149">
        <v>0</v>
      </c>
      <c r="U20" s="149"/>
      <c r="V20" s="139">
        <v>0</v>
      </c>
    </row>
    <row r="21" spans="1:22" ht="14.4" thickBot="1">
      <c r="A21" s="49"/>
      <c r="B21" s="50" t="s">
        <v>66</v>
      </c>
      <c r="C21" s="140">
        <f>SUM(C7:C20)</f>
        <v>0</v>
      </c>
      <c r="D21" s="136">
        <f t="shared" ref="D21:V21" si="0">SUM(D7:D20)</f>
        <v>58256438.977300011</v>
      </c>
      <c r="E21" s="136">
        <f t="shared" si="0"/>
        <v>0</v>
      </c>
      <c r="F21" s="136">
        <f t="shared" si="0"/>
        <v>0</v>
      </c>
      <c r="G21" s="136">
        <f t="shared" si="0"/>
        <v>0</v>
      </c>
      <c r="H21" s="136">
        <f t="shared" si="0"/>
        <v>0</v>
      </c>
      <c r="I21" s="136">
        <f t="shared" si="0"/>
        <v>0</v>
      </c>
      <c r="J21" s="136">
        <f t="shared" si="0"/>
        <v>0</v>
      </c>
      <c r="K21" s="136">
        <f t="shared" si="0"/>
        <v>0</v>
      </c>
      <c r="L21" s="141">
        <f t="shared" si="0"/>
        <v>0</v>
      </c>
      <c r="M21" s="140">
        <f t="shared" si="0"/>
        <v>0</v>
      </c>
      <c r="N21" s="136">
        <f t="shared" si="0"/>
        <v>0</v>
      </c>
      <c r="O21" s="136">
        <f t="shared" si="0"/>
        <v>0</v>
      </c>
      <c r="P21" s="136">
        <f t="shared" si="0"/>
        <v>0</v>
      </c>
      <c r="Q21" s="136">
        <f t="shared" si="0"/>
        <v>0</v>
      </c>
      <c r="R21" s="136">
        <f t="shared" si="0"/>
        <v>0</v>
      </c>
      <c r="S21" s="141">
        <f t="shared" si="0"/>
        <v>0</v>
      </c>
      <c r="T21" s="141">
        <f>SUM(T7:T20)</f>
        <v>55328863.783200003</v>
      </c>
      <c r="U21" s="141">
        <f t="shared" si="0"/>
        <v>2927575.1941</v>
      </c>
      <c r="V21" s="142">
        <f t="shared" si="0"/>
        <v>58256438.977300011</v>
      </c>
    </row>
    <row r="24" spans="1:22">
      <c r="A24" s="13"/>
      <c r="B24" s="13"/>
      <c r="C24" s="27"/>
      <c r="D24" s="27"/>
      <c r="E24" s="27"/>
    </row>
    <row r="25" spans="1:22">
      <c r="A25" s="42"/>
      <c r="B25" s="42"/>
      <c r="C25" s="13"/>
      <c r="D25" s="27"/>
      <c r="E25" s="27"/>
    </row>
    <row r="26" spans="1:22">
      <c r="A26" s="42"/>
      <c r="B26" s="43"/>
      <c r="C26" s="13"/>
      <c r="D26" s="27"/>
      <c r="E26" s="27"/>
    </row>
    <row r="27" spans="1:22">
      <c r="A27" s="42"/>
      <c r="B27" s="42"/>
      <c r="C27" s="13"/>
      <c r="D27" s="27"/>
      <c r="E27" s="27"/>
    </row>
    <row r="28" spans="1:22">
      <c r="A28" s="42"/>
      <c r="B28" s="43"/>
      <c r="C28" s="13"/>
      <c r="D28" s="27"/>
      <c r="E28" s="27"/>
    </row>
  </sheetData>
  <mergeCells count="5">
    <mergeCell ref="C5:L5"/>
    <mergeCell ref="M5:S5"/>
    <mergeCell ref="V5:V6"/>
    <mergeCell ref="T5:T6"/>
    <mergeCell ref="U5:U6"/>
  </mergeCells>
  <pageMargins left="0.7" right="0.7" top="0.75" bottom="0.75" header="0.3" footer="0.3"/>
  <pageSetup paperSize="9" scale="1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15" activePane="bottomRight" state="frozen"/>
      <selection activeCell="B1" sqref="B1"/>
      <selection pane="topRight" activeCell="B1" sqref="B1"/>
      <selection pane="bottomLeft" activeCell="B1" sqref="B1"/>
      <selection pane="bottomRight" activeCell="B1" sqref="B1"/>
    </sheetView>
  </sheetViews>
  <sheetFormatPr defaultColWidth="9.33203125" defaultRowHeight="13.8"/>
  <cols>
    <col min="1" max="1" width="10.5546875" style="1" bestFit="1" customWidth="1"/>
    <col min="2" max="2" width="98.44140625" style="1" customWidth="1"/>
    <col min="3" max="3" width="14" style="1" customWidth="1"/>
    <col min="4" max="4" width="14.6640625" style="1" bestFit="1" customWidth="1"/>
    <col min="5" max="5" width="17.6640625" style="1" customWidth="1"/>
    <col min="6" max="6" width="15.6640625" style="1" customWidth="1"/>
    <col min="7" max="7" width="17.44140625" style="1" customWidth="1"/>
    <col min="8" max="8" width="15.33203125" style="1" customWidth="1"/>
    <col min="9" max="16384" width="9.33203125" style="10"/>
  </cols>
  <sheetData>
    <row r="1" spans="1:9">
      <c r="A1" s="1" t="s">
        <v>97</v>
      </c>
      <c r="B1" s="222" t="str">
        <f>Info!C2</f>
        <v>სს ”ლიბერთი ბანკი”</v>
      </c>
    </row>
    <row r="2" spans="1:9">
      <c r="A2" s="1" t="s">
        <v>98</v>
      </c>
      <c r="B2" s="540">
        <f>'1. key ratios'!B2</f>
        <v>46022</v>
      </c>
    </row>
    <row r="4" spans="1:9" ht="14.4" thickBot="1">
      <c r="A4" s="1" t="s">
        <v>250</v>
      </c>
      <c r="B4" s="152" t="s">
        <v>284</v>
      </c>
    </row>
    <row r="5" spans="1:9">
      <c r="A5" s="47"/>
      <c r="B5" s="73"/>
      <c r="C5" s="78" t="s">
        <v>0</v>
      </c>
      <c r="D5" s="78" t="s">
        <v>1</v>
      </c>
      <c r="E5" s="78" t="s">
        <v>2</v>
      </c>
      <c r="F5" s="78" t="s">
        <v>3</v>
      </c>
      <c r="G5" s="147" t="s">
        <v>4</v>
      </c>
      <c r="H5" s="79" t="s">
        <v>5</v>
      </c>
      <c r="I5" s="17"/>
    </row>
    <row r="6" spans="1:9" ht="15" customHeight="1">
      <c r="A6" s="72"/>
      <c r="B6" s="15"/>
      <c r="C6" s="917" t="s">
        <v>276</v>
      </c>
      <c r="D6" s="921" t="s">
        <v>297</v>
      </c>
      <c r="E6" s="922"/>
      <c r="F6" s="917" t="s">
        <v>303</v>
      </c>
      <c r="G6" s="917" t="s">
        <v>304</v>
      </c>
      <c r="H6" s="919" t="s">
        <v>278</v>
      </c>
      <c r="I6" s="17"/>
    </row>
    <row r="7" spans="1:9" ht="69">
      <c r="A7" s="72"/>
      <c r="B7" s="15"/>
      <c r="C7" s="918"/>
      <c r="D7" s="151" t="s">
        <v>279</v>
      </c>
      <c r="E7" s="151" t="s">
        <v>277</v>
      </c>
      <c r="F7" s="918"/>
      <c r="G7" s="918"/>
      <c r="H7" s="920"/>
      <c r="I7" s="17"/>
    </row>
    <row r="8" spans="1:9">
      <c r="A8" s="40">
        <v>1</v>
      </c>
      <c r="B8" s="81" t="s">
        <v>123</v>
      </c>
      <c r="C8" s="143">
        <v>873067702.81169999</v>
      </c>
      <c r="D8" s="144">
        <v>9589291.8632999994</v>
      </c>
      <c r="E8" s="143">
        <v>9589291.8632999994</v>
      </c>
      <c r="F8" s="143">
        <v>125602656.39999999</v>
      </c>
      <c r="G8" s="148">
        <v>125338010.36949998</v>
      </c>
      <c r="H8" s="157">
        <f>G8/(C8+E8)</f>
        <v>0.14200081246243368</v>
      </c>
    </row>
    <row r="9" spans="1:9" ht="15" customHeight="1">
      <c r="A9" s="40">
        <v>2</v>
      </c>
      <c r="B9" s="81" t="s">
        <v>124</v>
      </c>
      <c r="C9" s="143">
        <v>0</v>
      </c>
      <c r="D9" s="144">
        <v>145318875.46240002</v>
      </c>
      <c r="E9" s="143">
        <v>72659437.731399998</v>
      </c>
      <c r="F9" s="143">
        <v>71496937.082499996</v>
      </c>
      <c r="G9" s="148">
        <v>68834007.919</v>
      </c>
      <c r="H9" s="157">
        <f t="shared" ref="H9:H21" si="0">G9/(C9+E9)</f>
        <v>0.94735123293216972</v>
      </c>
    </row>
    <row r="10" spans="1:9">
      <c r="A10" s="40">
        <v>3</v>
      </c>
      <c r="B10" s="81" t="s">
        <v>125</v>
      </c>
      <c r="C10" s="143">
        <v>0</v>
      </c>
      <c r="D10" s="144">
        <v>15200445.1939</v>
      </c>
      <c r="E10" s="143">
        <v>3040089.0388000007</v>
      </c>
      <c r="F10" s="143">
        <v>3034688.0342999999</v>
      </c>
      <c r="G10" s="148">
        <v>3034688.0342999999</v>
      </c>
      <c r="H10" s="157">
        <f t="shared" si="0"/>
        <v>0.99822340581770175</v>
      </c>
    </row>
    <row r="11" spans="1:9">
      <c r="A11" s="40">
        <v>4</v>
      </c>
      <c r="B11" s="81" t="s">
        <v>126</v>
      </c>
      <c r="C11" s="143">
        <v>0</v>
      </c>
      <c r="D11" s="144">
        <v>290279589.24949992</v>
      </c>
      <c r="E11" s="143">
        <v>0</v>
      </c>
      <c r="F11" s="143">
        <v>0</v>
      </c>
      <c r="G11" s="148">
        <v>0</v>
      </c>
      <c r="H11" s="157">
        <v>0</v>
      </c>
    </row>
    <row r="12" spans="1:9">
      <c r="A12" s="40">
        <v>5</v>
      </c>
      <c r="B12" s="81" t="s">
        <v>911</v>
      </c>
      <c r="C12" s="143">
        <v>5407264.3289999999</v>
      </c>
      <c r="D12" s="144">
        <v>0</v>
      </c>
      <c r="E12" s="143">
        <v>0</v>
      </c>
      <c r="F12" s="143">
        <v>5407264.3289999999</v>
      </c>
      <c r="G12" s="148">
        <v>5407264.3289999999</v>
      </c>
      <c r="H12" s="157">
        <f t="shared" si="0"/>
        <v>1</v>
      </c>
    </row>
    <row r="13" spans="1:9">
      <c r="A13" s="40">
        <v>6</v>
      </c>
      <c r="B13" s="81" t="s">
        <v>127</v>
      </c>
      <c r="C13" s="143">
        <v>114053565.74729995</v>
      </c>
      <c r="D13" s="144">
        <v>0</v>
      </c>
      <c r="E13" s="143">
        <v>0</v>
      </c>
      <c r="F13" s="143">
        <v>34720946.888000011</v>
      </c>
      <c r="G13" s="148">
        <v>34720946.888000011</v>
      </c>
      <c r="H13" s="157">
        <f t="shared" si="0"/>
        <v>0.30442666707088006</v>
      </c>
    </row>
    <row r="14" spans="1:9">
      <c r="A14" s="40">
        <v>7</v>
      </c>
      <c r="B14" s="81" t="s">
        <v>71</v>
      </c>
      <c r="C14" s="143">
        <v>976464403.38440013</v>
      </c>
      <c r="D14" s="144">
        <v>0</v>
      </c>
      <c r="E14" s="143">
        <v>0</v>
      </c>
      <c r="F14" s="144">
        <v>976464403.38440013</v>
      </c>
      <c r="G14" s="185">
        <v>950312510.97900009</v>
      </c>
      <c r="H14" s="157">
        <f>G14/(C14+E14)</f>
        <v>0.97321777187703074</v>
      </c>
    </row>
    <row r="15" spans="1:9">
      <c r="A15" s="40">
        <v>8</v>
      </c>
      <c r="B15" s="81" t="s">
        <v>72</v>
      </c>
      <c r="C15" s="143">
        <v>2652435894.2249012</v>
      </c>
      <c r="D15" s="144">
        <v>0</v>
      </c>
      <c r="E15" s="143">
        <v>0</v>
      </c>
      <c r="F15" s="144">
        <v>1866371020.4380009</v>
      </c>
      <c r="G15" s="185">
        <v>1838871255.2827005</v>
      </c>
      <c r="H15" s="157">
        <f t="shared" si="0"/>
        <v>0.69327641783405225</v>
      </c>
    </row>
    <row r="16" spans="1:9">
      <c r="A16" s="40">
        <v>9</v>
      </c>
      <c r="B16" s="81" t="s">
        <v>912</v>
      </c>
      <c r="C16" s="143">
        <v>662649961.52610028</v>
      </c>
      <c r="D16" s="144">
        <v>0</v>
      </c>
      <c r="E16" s="143">
        <v>0</v>
      </c>
      <c r="F16" s="144">
        <v>231927486.53430009</v>
      </c>
      <c r="G16" s="185">
        <v>230603815.00070012</v>
      </c>
      <c r="H16" s="157">
        <f t="shared" si="0"/>
        <v>0.34800245739034447</v>
      </c>
    </row>
    <row r="17" spans="1:8">
      <c r="A17" s="40">
        <v>10</v>
      </c>
      <c r="B17" s="81" t="s">
        <v>67</v>
      </c>
      <c r="C17" s="143">
        <v>58980063.950499989</v>
      </c>
      <c r="D17" s="144">
        <v>0</v>
      </c>
      <c r="E17" s="143">
        <v>0</v>
      </c>
      <c r="F17" s="144">
        <v>67663829.422899976</v>
      </c>
      <c r="G17" s="185">
        <v>67310294.733899966</v>
      </c>
      <c r="H17" s="157">
        <f t="shared" si="0"/>
        <v>1.1412380764861711</v>
      </c>
    </row>
    <row r="18" spans="1:8">
      <c r="A18" s="40">
        <v>11</v>
      </c>
      <c r="B18" s="81" t="s">
        <v>68</v>
      </c>
      <c r="C18" s="143">
        <v>2445722.83</v>
      </c>
      <c r="D18" s="144">
        <v>0</v>
      </c>
      <c r="E18" s="143">
        <v>0</v>
      </c>
      <c r="F18" s="144">
        <v>6114307.0750000002</v>
      </c>
      <c r="G18" s="185">
        <v>6114307.0750000002</v>
      </c>
      <c r="H18" s="157">
        <f t="shared" si="0"/>
        <v>2.5</v>
      </c>
    </row>
    <row r="19" spans="1:8">
      <c r="A19" s="40">
        <v>12</v>
      </c>
      <c r="B19" s="81" t="s">
        <v>69</v>
      </c>
      <c r="C19" s="143">
        <v>0</v>
      </c>
      <c r="D19" s="144">
        <v>0</v>
      </c>
      <c r="E19" s="143">
        <v>0</v>
      </c>
      <c r="F19" s="144">
        <v>0</v>
      </c>
      <c r="G19" s="185">
        <v>0</v>
      </c>
      <c r="H19" s="157">
        <v>0</v>
      </c>
    </row>
    <row r="20" spans="1:8">
      <c r="A20" s="40">
        <v>13</v>
      </c>
      <c r="B20" s="81" t="s">
        <v>70</v>
      </c>
      <c r="C20" s="143">
        <v>0</v>
      </c>
      <c r="D20" s="144">
        <v>0</v>
      </c>
      <c r="E20" s="143">
        <v>0</v>
      </c>
      <c r="F20" s="144">
        <v>0</v>
      </c>
      <c r="G20" s="185">
        <v>0</v>
      </c>
      <c r="H20" s="157">
        <v>0</v>
      </c>
    </row>
    <row r="21" spans="1:8">
      <c r="A21" s="40">
        <v>14</v>
      </c>
      <c r="B21" s="81" t="s">
        <v>143</v>
      </c>
      <c r="C21" s="143">
        <v>588988892.32700002</v>
      </c>
      <c r="D21" s="144">
        <v>0</v>
      </c>
      <c r="E21" s="143">
        <v>0</v>
      </c>
      <c r="F21" s="144">
        <v>196506914.54700002</v>
      </c>
      <c r="G21" s="185">
        <v>196506914.54700002</v>
      </c>
      <c r="H21" s="157">
        <f t="shared" si="0"/>
        <v>0.33363433013249694</v>
      </c>
    </row>
    <row r="22" spans="1:8" ht="14.4" thickBot="1">
      <c r="A22" s="74"/>
      <c r="B22" s="80" t="s">
        <v>66</v>
      </c>
      <c r="C22" s="681">
        <f>SUM(C8:C21)</f>
        <v>5934493471.1309004</v>
      </c>
      <c r="D22" s="681">
        <f>SUM(D8:D21)</f>
        <v>460388201.76909995</v>
      </c>
      <c r="E22" s="681">
        <f>SUM(E8:E21)</f>
        <v>85288818.633499995</v>
      </c>
      <c r="F22" s="681">
        <f>SUM(F8:F21)</f>
        <v>3585310454.1354008</v>
      </c>
      <c r="G22" s="681">
        <f>SUM(G8:G21)</f>
        <v>3527054015.1581001</v>
      </c>
      <c r="H22" s="158">
        <f>G22/(C22+E22)</f>
        <v>0.58591056044588952</v>
      </c>
    </row>
    <row r="28" spans="1:8" ht="10.5" customHeight="1"/>
  </sheetData>
  <mergeCells count="5">
    <mergeCell ref="C6:C7"/>
    <mergeCell ref="F6:F7"/>
    <mergeCell ref="G6:G7"/>
    <mergeCell ref="H6:H7"/>
    <mergeCell ref="D6:E6"/>
  </mergeCells>
  <pageMargins left="0.7" right="0.7" top="0.75" bottom="0.75" header="0.3" footer="0.3"/>
  <pageSetup scale="4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D8" activePane="bottomRight" state="frozen"/>
      <selection activeCell="B1" sqref="B1"/>
      <selection pane="topRight" activeCell="B1" sqref="B1"/>
      <selection pane="bottomLeft" activeCell="B1" sqref="B1"/>
      <selection pane="bottomRight" activeCell="B1" sqref="B1"/>
    </sheetView>
  </sheetViews>
  <sheetFormatPr defaultColWidth="9.33203125" defaultRowHeight="13.8"/>
  <cols>
    <col min="1" max="1" width="10.5546875" style="176" bestFit="1" customWidth="1"/>
    <col min="2" max="2" width="92.5546875" style="176" customWidth="1"/>
    <col min="3" max="4" width="13.5546875" style="176" bestFit="1" customWidth="1"/>
    <col min="5" max="5" width="14" style="176" bestFit="1" customWidth="1"/>
    <col min="6" max="6" width="12" style="176" bestFit="1" customWidth="1"/>
    <col min="7" max="7" width="12.44140625" style="176" bestFit="1" customWidth="1"/>
    <col min="8" max="8" width="13.5546875" style="176" bestFit="1" customWidth="1"/>
    <col min="9" max="9" width="12.5546875" style="176" customWidth="1"/>
    <col min="10" max="10" width="12.77734375" style="176" customWidth="1"/>
    <col min="11" max="11" width="14.33203125" style="176" customWidth="1"/>
    <col min="12" max="16384" width="9.33203125" style="176"/>
  </cols>
  <sheetData>
    <row r="1" spans="1:11">
      <c r="A1" s="176" t="s">
        <v>97</v>
      </c>
      <c r="B1" s="222" t="str">
        <f>Info!C2</f>
        <v>სს ”ლიბერთი ბანკი”</v>
      </c>
    </row>
    <row r="2" spans="1:11">
      <c r="A2" s="176" t="s">
        <v>98</v>
      </c>
      <c r="B2" s="540">
        <f>'1. key ratios'!B2</f>
        <v>46022</v>
      </c>
      <c r="C2" s="177"/>
      <c r="D2" s="177"/>
    </row>
    <row r="3" spans="1:11">
      <c r="B3" s="177"/>
      <c r="C3" s="177"/>
      <c r="D3" s="177"/>
    </row>
    <row r="4" spans="1:11" ht="14.4" thickBot="1">
      <c r="A4" s="176" t="s">
        <v>340</v>
      </c>
      <c r="B4" s="152" t="s">
        <v>339</v>
      </c>
      <c r="C4" s="177"/>
      <c r="D4" s="177"/>
    </row>
    <row r="5" spans="1:11" ht="30" customHeight="1">
      <c r="A5" s="926"/>
      <c r="B5" s="927"/>
      <c r="C5" s="924" t="s">
        <v>372</v>
      </c>
      <c r="D5" s="924"/>
      <c r="E5" s="924"/>
      <c r="F5" s="924" t="s">
        <v>373</v>
      </c>
      <c r="G5" s="924"/>
      <c r="H5" s="924"/>
      <c r="I5" s="924" t="s">
        <v>374</v>
      </c>
      <c r="J5" s="924"/>
      <c r="K5" s="925"/>
    </row>
    <row r="6" spans="1:11">
      <c r="A6" s="174"/>
      <c r="B6" s="175"/>
      <c r="C6" s="527" t="s">
        <v>26</v>
      </c>
      <c r="D6" s="527" t="s">
        <v>79</v>
      </c>
      <c r="E6" s="527" t="s">
        <v>66</v>
      </c>
      <c r="F6" s="527" t="s">
        <v>26</v>
      </c>
      <c r="G6" s="527" t="s">
        <v>79</v>
      </c>
      <c r="H6" s="527" t="s">
        <v>66</v>
      </c>
      <c r="I6" s="527" t="s">
        <v>26</v>
      </c>
      <c r="J6" s="527" t="s">
        <v>79</v>
      </c>
      <c r="K6" s="179" t="s">
        <v>66</v>
      </c>
    </row>
    <row r="7" spans="1:11">
      <c r="A7" s="180" t="s">
        <v>310</v>
      </c>
      <c r="B7" s="173"/>
      <c r="C7" s="173"/>
      <c r="D7" s="173"/>
      <c r="E7" s="173"/>
      <c r="F7" s="173"/>
      <c r="G7" s="173"/>
      <c r="H7" s="173"/>
      <c r="I7" s="173"/>
      <c r="J7" s="173"/>
      <c r="K7" s="181"/>
    </row>
    <row r="8" spans="1:11">
      <c r="A8" s="172">
        <v>1</v>
      </c>
      <c r="B8" s="160" t="s">
        <v>310</v>
      </c>
      <c r="C8" s="557"/>
      <c r="D8" s="557"/>
      <c r="E8" s="557"/>
      <c r="F8" s="541">
        <v>768456942.32665217</v>
      </c>
      <c r="G8" s="541">
        <v>496181334.07087302</v>
      </c>
      <c r="H8" s="541">
        <v>1264638276.3975253</v>
      </c>
      <c r="I8" s="541">
        <v>760094524.84513021</v>
      </c>
      <c r="J8" s="541">
        <v>305195842.94051069</v>
      </c>
      <c r="K8" s="542">
        <v>1065290367.7856416</v>
      </c>
    </row>
    <row r="9" spans="1:11">
      <c r="A9" s="180" t="s">
        <v>311</v>
      </c>
      <c r="B9" s="173"/>
      <c r="C9" s="543"/>
      <c r="D9" s="543"/>
      <c r="E9" s="543"/>
      <c r="F9" s="543"/>
      <c r="G9" s="543"/>
      <c r="H9" s="543"/>
      <c r="I9" s="543"/>
      <c r="J9" s="543"/>
      <c r="K9" s="544"/>
    </row>
    <row r="10" spans="1:11">
      <c r="A10" s="182">
        <v>2</v>
      </c>
      <c r="B10" s="161" t="s">
        <v>312</v>
      </c>
      <c r="C10" s="545">
        <v>1359319931.7145524</v>
      </c>
      <c r="D10" s="546">
        <v>620381302.32558048</v>
      </c>
      <c r="E10" s="546">
        <v>1979701234.040132</v>
      </c>
      <c r="F10" s="546">
        <v>219132902.90843987</v>
      </c>
      <c r="G10" s="546">
        <v>107275136.4610492</v>
      </c>
      <c r="H10" s="546">
        <v>326408039.36948878</v>
      </c>
      <c r="I10" s="546">
        <v>55667475.288611442</v>
      </c>
      <c r="J10" s="546">
        <v>26705411.201749656</v>
      </c>
      <c r="K10" s="547">
        <v>82372886.490361124</v>
      </c>
    </row>
    <row r="11" spans="1:11">
      <c r="A11" s="182">
        <v>3</v>
      </c>
      <c r="B11" s="161" t="s">
        <v>313</v>
      </c>
      <c r="C11" s="545">
        <v>1515104079.6172612</v>
      </c>
      <c r="D11" s="546">
        <v>630410046.34722507</v>
      </c>
      <c r="E11" s="546">
        <v>2145514125.9644866</v>
      </c>
      <c r="F11" s="546">
        <v>407849398.89083272</v>
      </c>
      <c r="G11" s="546">
        <v>179574575.65269569</v>
      </c>
      <c r="H11" s="546">
        <v>587423974.54352832</v>
      </c>
      <c r="I11" s="546">
        <v>336924788.13634014</v>
      </c>
      <c r="J11" s="546">
        <v>153622823.51875398</v>
      </c>
      <c r="K11" s="547">
        <v>490547611.65509415</v>
      </c>
    </row>
    <row r="12" spans="1:11">
      <c r="A12" s="182">
        <v>4</v>
      </c>
      <c r="B12" s="161" t="s">
        <v>314</v>
      </c>
      <c r="C12" s="545"/>
      <c r="D12" s="546"/>
      <c r="E12" s="546">
        <v>0</v>
      </c>
      <c r="F12" s="546"/>
      <c r="G12" s="546"/>
      <c r="H12" s="546"/>
      <c r="I12" s="546"/>
      <c r="J12" s="546"/>
      <c r="K12" s="547"/>
    </row>
    <row r="13" spans="1:11">
      <c r="A13" s="182">
        <v>5</v>
      </c>
      <c r="B13" s="161" t="s">
        <v>315</v>
      </c>
      <c r="C13" s="545">
        <v>-913942.62880434748</v>
      </c>
      <c r="D13" s="546">
        <v>0</v>
      </c>
      <c r="E13" s="546">
        <v>-913942.62880434748</v>
      </c>
      <c r="F13" s="546">
        <v>-913942.62880434748</v>
      </c>
      <c r="G13" s="546">
        <v>0</v>
      </c>
      <c r="H13" s="546">
        <v>-913942.62880434748</v>
      </c>
      <c r="I13" s="546">
        <v>-913942.62880434748</v>
      </c>
      <c r="J13" s="546">
        <v>0</v>
      </c>
      <c r="K13" s="547">
        <v>-913942.62880434748</v>
      </c>
    </row>
    <row r="14" spans="1:11">
      <c r="A14" s="182">
        <v>6</v>
      </c>
      <c r="B14" s="161" t="s">
        <v>330</v>
      </c>
      <c r="C14" s="545">
        <v>39279908.762282602</v>
      </c>
      <c r="D14" s="546">
        <v>10024476.835177381</v>
      </c>
      <c r="E14" s="546">
        <v>49304385.597460002</v>
      </c>
      <c r="F14" s="546">
        <v>34502583.308556758</v>
      </c>
      <c r="G14" s="546">
        <v>36379128.603306577</v>
      </c>
      <c r="H14" s="546">
        <v>70881711.911863342</v>
      </c>
      <c r="I14" s="546">
        <v>11603853.013861304</v>
      </c>
      <c r="J14" s="546">
        <v>11940423.192742757</v>
      </c>
      <c r="K14" s="547">
        <v>23544276.20660406</v>
      </c>
    </row>
    <row r="15" spans="1:11">
      <c r="A15" s="182">
        <v>7</v>
      </c>
      <c r="B15" s="161" t="s">
        <v>317</v>
      </c>
      <c r="C15" s="545">
        <v>193321074.59703267</v>
      </c>
      <c r="D15" s="546">
        <v>117615147.67670198</v>
      </c>
      <c r="E15" s="546">
        <v>310936222.27373469</v>
      </c>
      <c r="F15" s="546">
        <v>67524759.049771771</v>
      </c>
      <c r="G15" s="546">
        <v>9442763.5758804381</v>
      </c>
      <c r="H15" s="546">
        <v>76967522.625652179</v>
      </c>
      <c r="I15" s="546">
        <v>63038151.171619594</v>
      </c>
      <c r="J15" s="546">
        <v>12318027.886148136</v>
      </c>
      <c r="K15" s="547">
        <v>75356179.057767674</v>
      </c>
    </row>
    <row r="16" spans="1:11">
      <c r="A16" s="182">
        <v>8</v>
      </c>
      <c r="B16" s="162" t="s">
        <v>318</v>
      </c>
      <c r="C16" s="545">
        <v>3106111052.0623245</v>
      </c>
      <c r="D16" s="546">
        <v>1378430973.184685</v>
      </c>
      <c r="E16" s="546">
        <v>4484542025.2470093</v>
      </c>
      <c r="F16" s="546">
        <v>728095701.52879679</v>
      </c>
      <c r="G16" s="546">
        <v>332671604.29293191</v>
      </c>
      <c r="H16" s="546">
        <v>1060767305.8217282</v>
      </c>
      <c r="I16" s="546">
        <v>466320324.98162812</v>
      </c>
      <c r="J16" s="546">
        <v>204586685.79939452</v>
      </c>
      <c r="K16" s="547">
        <v>670907010.78102267</v>
      </c>
    </row>
    <row r="17" spans="1:11">
      <c r="A17" s="180" t="s">
        <v>319</v>
      </c>
      <c r="B17" s="173"/>
      <c r="C17" s="543"/>
      <c r="D17" s="543"/>
      <c r="E17" s="543"/>
      <c r="F17" s="543"/>
      <c r="G17" s="543"/>
      <c r="H17" s="543"/>
      <c r="I17" s="543"/>
      <c r="J17" s="543"/>
      <c r="K17" s="544"/>
    </row>
    <row r="18" spans="1:11">
      <c r="A18" s="182">
        <v>9</v>
      </c>
      <c r="B18" s="161" t="s">
        <v>320</v>
      </c>
      <c r="C18" s="545">
        <v>0</v>
      </c>
      <c r="D18" s="546">
        <v>0</v>
      </c>
      <c r="E18" s="546">
        <v>0</v>
      </c>
      <c r="F18" s="546">
        <v>0</v>
      </c>
      <c r="G18" s="546">
        <v>0</v>
      </c>
      <c r="H18" s="546">
        <v>0</v>
      </c>
      <c r="I18" s="546">
        <v>0</v>
      </c>
      <c r="J18" s="546">
        <v>0</v>
      </c>
      <c r="K18" s="547">
        <v>0</v>
      </c>
    </row>
    <row r="19" spans="1:11">
      <c r="A19" s="182">
        <v>10</v>
      </c>
      <c r="B19" s="161" t="s">
        <v>321</v>
      </c>
      <c r="C19" s="545">
        <v>2614478175.5350924</v>
      </c>
      <c r="D19" s="546">
        <v>1003264169.0716714</v>
      </c>
      <c r="E19" s="546">
        <v>3617742344.6067638</v>
      </c>
      <c r="F19" s="546">
        <v>139684366.06383047</v>
      </c>
      <c r="G19" s="546">
        <v>27914185.672291305</v>
      </c>
      <c r="H19" s="546">
        <v>167598551.73612174</v>
      </c>
      <c r="I19" s="546">
        <v>148047044.41491738</v>
      </c>
      <c r="J19" s="546">
        <v>220323665.87930128</v>
      </c>
      <c r="K19" s="547">
        <v>368370710.29421866</v>
      </c>
    </row>
    <row r="20" spans="1:11">
      <c r="A20" s="182">
        <v>11</v>
      </c>
      <c r="B20" s="161" t="s">
        <v>322</v>
      </c>
      <c r="C20" s="545">
        <v>66033898.47164017</v>
      </c>
      <c r="D20" s="546">
        <v>12609429.714596178</v>
      </c>
      <c r="E20" s="546">
        <v>78643328.186236367</v>
      </c>
      <c r="F20" s="546">
        <v>3772626.5124572362</v>
      </c>
      <c r="G20" s="546">
        <v>-5342.5068767719767</v>
      </c>
      <c r="H20" s="546">
        <v>3767284.005580463</v>
      </c>
      <c r="I20" s="546">
        <v>3772626.5124572362</v>
      </c>
      <c r="J20" s="546">
        <v>-5342.5068767719767</v>
      </c>
      <c r="K20" s="547">
        <v>3767284.005580463</v>
      </c>
    </row>
    <row r="21" spans="1:11" ht="14.4" thickBot="1">
      <c r="A21" s="110">
        <v>12</v>
      </c>
      <c r="B21" s="183" t="s">
        <v>323</v>
      </c>
      <c r="C21" s="548">
        <v>2680512074.0067325</v>
      </c>
      <c r="D21" s="549">
        <v>1015873598.7862675</v>
      </c>
      <c r="E21" s="548">
        <v>3696385672.7930002</v>
      </c>
      <c r="F21" s="549">
        <v>143456992.57628769</v>
      </c>
      <c r="G21" s="549">
        <v>27908843.165414535</v>
      </c>
      <c r="H21" s="549">
        <v>171365835.7417022</v>
      </c>
      <c r="I21" s="549">
        <v>151819670.9273746</v>
      </c>
      <c r="J21" s="549">
        <v>220318323.37242451</v>
      </c>
      <c r="K21" s="550">
        <v>372137994.29979908</v>
      </c>
    </row>
    <row r="22" spans="1:11" ht="38.25" customHeight="1" thickBot="1">
      <c r="A22" s="170"/>
      <c r="B22" s="171"/>
      <c r="C22" s="171"/>
      <c r="D22" s="171"/>
      <c r="E22" s="171"/>
      <c r="F22" s="923" t="s">
        <v>324</v>
      </c>
      <c r="G22" s="924"/>
      <c r="H22" s="924"/>
      <c r="I22" s="923" t="s">
        <v>325</v>
      </c>
      <c r="J22" s="924"/>
      <c r="K22" s="925"/>
    </row>
    <row r="23" spans="1:11">
      <c r="A23" s="166">
        <v>13</v>
      </c>
      <c r="B23" s="163" t="s">
        <v>310</v>
      </c>
      <c r="C23" s="558"/>
      <c r="D23" s="558"/>
      <c r="E23" s="558"/>
      <c r="F23" s="551">
        <v>768456942.32665217</v>
      </c>
      <c r="G23" s="551">
        <v>496181334.07087302</v>
      </c>
      <c r="H23" s="551">
        <v>1264638276.3975253</v>
      </c>
      <c r="I23" s="551">
        <v>760094524.84513021</v>
      </c>
      <c r="J23" s="551">
        <v>305195842.94051069</v>
      </c>
      <c r="K23" s="552">
        <v>1065290367.785641</v>
      </c>
    </row>
    <row r="24" spans="1:11" ht="14.4" thickBot="1">
      <c r="A24" s="167">
        <v>14</v>
      </c>
      <c r="B24" s="164" t="s">
        <v>326</v>
      </c>
      <c r="C24" s="559"/>
      <c r="D24" s="560"/>
      <c r="E24" s="561"/>
      <c r="F24" s="553">
        <v>584638708.95250916</v>
      </c>
      <c r="G24" s="553">
        <v>304762761.1275174</v>
      </c>
      <c r="H24" s="553">
        <v>889401470.08002603</v>
      </c>
      <c r="I24" s="553">
        <v>314500654.05425352</v>
      </c>
      <c r="J24" s="553">
        <v>51146671.44984863</v>
      </c>
      <c r="K24" s="554">
        <v>298769016.48122358</v>
      </c>
    </row>
    <row r="25" spans="1:11" ht="14.4" thickBot="1">
      <c r="A25" s="168">
        <v>15</v>
      </c>
      <c r="B25" s="165" t="s">
        <v>327</v>
      </c>
      <c r="C25" s="562"/>
      <c r="D25" s="562"/>
      <c r="E25" s="562"/>
      <c r="F25" s="555">
        <v>1.3144133813915404</v>
      </c>
      <c r="G25" s="555">
        <v>1.6280904275678982</v>
      </c>
      <c r="H25" s="555">
        <v>1.4218981179373771</v>
      </c>
      <c r="I25" s="555">
        <v>2.4168297109932517</v>
      </c>
      <c r="J25" s="555">
        <v>5.9670714494054122</v>
      </c>
      <c r="K25" s="556">
        <v>3.5655985360603486</v>
      </c>
    </row>
    <row r="28" spans="1:11" ht="41.4">
      <c r="B28" s="16" t="s">
        <v>371</v>
      </c>
    </row>
  </sheetData>
  <mergeCells count="6">
    <mergeCell ref="F22:H22"/>
    <mergeCell ref="I22:K22"/>
    <mergeCell ref="A5:B5"/>
    <mergeCell ref="C5:E5"/>
    <mergeCell ref="F5:H5"/>
    <mergeCell ref="I5:K5"/>
  </mergeCells>
  <pageMargins left="0.7" right="0.7" top="0.75" bottom="0.75" header="0.3" footer="0.3"/>
  <pageSetup paperSize="9" scale="3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11" activePane="bottomRight" state="frozen"/>
      <selection activeCell="B1" sqref="B1"/>
      <selection pane="topRight" activeCell="B1" sqref="B1"/>
      <selection pane="bottomLeft" activeCell="B1" sqref="B1"/>
      <selection pane="bottomRight" activeCell="B1" sqref="B1"/>
    </sheetView>
  </sheetViews>
  <sheetFormatPr defaultColWidth="9.33203125" defaultRowHeight="13.8"/>
  <cols>
    <col min="1" max="1" width="10.5546875" style="26" bestFit="1" customWidth="1"/>
    <col min="2" max="2" width="95" style="26" customWidth="1"/>
    <col min="3" max="9" width="15" style="26" customWidth="1"/>
    <col min="10" max="14" width="18.5546875" style="26" customWidth="1"/>
    <col min="15" max="17" width="18.5546875" style="10" customWidth="1"/>
    <col min="18" max="16384" width="9.33203125" style="10"/>
  </cols>
  <sheetData>
    <row r="1" spans="1:17">
      <c r="A1" s="509" t="s">
        <v>97</v>
      </c>
      <c r="B1" s="222" t="str">
        <f>Info!C2</f>
        <v>სს ”ლიბერთი ბანკი”</v>
      </c>
    </row>
    <row r="2" spans="1:17">
      <c r="A2" s="26" t="s">
        <v>98</v>
      </c>
      <c r="B2" s="540">
        <f>'1. key ratios'!B2</f>
        <v>46022</v>
      </c>
    </row>
    <row r="3" spans="1:17">
      <c r="B3" s="10"/>
      <c r="C3" s="10"/>
      <c r="D3" s="10"/>
      <c r="E3" s="10"/>
      <c r="F3" s="10"/>
      <c r="G3" s="10"/>
      <c r="H3" s="10"/>
      <c r="I3" s="10"/>
      <c r="J3" s="10"/>
      <c r="K3" s="10"/>
      <c r="L3" s="10"/>
      <c r="M3" s="10"/>
      <c r="N3" s="10"/>
    </row>
    <row r="4" spans="1:17" ht="14.4">
      <c r="B4" s="510" t="s">
        <v>979</v>
      </c>
      <c r="C4" s="10"/>
      <c r="D4" s="10"/>
      <c r="E4" s="10"/>
      <c r="F4" s="10"/>
      <c r="G4" s="10"/>
      <c r="H4" s="10"/>
      <c r="I4" s="10"/>
      <c r="J4" s="10"/>
      <c r="K4" s="10"/>
      <c r="L4" s="10"/>
      <c r="M4" s="10"/>
      <c r="N4" s="10"/>
    </row>
    <row r="5" spans="1:17" ht="86.4">
      <c r="B5" s="511" t="s">
        <v>980</v>
      </c>
      <c r="C5" s="512" t="s">
        <v>981</v>
      </c>
      <c r="D5" s="512" t="s">
        <v>982</v>
      </c>
      <c r="E5" s="512" t="s">
        <v>983</v>
      </c>
      <c r="F5" s="512" t="s">
        <v>984</v>
      </c>
      <c r="G5" s="512" t="s">
        <v>985</v>
      </c>
      <c r="H5" s="512" t="s">
        <v>986</v>
      </c>
      <c r="I5" s="513" t="s">
        <v>987</v>
      </c>
      <c r="J5" s="514">
        <v>0.02</v>
      </c>
      <c r="K5" s="514">
        <v>0.2</v>
      </c>
      <c r="L5" s="514">
        <v>0.35</v>
      </c>
      <c r="M5" s="514">
        <v>0.5</v>
      </c>
      <c r="N5" s="514">
        <v>0.75</v>
      </c>
      <c r="O5" s="514">
        <v>1</v>
      </c>
      <c r="P5" s="514">
        <v>1.5</v>
      </c>
      <c r="Q5" s="515" t="s">
        <v>73</v>
      </c>
    </row>
    <row r="6" spans="1:17" ht="14.4">
      <c r="B6" s="516"/>
      <c r="C6" s="482">
        <f>IF(C7&gt;0,C7,IF(C8&gt;0,C8,IF(C9&gt;0,C9)))</f>
        <v>143091202.5</v>
      </c>
      <c r="D6" s="482" t="b">
        <f t="shared" ref="D6:Q6" si="0">IF(D7&gt;0,D7,IF(D8&gt;0,D8,IF(D9&gt;0,D9)))</f>
        <v>0</v>
      </c>
      <c r="E6" s="482" t="b">
        <f>IF(E7&gt;0,E7,IF(E8&gt;0,E8,IF(E9&gt;0,E9)))</f>
        <v>0</v>
      </c>
      <c r="F6" s="482">
        <f>IF(F7&gt;0,F7,IF(F8&gt;0,F8,IF(F9&gt;0,F9)))</f>
        <v>14408.333150684834</v>
      </c>
      <c r="G6" s="482">
        <f t="shared" si="0"/>
        <v>407255.22153426742</v>
      </c>
      <c r="H6" s="482"/>
      <c r="I6" s="482">
        <f t="shared" si="0"/>
        <v>570157.31014797429</v>
      </c>
      <c r="J6" s="482" t="b">
        <f t="shared" si="0"/>
        <v>0</v>
      </c>
      <c r="K6" s="482" t="b">
        <f t="shared" si="0"/>
        <v>0</v>
      </c>
      <c r="L6" s="482" t="b">
        <f t="shared" si="0"/>
        <v>0</v>
      </c>
      <c r="M6" s="482">
        <f t="shared" si="0"/>
        <v>418637.91869681003</v>
      </c>
      <c r="N6" s="482" t="b">
        <f t="shared" si="0"/>
        <v>0</v>
      </c>
      <c r="O6" s="482" t="b">
        <f t="shared" si="0"/>
        <v>0</v>
      </c>
      <c r="P6" s="482" t="b">
        <f t="shared" si="0"/>
        <v>0</v>
      </c>
      <c r="Q6" s="482">
        <f t="shared" si="0"/>
        <v>209318.95934840501</v>
      </c>
    </row>
    <row r="7" spans="1:17" ht="14.4">
      <c r="B7" s="517" t="s">
        <v>975</v>
      </c>
      <c r="C7" s="482">
        <v>143091202.5</v>
      </c>
      <c r="D7" s="482"/>
      <c r="E7" s="482"/>
      <c r="F7" s="482">
        <v>0</v>
      </c>
      <c r="G7" s="482">
        <v>407255.22153426742</v>
      </c>
      <c r="H7" s="518">
        <v>1.4</v>
      </c>
      <c r="I7" s="519">
        <v>570157.31014797429</v>
      </c>
      <c r="J7" s="482">
        <v>0</v>
      </c>
      <c r="K7" s="482">
        <v>0</v>
      </c>
      <c r="L7" s="482">
        <v>0</v>
      </c>
      <c r="M7" s="482">
        <v>418637.91869681003</v>
      </c>
      <c r="N7" s="482">
        <v>0</v>
      </c>
      <c r="O7" s="482">
        <v>0</v>
      </c>
      <c r="P7" s="482">
        <v>0</v>
      </c>
      <c r="Q7" s="482">
        <f>Q11+Q15+Q19+Q23+Q27+Q31</f>
        <v>209318.95934840501</v>
      </c>
    </row>
    <row r="8" spans="1:17" ht="14.4">
      <c r="B8" s="517" t="s">
        <v>976</v>
      </c>
      <c r="C8" s="482">
        <v>143091202.5</v>
      </c>
      <c r="D8" s="482"/>
      <c r="E8" s="482"/>
      <c r="F8" s="482">
        <v>0</v>
      </c>
      <c r="G8" s="482">
        <v>1781697.5</v>
      </c>
      <c r="H8" s="518">
        <v>1.4</v>
      </c>
      <c r="I8" s="519">
        <v>2494376.5</v>
      </c>
      <c r="J8" s="482">
        <v>0</v>
      </c>
      <c r="K8" s="482">
        <v>0</v>
      </c>
      <c r="L8" s="482">
        <v>0</v>
      </c>
      <c r="M8" s="482">
        <v>2494376.5</v>
      </c>
      <c r="N8" s="482">
        <v>0</v>
      </c>
      <c r="O8" s="482">
        <v>0</v>
      </c>
      <c r="P8" s="482">
        <v>0</v>
      </c>
      <c r="Q8" s="482">
        <f>Q12+Q16+Q20+Q24+Q28+Q32</f>
        <v>1247188.25</v>
      </c>
    </row>
    <row r="9" spans="1:17" ht="14.4">
      <c r="B9" s="517" t="s">
        <v>977</v>
      </c>
      <c r="C9" s="482">
        <v>143091202.5</v>
      </c>
      <c r="D9" s="482"/>
      <c r="E9" s="482"/>
      <c r="F9" s="482">
        <v>14408.333150684834</v>
      </c>
      <c r="G9" s="482">
        <v>5723648.0999999996</v>
      </c>
      <c r="H9" s="518">
        <v>1.4</v>
      </c>
      <c r="I9" s="519">
        <v>8033279.0064109573</v>
      </c>
      <c r="J9" s="482">
        <v>0</v>
      </c>
      <c r="K9" s="482">
        <v>0</v>
      </c>
      <c r="L9" s="482">
        <v>0</v>
      </c>
      <c r="M9" s="482">
        <v>8033279.0064109582</v>
      </c>
      <c r="N9" s="482">
        <v>0</v>
      </c>
      <c r="O9" s="482">
        <v>0</v>
      </c>
      <c r="P9" s="482">
        <v>0</v>
      </c>
      <c r="Q9" s="482">
        <f t="shared" ref="Q9" si="1">Q13+Q17+Q21+Q25+Q29+Q33</f>
        <v>4016639.5032054791</v>
      </c>
    </row>
    <row r="10" spans="1:17" ht="14.4">
      <c r="B10" s="520" t="s">
        <v>988</v>
      </c>
      <c r="C10" s="521">
        <v>0</v>
      </c>
      <c r="D10" s="521">
        <v>0</v>
      </c>
      <c r="E10" s="521">
        <v>0</v>
      </c>
      <c r="F10" s="521">
        <v>0</v>
      </c>
      <c r="G10" s="521">
        <v>0</v>
      </c>
      <c r="H10" s="518">
        <v>1.4</v>
      </c>
      <c r="I10" s="519">
        <v>0</v>
      </c>
      <c r="J10" s="522">
        <v>0</v>
      </c>
      <c r="K10" s="522">
        <v>0</v>
      </c>
      <c r="L10" s="522"/>
      <c r="M10" s="522">
        <v>0</v>
      </c>
      <c r="N10" s="522"/>
      <c r="O10" s="522">
        <v>0</v>
      </c>
      <c r="P10" s="522">
        <v>0</v>
      </c>
      <c r="Q10" s="482">
        <f>SUM(Q11:Q13)</f>
        <v>0</v>
      </c>
    </row>
    <row r="11" spans="1:17" ht="14.4">
      <c r="B11" s="523" t="s">
        <v>975</v>
      </c>
      <c r="C11" s="521">
        <v>0</v>
      </c>
      <c r="D11" s="521">
        <v>0</v>
      </c>
      <c r="E11" s="521">
        <v>0</v>
      </c>
      <c r="F11" s="521">
        <v>0</v>
      </c>
      <c r="G11" s="521">
        <v>0</v>
      </c>
      <c r="H11" s="518">
        <v>1.4</v>
      </c>
      <c r="I11" s="519">
        <v>0</v>
      </c>
      <c r="J11" s="522">
        <v>0</v>
      </c>
      <c r="K11" s="522">
        <v>0</v>
      </c>
      <c r="L11" s="522"/>
      <c r="M11" s="522">
        <v>0</v>
      </c>
      <c r="N11" s="522"/>
      <c r="O11" s="522">
        <v>0</v>
      </c>
      <c r="P11" s="522">
        <v>0</v>
      </c>
      <c r="Q11" s="482">
        <f>SUMPRODUCT($J$5:$P$5,J11:P11)</f>
        <v>0</v>
      </c>
    </row>
    <row r="12" spans="1:17" ht="14.4">
      <c r="B12" s="523" t="s">
        <v>976</v>
      </c>
      <c r="C12" s="521">
        <v>0</v>
      </c>
      <c r="D12" s="521">
        <v>0</v>
      </c>
      <c r="E12" s="521">
        <v>0</v>
      </c>
      <c r="F12" s="521">
        <v>0</v>
      </c>
      <c r="G12" s="521">
        <v>0</v>
      </c>
      <c r="H12" s="518">
        <v>1.4</v>
      </c>
      <c r="I12" s="519">
        <v>0</v>
      </c>
      <c r="J12" s="522">
        <v>0</v>
      </c>
      <c r="K12" s="522">
        <v>0</v>
      </c>
      <c r="L12" s="522"/>
      <c r="M12" s="522">
        <v>0</v>
      </c>
      <c r="N12" s="522"/>
      <c r="O12" s="522">
        <v>0</v>
      </c>
      <c r="P12" s="522">
        <v>0</v>
      </c>
      <c r="Q12" s="482">
        <f t="shared" ref="Q12:Q13" si="2">SUMPRODUCT($J$5:$P$5,J12:P12)</f>
        <v>0</v>
      </c>
    </row>
    <row r="13" spans="1:17" ht="14.4">
      <c r="B13" s="523" t="s">
        <v>977</v>
      </c>
      <c r="C13" s="521">
        <v>0</v>
      </c>
      <c r="D13" s="521">
        <v>0</v>
      </c>
      <c r="E13" s="521">
        <v>0</v>
      </c>
      <c r="F13" s="521">
        <v>0</v>
      </c>
      <c r="G13" s="521">
        <v>0</v>
      </c>
      <c r="H13" s="518">
        <v>1.4</v>
      </c>
      <c r="I13" s="519">
        <v>0</v>
      </c>
      <c r="J13" s="522">
        <v>0</v>
      </c>
      <c r="K13" s="522">
        <v>0</v>
      </c>
      <c r="L13" s="522"/>
      <c r="M13" s="522">
        <v>0</v>
      </c>
      <c r="N13" s="522"/>
      <c r="O13" s="522">
        <v>0</v>
      </c>
      <c r="P13" s="522">
        <v>0</v>
      </c>
      <c r="Q13" s="482">
        <f t="shared" si="2"/>
        <v>0</v>
      </c>
    </row>
    <row r="14" spans="1:17" ht="14.4">
      <c r="B14" s="520" t="s">
        <v>989</v>
      </c>
      <c r="C14" s="521">
        <v>0</v>
      </c>
      <c r="D14" s="521">
        <v>0</v>
      </c>
      <c r="E14" s="521">
        <v>0</v>
      </c>
      <c r="F14" s="521">
        <v>0</v>
      </c>
      <c r="G14" s="521">
        <v>0</v>
      </c>
      <c r="H14" s="518">
        <v>1.4</v>
      </c>
      <c r="I14" s="519">
        <v>0</v>
      </c>
      <c r="J14" s="522">
        <v>0</v>
      </c>
      <c r="K14" s="522">
        <v>0</v>
      </c>
      <c r="L14" s="522"/>
      <c r="M14" s="522">
        <v>0</v>
      </c>
      <c r="N14" s="522"/>
      <c r="O14" s="522">
        <v>0</v>
      </c>
      <c r="P14" s="522">
        <v>0</v>
      </c>
      <c r="Q14" s="482">
        <f>SUM(Q15:Q17)</f>
        <v>0</v>
      </c>
    </row>
    <row r="15" spans="1:17" ht="14.4">
      <c r="B15" s="523" t="s">
        <v>975</v>
      </c>
      <c r="C15" s="521">
        <v>0</v>
      </c>
      <c r="D15" s="521">
        <v>0</v>
      </c>
      <c r="E15" s="521">
        <v>0</v>
      </c>
      <c r="F15" s="521">
        <v>0</v>
      </c>
      <c r="G15" s="521">
        <v>0</v>
      </c>
      <c r="H15" s="518">
        <v>1.4</v>
      </c>
      <c r="I15" s="519">
        <v>0</v>
      </c>
      <c r="J15" s="522">
        <v>0</v>
      </c>
      <c r="K15" s="522">
        <v>0</v>
      </c>
      <c r="L15" s="522"/>
      <c r="M15" s="522">
        <v>0</v>
      </c>
      <c r="N15" s="522"/>
      <c r="O15" s="522">
        <v>0</v>
      </c>
      <c r="P15" s="522">
        <v>0</v>
      </c>
      <c r="Q15" s="482">
        <f>SUMPRODUCT($J$5:$P$5,J15:P15)</f>
        <v>0</v>
      </c>
    </row>
    <row r="16" spans="1:17" ht="14.4">
      <c r="B16" s="523" t="s">
        <v>976</v>
      </c>
      <c r="C16" s="521">
        <v>0</v>
      </c>
      <c r="D16" s="521">
        <v>0</v>
      </c>
      <c r="E16" s="521">
        <v>0</v>
      </c>
      <c r="F16" s="521">
        <v>0</v>
      </c>
      <c r="G16" s="521">
        <v>0</v>
      </c>
      <c r="H16" s="518">
        <v>1.4</v>
      </c>
      <c r="I16" s="519">
        <v>0</v>
      </c>
      <c r="J16" s="522">
        <v>0</v>
      </c>
      <c r="K16" s="522">
        <v>0</v>
      </c>
      <c r="L16" s="522"/>
      <c r="M16" s="522">
        <v>0</v>
      </c>
      <c r="N16" s="522"/>
      <c r="O16" s="522">
        <v>0</v>
      </c>
      <c r="P16" s="522">
        <v>0</v>
      </c>
      <c r="Q16" s="482">
        <f t="shared" ref="Q16:Q17" si="3">SUMPRODUCT($J$5:$P$5,J16:P16)</f>
        <v>0</v>
      </c>
    </row>
    <row r="17" spans="2:17" ht="14.4">
      <c r="B17" s="523" t="s">
        <v>977</v>
      </c>
      <c r="C17" s="521">
        <v>0</v>
      </c>
      <c r="D17" s="521">
        <v>0</v>
      </c>
      <c r="E17" s="521">
        <v>0</v>
      </c>
      <c r="F17" s="521">
        <v>0</v>
      </c>
      <c r="G17" s="521">
        <v>0</v>
      </c>
      <c r="H17" s="518">
        <v>1.4</v>
      </c>
      <c r="I17" s="519">
        <v>0</v>
      </c>
      <c r="J17" s="522">
        <v>0</v>
      </c>
      <c r="K17" s="522">
        <v>0</v>
      </c>
      <c r="L17" s="522"/>
      <c r="M17" s="522">
        <v>0</v>
      </c>
      <c r="N17" s="522"/>
      <c r="O17" s="522">
        <v>0</v>
      </c>
      <c r="P17" s="522">
        <v>0</v>
      </c>
      <c r="Q17" s="482">
        <f t="shared" si="3"/>
        <v>0</v>
      </c>
    </row>
    <row r="18" spans="2:17" ht="14.4">
      <c r="B18" s="520" t="s">
        <v>990</v>
      </c>
      <c r="C18" s="521">
        <v>143091202.5</v>
      </c>
      <c r="D18" s="521">
        <v>0</v>
      </c>
      <c r="E18" s="521">
        <v>0</v>
      </c>
      <c r="F18" s="521">
        <v>14408.333150684834</v>
      </c>
      <c r="G18" s="521">
        <v>407255.22153426742</v>
      </c>
      <c r="H18" s="518">
        <v>1.4</v>
      </c>
      <c r="I18" s="519">
        <v>590328.97655893315</v>
      </c>
      <c r="J18" s="522">
        <v>0</v>
      </c>
      <c r="K18" s="522">
        <v>0</v>
      </c>
      <c r="L18" s="522"/>
      <c r="M18" s="522">
        <v>0</v>
      </c>
      <c r="N18" s="522"/>
      <c r="O18" s="522">
        <v>0</v>
      </c>
      <c r="P18" s="522">
        <v>0</v>
      </c>
      <c r="Q18" s="482">
        <f>SUM(Q19:Q21)</f>
        <v>5473146.7125538839</v>
      </c>
    </row>
    <row r="19" spans="2:17" ht="14.4">
      <c r="B19" s="523" t="s">
        <v>975</v>
      </c>
      <c r="C19" s="521">
        <v>143091202.5</v>
      </c>
      <c r="D19" s="521">
        <v>-256128.46082191914</v>
      </c>
      <c r="E19" s="521">
        <v>0</v>
      </c>
      <c r="F19" s="521">
        <v>0</v>
      </c>
      <c r="G19" s="521">
        <v>407255.22153426742</v>
      </c>
      <c r="H19" s="518">
        <v>1.4</v>
      </c>
      <c r="I19" s="519">
        <v>570157.31014797429</v>
      </c>
      <c r="J19" s="522">
        <v>0</v>
      </c>
      <c r="K19" s="522">
        <v>0</v>
      </c>
      <c r="L19" s="522"/>
      <c r="M19" s="522">
        <v>418637.91869681003</v>
      </c>
      <c r="N19" s="522"/>
      <c r="O19" s="522">
        <v>0</v>
      </c>
      <c r="P19" s="522">
        <v>0</v>
      </c>
      <c r="Q19" s="482">
        <f>SUMPRODUCT($J$5:$P$5,J19:P19)</f>
        <v>209318.95934840501</v>
      </c>
    </row>
    <row r="20" spans="2:17" ht="14.4">
      <c r="B20" s="523" t="s">
        <v>976</v>
      </c>
      <c r="C20" s="521">
        <v>143091202.5</v>
      </c>
      <c r="D20" s="521">
        <v>-256128.46082191914</v>
      </c>
      <c r="E20" s="521">
        <v>0</v>
      </c>
      <c r="F20" s="521">
        <v>0</v>
      </c>
      <c r="G20" s="521">
        <v>1781697.5</v>
      </c>
      <c r="H20" s="518">
        <v>1.4</v>
      </c>
      <c r="I20" s="519">
        <v>2494376.5</v>
      </c>
      <c r="J20" s="522">
        <v>0</v>
      </c>
      <c r="K20" s="522">
        <v>0</v>
      </c>
      <c r="L20" s="522"/>
      <c r="M20" s="522">
        <v>2494376.5</v>
      </c>
      <c r="N20" s="522"/>
      <c r="O20" s="522">
        <v>0</v>
      </c>
      <c r="P20" s="522">
        <v>0</v>
      </c>
      <c r="Q20" s="482">
        <f t="shared" ref="Q20:Q21" si="4">SUMPRODUCT($J$5:$P$5,J20:P20)</f>
        <v>1247188.25</v>
      </c>
    </row>
    <row r="21" spans="2:17" ht="14.4">
      <c r="B21" s="523" t="s">
        <v>977</v>
      </c>
      <c r="C21" s="521">
        <v>143091202.5</v>
      </c>
      <c r="D21" s="521">
        <v>-256128.46082191914</v>
      </c>
      <c r="E21" s="521">
        <v>0</v>
      </c>
      <c r="F21" s="521">
        <v>14408.333150684834</v>
      </c>
      <c r="G21" s="521">
        <v>5723648.0999999996</v>
      </c>
      <c r="H21" s="518">
        <v>1.4</v>
      </c>
      <c r="I21" s="519">
        <v>8033279.0064109573</v>
      </c>
      <c r="J21" s="522">
        <v>0</v>
      </c>
      <c r="K21" s="522">
        <v>0</v>
      </c>
      <c r="L21" s="522"/>
      <c r="M21" s="522">
        <v>8033279.0064109582</v>
      </c>
      <c r="N21" s="522"/>
      <c r="O21" s="522">
        <v>0</v>
      </c>
      <c r="P21" s="522">
        <v>0</v>
      </c>
      <c r="Q21" s="482">
        <f t="shared" si="4"/>
        <v>4016639.5032054791</v>
      </c>
    </row>
    <row r="22" spans="2:17" ht="14.4">
      <c r="B22" s="520" t="s">
        <v>991</v>
      </c>
      <c r="C22" s="521">
        <v>0</v>
      </c>
      <c r="D22" s="521">
        <v>0</v>
      </c>
      <c r="E22" s="521">
        <v>0</v>
      </c>
      <c r="F22" s="521">
        <v>0</v>
      </c>
      <c r="G22" s="521">
        <v>0</v>
      </c>
      <c r="H22" s="518">
        <v>1.4</v>
      </c>
      <c r="I22" s="519">
        <v>0</v>
      </c>
      <c r="J22" s="522">
        <v>0</v>
      </c>
      <c r="K22" s="522">
        <v>0</v>
      </c>
      <c r="L22" s="522"/>
      <c r="M22" s="522">
        <v>0</v>
      </c>
      <c r="N22" s="522"/>
      <c r="O22" s="522">
        <v>0</v>
      </c>
      <c r="P22" s="522">
        <v>0</v>
      </c>
      <c r="Q22" s="482">
        <f>SUM(Q23:Q25)</f>
        <v>0</v>
      </c>
    </row>
    <row r="23" spans="2:17" ht="14.4">
      <c r="B23" s="523" t="s">
        <v>975</v>
      </c>
      <c r="C23" s="521">
        <v>0</v>
      </c>
      <c r="D23" s="521">
        <v>0</v>
      </c>
      <c r="E23" s="521">
        <v>0</v>
      </c>
      <c r="F23" s="521">
        <v>0</v>
      </c>
      <c r="G23" s="521">
        <v>0</v>
      </c>
      <c r="H23" s="518">
        <v>1.4</v>
      </c>
      <c r="I23" s="519">
        <v>0</v>
      </c>
      <c r="J23" s="522">
        <v>0</v>
      </c>
      <c r="K23" s="522">
        <v>0</v>
      </c>
      <c r="L23" s="522"/>
      <c r="M23" s="522">
        <v>0</v>
      </c>
      <c r="N23" s="522"/>
      <c r="O23" s="522">
        <v>0</v>
      </c>
      <c r="P23" s="522">
        <v>0</v>
      </c>
      <c r="Q23" s="482">
        <f>SUMPRODUCT($J$5:$P$5,J23:P23)</f>
        <v>0</v>
      </c>
    </row>
    <row r="24" spans="2:17" ht="14.4">
      <c r="B24" s="523" t="s">
        <v>976</v>
      </c>
      <c r="C24" s="521">
        <v>0</v>
      </c>
      <c r="D24" s="521">
        <v>0</v>
      </c>
      <c r="E24" s="521">
        <v>0</v>
      </c>
      <c r="F24" s="521">
        <v>0</v>
      </c>
      <c r="G24" s="521">
        <v>0</v>
      </c>
      <c r="H24" s="518">
        <v>1.4</v>
      </c>
      <c r="I24" s="519">
        <v>0</v>
      </c>
      <c r="J24" s="522">
        <v>0</v>
      </c>
      <c r="K24" s="522">
        <v>0</v>
      </c>
      <c r="L24" s="522"/>
      <c r="M24" s="522">
        <v>0</v>
      </c>
      <c r="N24" s="522"/>
      <c r="O24" s="522">
        <v>0</v>
      </c>
      <c r="P24" s="522">
        <v>0</v>
      </c>
      <c r="Q24" s="482">
        <f t="shared" ref="Q24:Q25" si="5">SUMPRODUCT($J$5:$P$5,J24:P24)</f>
        <v>0</v>
      </c>
    </row>
    <row r="25" spans="2:17" ht="14.4">
      <c r="B25" s="523" t="s">
        <v>977</v>
      </c>
      <c r="C25" s="521">
        <v>0</v>
      </c>
      <c r="D25" s="521">
        <v>0</v>
      </c>
      <c r="E25" s="521">
        <v>0</v>
      </c>
      <c r="F25" s="521">
        <v>0</v>
      </c>
      <c r="G25" s="521">
        <v>0</v>
      </c>
      <c r="H25" s="518">
        <v>1.4</v>
      </c>
      <c r="I25" s="519">
        <v>0</v>
      </c>
      <c r="J25" s="522">
        <v>0</v>
      </c>
      <c r="K25" s="522">
        <v>0</v>
      </c>
      <c r="L25" s="522"/>
      <c r="M25" s="522">
        <v>0</v>
      </c>
      <c r="N25" s="522"/>
      <c r="O25" s="522">
        <v>0</v>
      </c>
      <c r="P25" s="522">
        <v>0</v>
      </c>
      <c r="Q25" s="482">
        <f t="shared" si="5"/>
        <v>0</v>
      </c>
    </row>
    <row r="26" spans="2:17" ht="14.4">
      <c r="B26" s="520" t="s">
        <v>992</v>
      </c>
      <c r="C26" s="521">
        <v>0</v>
      </c>
      <c r="D26" s="521">
        <v>0</v>
      </c>
      <c r="E26" s="521">
        <v>0</v>
      </c>
      <c r="F26" s="521">
        <v>0</v>
      </c>
      <c r="G26" s="521">
        <v>0</v>
      </c>
      <c r="H26" s="518">
        <v>1.4</v>
      </c>
      <c r="I26" s="519">
        <v>0</v>
      </c>
      <c r="J26" s="522">
        <v>0</v>
      </c>
      <c r="K26" s="522">
        <v>0</v>
      </c>
      <c r="L26" s="522"/>
      <c r="M26" s="522">
        <v>0</v>
      </c>
      <c r="N26" s="522"/>
      <c r="O26" s="522">
        <v>0</v>
      </c>
      <c r="P26" s="522">
        <v>0</v>
      </c>
      <c r="Q26" s="482">
        <f>SUM(Q27:Q29)</f>
        <v>0</v>
      </c>
    </row>
    <row r="27" spans="2:17" ht="14.4">
      <c r="B27" s="523" t="s">
        <v>975</v>
      </c>
      <c r="C27" s="521">
        <v>0</v>
      </c>
      <c r="D27" s="521">
        <v>0</v>
      </c>
      <c r="E27" s="521">
        <v>0</v>
      </c>
      <c r="F27" s="521">
        <v>0</v>
      </c>
      <c r="G27" s="521">
        <v>0</v>
      </c>
      <c r="H27" s="518">
        <v>1.4</v>
      </c>
      <c r="I27" s="519">
        <v>0</v>
      </c>
      <c r="J27" s="522">
        <v>0</v>
      </c>
      <c r="K27" s="522">
        <v>0</v>
      </c>
      <c r="L27" s="522"/>
      <c r="M27" s="522">
        <v>0</v>
      </c>
      <c r="N27" s="522"/>
      <c r="O27" s="522">
        <v>0</v>
      </c>
      <c r="P27" s="522">
        <v>0</v>
      </c>
      <c r="Q27" s="482">
        <f>SUMPRODUCT($J$5:$P$5,J27:P27)</f>
        <v>0</v>
      </c>
    </row>
    <row r="28" spans="2:17" ht="14.4">
      <c r="B28" s="523" t="s">
        <v>976</v>
      </c>
      <c r="C28" s="521">
        <v>0</v>
      </c>
      <c r="D28" s="521">
        <v>0</v>
      </c>
      <c r="E28" s="521">
        <v>0</v>
      </c>
      <c r="F28" s="521">
        <v>0</v>
      </c>
      <c r="G28" s="521">
        <v>0</v>
      </c>
      <c r="H28" s="518">
        <v>1.4</v>
      </c>
      <c r="I28" s="519">
        <v>0</v>
      </c>
      <c r="J28" s="522">
        <v>0</v>
      </c>
      <c r="K28" s="522">
        <v>0</v>
      </c>
      <c r="L28" s="522"/>
      <c r="M28" s="522">
        <v>0</v>
      </c>
      <c r="N28" s="522"/>
      <c r="O28" s="522">
        <v>0</v>
      </c>
      <c r="P28" s="522">
        <v>0</v>
      </c>
      <c r="Q28" s="482">
        <f t="shared" ref="Q28:Q29" si="6">SUMPRODUCT($J$5:$P$5,J28:P28)</f>
        <v>0</v>
      </c>
    </row>
    <row r="29" spans="2:17" ht="14.4">
      <c r="B29" s="523" t="s">
        <v>977</v>
      </c>
      <c r="C29" s="521">
        <v>0</v>
      </c>
      <c r="D29" s="521">
        <v>0</v>
      </c>
      <c r="E29" s="521">
        <v>0</v>
      </c>
      <c r="F29" s="521">
        <v>0</v>
      </c>
      <c r="G29" s="521">
        <v>0</v>
      </c>
      <c r="H29" s="518">
        <v>1.4</v>
      </c>
      <c r="I29" s="519">
        <v>0</v>
      </c>
      <c r="J29" s="522">
        <v>0</v>
      </c>
      <c r="K29" s="522">
        <v>0</v>
      </c>
      <c r="L29" s="522"/>
      <c r="M29" s="522">
        <v>0</v>
      </c>
      <c r="N29" s="522"/>
      <c r="O29" s="522">
        <v>0</v>
      </c>
      <c r="P29" s="522">
        <v>0</v>
      </c>
      <c r="Q29" s="482">
        <f t="shared" si="6"/>
        <v>0</v>
      </c>
    </row>
    <row r="30" spans="2:17" ht="14.4">
      <c r="B30" s="524" t="s">
        <v>993</v>
      </c>
      <c r="C30" s="521">
        <v>0</v>
      </c>
      <c r="D30" s="521">
        <v>0</v>
      </c>
      <c r="E30" s="521">
        <v>0</v>
      </c>
      <c r="F30" s="521">
        <v>0</v>
      </c>
      <c r="G30" s="521">
        <v>0</v>
      </c>
      <c r="H30" s="518">
        <v>1.4</v>
      </c>
      <c r="I30" s="519">
        <v>0</v>
      </c>
      <c r="J30" s="522">
        <v>0</v>
      </c>
      <c r="K30" s="522">
        <v>0</v>
      </c>
      <c r="L30" s="522"/>
      <c r="M30" s="522">
        <v>0</v>
      </c>
      <c r="N30" s="522"/>
      <c r="O30" s="522">
        <v>0</v>
      </c>
      <c r="P30" s="522">
        <v>0</v>
      </c>
      <c r="Q30" s="482">
        <f>SUM(Q31:Q33)</f>
        <v>0</v>
      </c>
    </row>
    <row r="31" spans="2:17" ht="14.4">
      <c r="B31" s="523" t="s">
        <v>975</v>
      </c>
      <c r="C31" s="521">
        <v>0</v>
      </c>
      <c r="D31" s="521">
        <v>0</v>
      </c>
      <c r="E31" s="521">
        <v>0</v>
      </c>
      <c r="F31" s="521">
        <v>0</v>
      </c>
      <c r="G31" s="521">
        <v>0</v>
      </c>
      <c r="H31" s="518">
        <v>1.4</v>
      </c>
      <c r="I31" s="519">
        <v>0</v>
      </c>
      <c r="J31" s="522">
        <v>0</v>
      </c>
      <c r="K31" s="522">
        <v>0</v>
      </c>
      <c r="L31" s="522"/>
      <c r="M31" s="522">
        <v>0</v>
      </c>
      <c r="N31" s="522"/>
      <c r="O31" s="522">
        <v>0</v>
      </c>
      <c r="P31" s="522">
        <v>0</v>
      </c>
      <c r="Q31" s="482">
        <f>SUMPRODUCT($J$5:$P$5,J31:P31)</f>
        <v>0</v>
      </c>
    </row>
    <row r="32" spans="2:17" ht="14.4">
      <c r="B32" s="523" t="s">
        <v>976</v>
      </c>
      <c r="C32" s="521">
        <v>0</v>
      </c>
      <c r="D32" s="521">
        <v>0</v>
      </c>
      <c r="E32" s="521">
        <v>0</v>
      </c>
      <c r="F32" s="521">
        <v>0</v>
      </c>
      <c r="G32" s="521">
        <v>0</v>
      </c>
      <c r="H32" s="518">
        <v>1.4</v>
      </c>
      <c r="I32" s="519">
        <v>0</v>
      </c>
      <c r="J32" s="522">
        <v>0</v>
      </c>
      <c r="K32" s="522">
        <v>0</v>
      </c>
      <c r="L32" s="522"/>
      <c r="M32" s="522">
        <v>0</v>
      </c>
      <c r="N32" s="522"/>
      <c r="O32" s="522">
        <v>0</v>
      </c>
      <c r="P32" s="522">
        <v>0</v>
      </c>
      <c r="Q32" s="482">
        <f t="shared" ref="Q32:Q33" si="7">SUMPRODUCT($J$5:$P$5,J32:P32)</f>
        <v>0</v>
      </c>
    </row>
    <row r="33" spans="2:17" ht="14.4">
      <c r="B33" s="523" t="s">
        <v>977</v>
      </c>
      <c r="C33" s="521">
        <v>0</v>
      </c>
      <c r="D33" s="521">
        <v>0</v>
      </c>
      <c r="E33" s="521">
        <v>0</v>
      </c>
      <c r="F33" s="521">
        <v>0</v>
      </c>
      <c r="G33" s="521">
        <v>0</v>
      </c>
      <c r="H33" s="518">
        <v>1.4</v>
      </c>
      <c r="I33" s="519">
        <v>0</v>
      </c>
      <c r="J33" s="522">
        <v>0</v>
      </c>
      <c r="K33" s="522">
        <v>0</v>
      </c>
      <c r="L33" s="522"/>
      <c r="M33" s="522">
        <v>0</v>
      </c>
      <c r="N33" s="522"/>
      <c r="O33" s="522">
        <v>0</v>
      </c>
      <c r="P33" s="522">
        <v>0</v>
      </c>
      <c r="Q33" s="482">
        <f t="shared" si="7"/>
        <v>0</v>
      </c>
    </row>
    <row r="34" spans="2:17" ht="14.4">
      <c r="B34" s="525" t="s">
        <v>66</v>
      </c>
      <c r="C34" s="526">
        <f>C6</f>
        <v>143091202.5</v>
      </c>
      <c r="D34" s="526" t="b">
        <f t="shared" ref="D34:G34" si="8">D6</f>
        <v>0</v>
      </c>
      <c r="E34" s="526" t="b">
        <f>E6</f>
        <v>0</v>
      </c>
      <c r="F34" s="526">
        <f t="shared" si="8"/>
        <v>14408.333150684834</v>
      </c>
      <c r="G34" s="526">
        <f t="shared" si="8"/>
        <v>407255.22153426742</v>
      </c>
      <c r="H34" s="518">
        <v>1.4</v>
      </c>
      <c r="I34" s="519">
        <f>(F34+G34)*H34</f>
        <v>590328.97655893315</v>
      </c>
      <c r="J34" s="526" t="b">
        <f t="shared" ref="J34:Q34" si="9">J6</f>
        <v>0</v>
      </c>
      <c r="K34" s="526" t="b">
        <f t="shared" si="9"/>
        <v>0</v>
      </c>
      <c r="L34" s="526" t="b">
        <f t="shared" si="9"/>
        <v>0</v>
      </c>
      <c r="M34" s="526">
        <f t="shared" si="9"/>
        <v>418637.91869681003</v>
      </c>
      <c r="N34" s="526" t="b">
        <f t="shared" si="9"/>
        <v>0</v>
      </c>
      <c r="O34" s="526" t="b">
        <f t="shared" si="9"/>
        <v>0</v>
      </c>
      <c r="P34" s="526" t="b">
        <f t="shared" si="9"/>
        <v>0</v>
      </c>
      <c r="Q34" s="526">
        <f t="shared" si="9"/>
        <v>209318.95934840501</v>
      </c>
    </row>
  </sheetData>
  <conditionalFormatting sqref="I7:I34">
    <cfRule type="expression" dxfId="26" priority="1">
      <formula>(C7*#REF!)&lt;&gt;SUM(#REF!)</formula>
    </cfRule>
  </conditionalFormatting>
  <pageMargins left="0.7" right="0.7" top="0.75" bottom="0.75" header="0.3" footer="0.3"/>
  <pageSetup scale="2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L53"/>
  <sheetViews>
    <sheetView zoomScale="80" zoomScaleNormal="80" workbookViewId="0">
      <pane xSplit="1" ySplit="5" topLeftCell="B6" activePane="bottomRight" state="frozen"/>
      <selection pane="topRight" activeCell="B1" sqref="B1"/>
      <selection pane="bottomLeft" activeCell="A6" sqref="A6"/>
      <selection pane="bottomRight" activeCell="B2" sqref="B2"/>
    </sheetView>
  </sheetViews>
  <sheetFormatPr defaultRowHeight="14.4"/>
  <cols>
    <col min="1" max="1" width="9.5546875" style="11" bestFit="1" customWidth="1"/>
    <col min="2" max="2" width="88.33203125" style="11" customWidth="1"/>
    <col min="3" max="3" width="14.33203125" style="11" bestFit="1" customWidth="1"/>
    <col min="4" max="7" width="14.33203125" style="176" bestFit="1" customWidth="1"/>
    <col min="8" max="8" width="13.88671875" style="85" customWidth="1"/>
    <col min="9" max="9" width="6.6640625" style="85" customWidth="1"/>
    <col min="10" max="16384" width="8.88671875" style="85"/>
  </cols>
  <sheetData>
    <row r="1" spans="1:8">
      <c r="A1" s="441" t="s">
        <v>97</v>
      </c>
      <c r="B1" s="222" t="str">
        <f>Info!C2</f>
        <v>სს ”ლიბერთი ბანკი”</v>
      </c>
    </row>
    <row r="2" spans="1:8">
      <c r="A2" s="441" t="s">
        <v>98</v>
      </c>
      <c r="B2" s="540">
        <v>46022</v>
      </c>
      <c r="C2" s="19"/>
      <c r="D2" s="13"/>
      <c r="E2" s="13"/>
      <c r="F2" s="13"/>
      <c r="G2" s="13"/>
      <c r="H2" s="577"/>
    </row>
    <row r="3" spans="1:8" ht="15" thickBot="1">
      <c r="A3" s="441"/>
      <c r="C3" s="19"/>
      <c r="D3" s="13"/>
      <c r="E3" s="13"/>
      <c r="F3" s="13"/>
      <c r="G3" s="13"/>
      <c r="H3" s="577"/>
    </row>
    <row r="4" spans="1:8" ht="15" customHeight="1" thickBot="1">
      <c r="A4" s="777" t="s">
        <v>241</v>
      </c>
      <c r="B4" s="778" t="s">
        <v>128</v>
      </c>
      <c r="C4" s="107"/>
      <c r="D4" s="868" t="s">
        <v>903</v>
      </c>
      <c r="E4" s="869"/>
      <c r="F4" s="869"/>
      <c r="G4" s="870"/>
      <c r="H4" s="577"/>
    </row>
    <row r="5" spans="1:8">
      <c r="A5" s="779" t="s">
        <v>25</v>
      </c>
      <c r="B5" s="159"/>
      <c r="C5" s="571" t="str">
        <f>INT((MONTH($B$2))/3)&amp;"Q"&amp;"-"&amp;YEAR($B$2)</f>
        <v>4Q-2025</v>
      </c>
      <c r="D5" s="571" t="str">
        <f>IF(INT(MONTH($B$2))=3, "4"&amp;"Q"&amp;"-"&amp;YEAR($B$2)-1, IF(INT(MONTH($B$2))=6, "1"&amp;"Q"&amp;"-"&amp;YEAR($B$2), IF(INT(MONTH($B$2))=9, "2"&amp;"Q"&amp;"-"&amp;YEAR($B$2),IF(INT(MONTH($B$2))=12, "3"&amp;"Q"&amp;"-"&amp;YEAR($B$2), 0))))</f>
        <v>3Q-2025</v>
      </c>
      <c r="E5" s="571" t="str">
        <f>IF(INT(MONTH($B$2))=3, "3"&amp;"Q"&amp;"-"&amp;YEAR($B$2)-1, IF(INT(MONTH($B$2))=6, "4"&amp;"Q"&amp;"-"&amp;YEAR($B$2)-1, IF(INT(MONTH($B$2))=9, "1"&amp;"Q"&amp;"-"&amp;YEAR($B$2),IF(INT(MONTH($B$2))=12, "2"&amp;"Q"&amp;"-"&amp;YEAR($B$2), 0))))</f>
        <v>2Q-2025</v>
      </c>
      <c r="F5" s="571" t="str">
        <f>IF(INT(MONTH($B$2))=3, "2"&amp;"Q"&amp;"-"&amp;YEAR($B$2)-1, IF(INT(MONTH($B$2))=6, "3"&amp;"Q"&amp;"-"&amp;YEAR($B$2)-1, IF(INT(MONTH($B$2))=9, "4"&amp;"Q"&amp;"-"&amp;YEAR($B$2)-1,IF(INT(MONTH($B$2))=12, "1"&amp;"Q"&amp;"-"&amp;YEAR($B$2), 0))))</f>
        <v>1Q-2025</v>
      </c>
      <c r="G5" s="780" t="str">
        <f>IF(INT(MONTH($B$2))=3, "1"&amp;"Q"&amp;"-"&amp;YEAR($B$2)-1, IF(INT(MONTH($B$2))=6, "2"&amp;"Q"&amp;"-"&amp;YEAR($B$2)-1, IF(INT(MONTH($B$2))=9, "3"&amp;"Q"&amp;"-"&amp;YEAR($B$2)-1,IF(INT(MONTH($B$2))=12, "4"&amp;"Q"&amp;"-"&amp;YEAR($B$2)-1, 0))))</f>
        <v>4Q-2024</v>
      </c>
    </row>
    <row r="6" spans="1:8">
      <c r="A6" s="781"/>
      <c r="B6" s="225" t="s">
        <v>95</v>
      </c>
      <c r="C6" s="782"/>
      <c r="D6" s="782"/>
      <c r="E6" s="782"/>
      <c r="F6" s="782"/>
      <c r="G6" s="783"/>
    </row>
    <row r="7" spans="1:8">
      <c r="A7" s="781"/>
      <c r="B7" s="226" t="s">
        <v>99</v>
      </c>
      <c r="C7" s="782"/>
      <c r="D7" s="782"/>
      <c r="E7" s="782"/>
      <c r="F7" s="782"/>
      <c r="G7" s="783"/>
    </row>
    <row r="8" spans="1:8">
      <c r="A8" s="784">
        <v>1</v>
      </c>
      <c r="B8" s="224" t="s">
        <v>22</v>
      </c>
      <c r="C8" s="563">
        <v>607993591</v>
      </c>
      <c r="D8" s="564">
        <v>580489555</v>
      </c>
      <c r="E8" s="564">
        <v>552245890</v>
      </c>
      <c r="F8" s="564">
        <v>525336628</v>
      </c>
      <c r="G8" s="565">
        <v>494557061.01626861</v>
      </c>
    </row>
    <row r="9" spans="1:8">
      <c r="A9" s="784">
        <v>2</v>
      </c>
      <c r="B9" s="224" t="s">
        <v>75</v>
      </c>
      <c r="C9" s="563">
        <v>623376490.62989998</v>
      </c>
      <c r="D9" s="564">
        <v>587477568.34689999</v>
      </c>
      <c r="E9" s="564">
        <v>557970331.55499995</v>
      </c>
      <c r="F9" s="564">
        <v>530968494.38999999</v>
      </c>
      <c r="G9" s="565">
        <v>499122445.01626861</v>
      </c>
    </row>
    <row r="10" spans="1:8">
      <c r="A10" s="784">
        <v>3</v>
      </c>
      <c r="B10" s="224" t="s">
        <v>74</v>
      </c>
      <c r="C10" s="563">
        <v>742614719.39804006</v>
      </c>
      <c r="D10" s="564">
        <v>699486527.02942002</v>
      </c>
      <c r="E10" s="564">
        <v>672934382.07807994</v>
      </c>
      <c r="F10" s="564">
        <v>636735176.87199998</v>
      </c>
      <c r="G10" s="565">
        <v>597044234.29626858</v>
      </c>
    </row>
    <row r="11" spans="1:8">
      <c r="A11" s="784">
        <v>4</v>
      </c>
      <c r="B11" s="224" t="s">
        <v>414</v>
      </c>
      <c r="C11" s="563">
        <v>493810527.55338305</v>
      </c>
      <c r="D11" s="564">
        <v>456888909.26723593</v>
      </c>
      <c r="E11" s="564">
        <v>441488902.26237458</v>
      </c>
      <c r="F11" s="564">
        <v>425777728.86678213</v>
      </c>
      <c r="G11" s="565">
        <v>389236302.9916597</v>
      </c>
    </row>
    <row r="12" spans="1:8">
      <c r="A12" s="784">
        <v>5</v>
      </c>
      <c r="B12" s="224" t="s">
        <v>415</v>
      </c>
      <c r="C12" s="563">
        <v>590291173.3582871</v>
      </c>
      <c r="D12" s="564">
        <v>546609174.17968357</v>
      </c>
      <c r="E12" s="564">
        <v>528585929.79793251</v>
      </c>
      <c r="F12" s="564">
        <v>511799321.7346729</v>
      </c>
      <c r="G12" s="565">
        <v>470223053.12787247</v>
      </c>
    </row>
    <row r="13" spans="1:8">
      <c r="A13" s="784">
        <v>6</v>
      </c>
      <c r="B13" s="224" t="s">
        <v>416</v>
      </c>
      <c r="C13" s="563">
        <v>718363904.45716631</v>
      </c>
      <c r="D13" s="564">
        <v>665711420.81390071</v>
      </c>
      <c r="E13" s="564">
        <v>644204846.62828577</v>
      </c>
      <c r="F13" s="564">
        <v>625984079.57518649</v>
      </c>
      <c r="G13" s="565">
        <v>577724799.6767478</v>
      </c>
    </row>
    <row r="14" spans="1:8">
      <c r="A14" s="781"/>
      <c r="B14" s="225" t="s">
        <v>418</v>
      </c>
      <c r="C14" s="785"/>
      <c r="D14" s="785"/>
      <c r="E14" s="785"/>
      <c r="F14" s="785"/>
      <c r="G14" s="783"/>
    </row>
    <row r="15" spans="1:8" ht="22.2" customHeight="1">
      <c r="A15" s="784">
        <v>7</v>
      </c>
      <c r="B15" s="224" t="s">
        <v>417</v>
      </c>
      <c r="C15" s="566">
        <v>4273149151.2210965</v>
      </c>
      <c r="D15" s="564">
        <v>3987212647.7865734</v>
      </c>
      <c r="E15" s="564">
        <v>3866746277.552371</v>
      </c>
      <c r="F15" s="564">
        <v>3794115454.49717</v>
      </c>
      <c r="G15" s="565">
        <v>3572886204.6625586</v>
      </c>
    </row>
    <row r="16" spans="1:8">
      <c r="A16" s="781"/>
      <c r="B16" s="225" t="s">
        <v>421</v>
      </c>
      <c r="C16" s="785"/>
      <c r="D16" s="785"/>
      <c r="E16" s="785"/>
      <c r="F16" s="785"/>
      <c r="G16" s="783"/>
    </row>
    <row r="17" spans="1:12" s="639" customFormat="1">
      <c r="A17" s="784"/>
      <c r="B17" s="226" t="s">
        <v>966</v>
      </c>
      <c r="C17" s="785"/>
      <c r="D17" s="785"/>
      <c r="E17" s="785"/>
      <c r="F17" s="785"/>
      <c r="G17" s="783"/>
      <c r="H17" s="85"/>
      <c r="I17" s="85"/>
      <c r="J17" s="85"/>
      <c r="K17" s="85"/>
      <c r="L17" s="85"/>
    </row>
    <row r="18" spans="1:12">
      <c r="A18" s="786">
        <v>8</v>
      </c>
      <c r="B18" s="227" t="s">
        <v>412</v>
      </c>
      <c r="C18" s="567">
        <v>0.14228232375793845</v>
      </c>
      <c r="D18" s="568">
        <v>0.14558780939919216</v>
      </c>
      <c r="E18" s="568">
        <v>0.14281927242186901</v>
      </c>
      <c r="F18" s="568">
        <v>0.13846089669657199</v>
      </c>
      <c r="G18" s="569">
        <v>0.13841948292976128</v>
      </c>
    </row>
    <row r="19" spans="1:12" ht="15" customHeight="1">
      <c r="A19" s="786">
        <v>9</v>
      </c>
      <c r="B19" s="227" t="s">
        <v>411</v>
      </c>
      <c r="C19" s="567">
        <v>0.14588222141784207</v>
      </c>
      <c r="D19" s="568">
        <v>0.14734041553390115</v>
      </c>
      <c r="E19" s="568">
        <v>0.14429970096413774</v>
      </c>
      <c r="F19" s="568">
        <v>0.13994526544010208</v>
      </c>
      <c r="G19" s="569">
        <v>0.13969726893762302</v>
      </c>
    </row>
    <row r="20" spans="1:12">
      <c r="A20" s="786">
        <v>10</v>
      </c>
      <c r="B20" s="227" t="s">
        <v>413</v>
      </c>
      <c r="C20" s="567">
        <v>0.17378628573866425</v>
      </c>
      <c r="D20" s="568">
        <v>0.17543246092423159</v>
      </c>
      <c r="E20" s="568">
        <v>0.17403117085407624</v>
      </c>
      <c r="F20" s="568">
        <v>0.16782177150599806</v>
      </c>
      <c r="G20" s="569">
        <v>0.16710418415149508</v>
      </c>
    </row>
    <row r="21" spans="1:12">
      <c r="A21" s="786">
        <v>11</v>
      </c>
      <c r="B21" s="224" t="s">
        <v>414</v>
      </c>
      <c r="C21" s="567">
        <v>0.11556126642859438</v>
      </c>
      <c r="D21" s="568">
        <v>0.11458854834864884</v>
      </c>
      <c r="E21" s="568">
        <v>0.1141758136098432</v>
      </c>
      <c r="F21" s="568">
        <v>0.1122205515285802</v>
      </c>
      <c r="G21" s="569">
        <v>0.10894170166508876</v>
      </c>
    </row>
    <row r="22" spans="1:12">
      <c r="A22" s="786">
        <v>12</v>
      </c>
      <c r="B22" s="224" t="s">
        <v>415</v>
      </c>
      <c r="C22" s="567">
        <v>0.13813961377631886</v>
      </c>
      <c r="D22" s="568">
        <v>0.13709054983137742</v>
      </c>
      <c r="E22" s="568">
        <v>0.1367004431779073</v>
      </c>
      <c r="F22" s="568">
        <v>0.13489292244073292</v>
      </c>
      <c r="G22" s="569">
        <v>0.13160874043909906</v>
      </c>
    </row>
    <row r="23" spans="1:12">
      <c r="A23" s="786">
        <v>13</v>
      </c>
      <c r="B23" s="224" t="s">
        <v>416</v>
      </c>
      <c r="C23" s="567">
        <v>0.16811112344437742</v>
      </c>
      <c r="D23" s="568">
        <v>0.16696160441391505</v>
      </c>
      <c r="E23" s="568">
        <v>0.16660127155693905</v>
      </c>
      <c r="F23" s="568">
        <v>0.16498814732514444</v>
      </c>
      <c r="G23" s="569">
        <v>0.16169694935227052</v>
      </c>
    </row>
    <row r="24" spans="1:12">
      <c r="A24" s="781"/>
      <c r="B24" s="225" t="s">
        <v>951</v>
      </c>
      <c r="C24" s="785"/>
      <c r="D24" s="785"/>
      <c r="E24" s="785"/>
      <c r="F24" s="785"/>
      <c r="G24" s="783"/>
    </row>
    <row r="25" spans="1:12" ht="27.6">
      <c r="A25" s="786">
        <v>14</v>
      </c>
      <c r="B25" s="227" t="s">
        <v>952</v>
      </c>
      <c r="C25" s="568">
        <v>0.12975812572027617</v>
      </c>
      <c r="D25" s="568">
        <v>0.12816935703310947</v>
      </c>
      <c r="E25" s="568">
        <v>0.12811070917179923</v>
      </c>
      <c r="F25" s="568">
        <v>0.1228790473713131</v>
      </c>
      <c r="G25" s="569">
        <v>0.12717541588370704</v>
      </c>
    </row>
    <row r="26" spans="1:12">
      <c r="A26" s="781"/>
      <c r="B26" s="225" t="s">
        <v>6</v>
      </c>
      <c r="C26" s="785"/>
      <c r="D26" s="785"/>
      <c r="E26" s="785"/>
      <c r="F26" s="785"/>
      <c r="G26" s="783"/>
    </row>
    <row r="27" spans="1:12" ht="15" customHeight="1">
      <c r="A27" s="787">
        <v>15</v>
      </c>
      <c r="B27" s="788" t="s">
        <v>7</v>
      </c>
      <c r="C27" s="789">
        <v>0.13083464446086202</v>
      </c>
      <c r="D27" s="789">
        <v>0.13066964242676918</v>
      </c>
      <c r="E27" s="789">
        <v>0.12964355251866436</v>
      </c>
      <c r="F27" s="789">
        <v>0.12757999267309761</v>
      </c>
      <c r="G27" s="790">
        <v>0.13352588531777046</v>
      </c>
    </row>
    <row r="28" spans="1:12">
      <c r="A28" s="787">
        <v>16</v>
      </c>
      <c r="B28" s="788" t="s">
        <v>8</v>
      </c>
      <c r="C28" s="789">
        <v>6.2412182782394958E-2</v>
      </c>
      <c r="D28" s="789">
        <v>6.1700656706101073E-2</v>
      </c>
      <c r="E28" s="789">
        <v>6.0881534060544008E-2</v>
      </c>
      <c r="F28" s="789">
        <v>5.995030532207319E-2</v>
      </c>
      <c r="G28" s="790">
        <v>6.1812917122402701E-2</v>
      </c>
    </row>
    <row r="29" spans="1:12">
      <c r="A29" s="787">
        <v>17</v>
      </c>
      <c r="B29" s="788" t="s">
        <v>9</v>
      </c>
      <c r="C29" s="789">
        <v>3.1332966700984483E-2</v>
      </c>
      <c r="D29" s="789">
        <v>3.1105237176993844E-2</v>
      </c>
      <c r="E29" s="789">
        <v>2.8846153348282846E-2</v>
      </c>
      <c r="F29" s="789">
        <v>3.0671249042890224E-2</v>
      </c>
      <c r="G29" s="790">
        <v>3.3661146627301693E-2</v>
      </c>
    </row>
    <row r="30" spans="1:12">
      <c r="A30" s="787">
        <v>18</v>
      </c>
      <c r="B30" s="788" t="s">
        <v>129</v>
      </c>
      <c r="C30" s="789">
        <v>6.8422461678467064E-2</v>
      </c>
      <c r="D30" s="789">
        <v>6.8968985720668091E-2</v>
      </c>
      <c r="E30" s="789">
        <v>6.8762018458120355E-2</v>
      </c>
      <c r="F30" s="789">
        <v>6.7629687351024426E-2</v>
      </c>
      <c r="G30" s="790">
        <v>7.1712968195367752E-2</v>
      </c>
    </row>
    <row r="31" spans="1:12">
      <c r="A31" s="787">
        <v>19</v>
      </c>
      <c r="B31" s="788" t="s">
        <v>10</v>
      </c>
      <c r="C31" s="789">
        <v>2.2809517176501603E-2</v>
      </c>
      <c r="D31" s="789">
        <v>2.3297070082208552E-2</v>
      </c>
      <c r="E31" s="789">
        <v>2.3267151824740148E-2</v>
      </c>
      <c r="F31" s="789">
        <v>2.3024092846881498E-2</v>
      </c>
      <c r="G31" s="790">
        <v>2.2849459205870466E-2</v>
      </c>
    </row>
    <row r="32" spans="1:12">
      <c r="A32" s="787">
        <v>20</v>
      </c>
      <c r="B32" s="788" t="s">
        <v>11</v>
      </c>
      <c r="C32" s="789">
        <v>0.1884832222167919</v>
      </c>
      <c r="D32" s="789">
        <v>0.19329373488312776</v>
      </c>
      <c r="E32" s="789">
        <v>0.19445886041702257</v>
      </c>
      <c r="F32" s="789">
        <v>0.19352832777294401</v>
      </c>
      <c r="G32" s="790">
        <v>0.18910827785737916</v>
      </c>
    </row>
    <row r="33" spans="1:7">
      <c r="A33" s="781"/>
      <c r="B33" s="225" t="s">
        <v>12</v>
      </c>
      <c r="C33" s="785"/>
      <c r="D33" s="785"/>
      <c r="E33" s="785"/>
      <c r="F33" s="785"/>
      <c r="G33" s="783"/>
    </row>
    <row r="34" spans="1:7">
      <c r="A34" s="787">
        <v>21</v>
      </c>
      <c r="B34" s="788" t="s">
        <v>13</v>
      </c>
      <c r="C34" s="791">
        <v>3.7695537347191464E-2</v>
      </c>
      <c r="D34" s="791">
        <v>3.4782611184218035E-2</v>
      </c>
      <c r="E34" s="791">
        <v>3.3464911132688298E-2</v>
      </c>
      <c r="F34" s="791">
        <v>3.4770391236871104E-2</v>
      </c>
      <c r="G34" s="792">
        <v>3.6295698069211492E-2</v>
      </c>
    </row>
    <row r="35" spans="1:7" ht="15" customHeight="1">
      <c r="A35" s="787">
        <v>22</v>
      </c>
      <c r="B35" s="788" t="s">
        <v>916</v>
      </c>
      <c r="C35" s="791">
        <v>3.2594894267234671E-2</v>
      </c>
      <c r="D35" s="791">
        <v>3.3513799906182848E-2</v>
      </c>
      <c r="E35" s="791">
        <v>3.3311101083553035E-2</v>
      </c>
      <c r="F35" s="791">
        <v>3.573067919028846E-2</v>
      </c>
      <c r="G35" s="792">
        <v>3.8723350761791203E-2</v>
      </c>
    </row>
    <row r="36" spans="1:7">
      <c r="A36" s="787">
        <v>23</v>
      </c>
      <c r="B36" s="788" t="s">
        <v>14</v>
      </c>
      <c r="C36" s="791">
        <v>0.23769930757769347</v>
      </c>
      <c r="D36" s="791">
        <v>0.22106966975836223</v>
      </c>
      <c r="E36" s="791">
        <v>0.22398822652038747</v>
      </c>
      <c r="F36" s="791">
        <v>0.23228513557706831</v>
      </c>
      <c r="G36" s="792">
        <v>0.23318541703763818</v>
      </c>
    </row>
    <row r="37" spans="1:7" ht="15" customHeight="1">
      <c r="A37" s="787">
        <v>24</v>
      </c>
      <c r="B37" s="788" t="s">
        <v>15</v>
      </c>
      <c r="C37" s="791">
        <v>0.25146825560266256</v>
      </c>
      <c r="D37" s="791">
        <v>0.23431405202419037</v>
      </c>
      <c r="E37" s="791">
        <v>0.22931428577836915</v>
      </c>
      <c r="F37" s="791">
        <v>0.24055205812451469</v>
      </c>
      <c r="G37" s="792">
        <v>0.25006070075037845</v>
      </c>
    </row>
    <row r="38" spans="1:7">
      <c r="A38" s="787">
        <v>25</v>
      </c>
      <c r="B38" s="788" t="s">
        <v>16</v>
      </c>
      <c r="C38" s="791">
        <v>0.17428968547057289</v>
      </c>
      <c r="D38" s="791">
        <v>0.11785277748632383</v>
      </c>
      <c r="E38" s="791">
        <v>9.2614735246826063E-2</v>
      </c>
      <c r="F38" s="791">
        <v>5.7639232345230829E-2</v>
      </c>
      <c r="G38" s="792">
        <v>0.18718191691155472</v>
      </c>
    </row>
    <row r="39" spans="1:7" ht="15" customHeight="1">
      <c r="A39" s="781"/>
      <c r="B39" s="225" t="s">
        <v>17</v>
      </c>
      <c r="C39" s="785"/>
      <c r="D39" s="785"/>
      <c r="E39" s="785"/>
      <c r="F39" s="785"/>
      <c r="G39" s="783"/>
    </row>
    <row r="40" spans="1:7" ht="15" customHeight="1">
      <c r="A40" s="787">
        <v>26</v>
      </c>
      <c r="B40" s="788" t="s">
        <v>18</v>
      </c>
      <c r="C40" s="793">
        <v>0.21222876911877014</v>
      </c>
      <c r="D40" s="793">
        <v>0.18590031825436296</v>
      </c>
      <c r="E40" s="793">
        <v>0.16420566255758853</v>
      </c>
      <c r="F40" s="793">
        <v>0.16518727212948106</v>
      </c>
      <c r="G40" s="790">
        <v>0.17963852729656912</v>
      </c>
    </row>
    <row r="41" spans="1:7" ht="15" customHeight="1">
      <c r="A41" s="787">
        <v>27</v>
      </c>
      <c r="B41" s="788" t="s">
        <v>19</v>
      </c>
      <c r="C41" s="789">
        <v>0.2580595275242511</v>
      </c>
      <c r="D41" s="789">
        <v>0.26217979396061991</v>
      </c>
      <c r="E41" s="789">
        <v>0.26026724430039955</v>
      </c>
      <c r="F41" s="789">
        <v>0.27113045648302808</v>
      </c>
      <c r="G41" s="790">
        <v>0.28814971838997666</v>
      </c>
    </row>
    <row r="42" spans="1:7" ht="15" customHeight="1">
      <c r="A42" s="787">
        <v>28</v>
      </c>
      <c r="B42" s="794" t="s">
        <v>20</v>
      </c>
      <c r="C42" s="789">
        <v>0.2763785760347256</v>
      </c>
      <c r="D42" s="789">
        <v>0.31191896157704324</v>
      </c>
      <c r="E42" s="789">
        <v>0.29805514396576177</v>
      </c>
      <c r="F42" s="789">
        <v>0.28640147179563308</v>
      </c>
      <c r="G42" s="790">
        <v>0.27356444959215231</v>
      </c>
    </row>
    <row r="43" spans="1:7" ht="15" customHeight="1">
      <c r="A43" s="228"/>
      <c r="B43" s="225" t="s">
        <v>344</v>
      </c>
      <c r="C43" s="785"/>
      <c r="D43" s="785"/>
      <c r="E43" s="785"/>
      <c r="F43" s="785"/>
      <c r="G43" s="783"/>
    </row>
    <row r="44" spans="1:7" ht="15" customHeight="1">
      <c r="A44" s="787">
        <v>29</v>
      </c>
      <c r="B44" s="795" t="s">
        <v>328</v>
      </c>
      <c r="C44" s="796">
        <v>1264638276.3975253</v>
      </c>
      <c r="D44" s="796">
        <v>1047917054.8462193</v>
      </c>
      <c r="E44" s="796">
        <v>893791799.91219151</v>
      </c>
      <c r="F44" s="796">
        <v>862517993.9046886</v>
      </c>
      <c r="G44" s="797">
        <v>922068910.69472909</v>
      </c>
    </row>
    <row r="45" spans="1:7">
      <c r="A45" s="787">
        <v>30</v>
      </c>
      <c r="B45" s="788" t="s">
        <v>329</v>
      </c>
      <c r="C45" s="796">
        <v>889401470.08002603</v>
      </c>
      <c r="D45" s="796">
        <v>868194227.21130311</v>
      </c>
      <c r="E45" s="796">
        <v>761463798.61786175</v>
      </c>
      <c r="F45" s="796">
        <v>754121465.74082541</v>
      </c>
      <c r="G45" s="797">
        <v>753183737.11671567</v>
      </c>
    </row>
    <row r="46" spans="1:7">
      <c r="A46" s="798">
        <v>31</v>
      </c>
      <c r="B46" s="799" t="s">
        <v>327</v>
      </c>
      <c r="C46" s="789">
        <v>1.4218981179373771</v>
      </c>
      <c r="D46" s="789">
        <v>1.2070076280191331</v>
      </c>
      <c r="E46" s="789">
        <v>1.1737810799863622</v>
      </c>
      <c r="F46" s="789">
        <v>1.1437388180661028</v>
      </c>
      <c r="G46" s="790">
        <v>1.2242283857913974</v>
      </c>
    </row>
    <row r="47" spans="1:7">
      <c r="A47" s="798"/>
      <c r="B47" s="225" t="s">
        <v>422</v>
      </c>
      <c r="C47" s="785"/>
      <c r="D47" s="785"/>
      <c r="E47" s="785"/>
      <c r="F47" s="785"/>
      <c r="G47" s="783"/>
    </row>
    <row r="48" spans="1:7">
      <c r="A48" s="798">
        <v>32</v>
      </c>
      <c r="B48" s="799" t="s">
        <v>429</v>
      </c>
      <c r="C48" s="800">
        <v>3834794235.1737132</v>
      </c>
      <c r="D48" s="800">
        <v>3711002078.3266864</v>
      </c>
      <c r="E48" s="800">
        <v>3452702090.6997008</v>
      </c>
      <c r="F48" s="800">
        <v>3298595646.9869256</v>
      </c>
      <c r="G48" s="801">
        <v>3021819016.6099038</v>
      </c>
    </row>
    <row r="49" spans="1:7">
      <c r="A49" s="798">
        <v>33</v>
      </c>
      <c r="B49" s="799" t="s">
        <v>442</v>
      </c>
      <c r="C49" s="800">
        <v>2914780090.25072</v>
      </c>
      <c r="D49" s="800">
        <v>2790988700.6849918</v>
      </c>
      <c r="E49" s="800">
        <v>2733154312.3369546</v>
      </c>
      <c r="F49" s="800">
        <v>2590825369.1802034</v>
      </c>
      <c r="G49" s="801">
        <v>2388056306.4039626</v>
      </c>
    </row>
    <row r="50" spans="1:7" ht="15" thickBot="1">
      <c r="A50" s="802">
        <v>34</v>
      </c>
      <c r="B50" s="803" t="s">
        <v>456</v>
      </c>
      <c r="C50" s="804">
        <v>1.3156375837752674</v>
      </c>
      <c r="D50" s="804">
        <v>1.3296370843120562</v>
      </c>
      <c r="E50" s="804">
        <v>1.2632664299687875</v>
      </c>
      <c r="F50" s="804">
        <v>1.2731833207387022</v>
      </c>
      <c r="G50" s="805">
        <v>1.2653885121998183</v>
      </c>
    </row>
    <row r="51" spans="1:7">
      <c r="A51" s="806"/>
    </row>
    <row r="52" spans="1:7">
      <c r="B52" s="16"/>
    </row>
    <row r="53" spans="1:7" ht="69">
      <c r="B53" s="191" t="s">
        <v>343</v>
      </c>
    </row>
  </sheetData>
  <mergeCells count="1">
    <mergeCell ref="D4:G4"/>
  </mergeCells>
  <pageMargins left="0.7" right="0.7" top="0.75" bottom="0.75" header="0.3" footer="0.3"/>
  <pageSetup paperSize="9"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B1" sqref="B1"/>
    </sheetView>
  </sheetViews>
  <sheetFormatPr defaultRowHeight="14.4"/>
  <cols>
    <col min="1" max="1" width="11.44140625" customWidth="1"/>
    <col min="2" max="2" width="76.6640625" style="3" customWidth="1"/>
    <col min="3" max="3" width="22.6640625" customWidth="1"/>
  </cols>
  <sheetData>
    <row r="1" spans="1:3">
      <c r="A1" s="176" t="s">
        <v>97</v>
      </c>
      <c r="B1" s="222" t="str">
        <f>Info!C2</f>
        <v>სს ”ლიბერთი ბანკი”</v>
      </c>
    </row>
    <row r="2" spans="1:3">
      <c r="A2" s="176" t="s">
        <v>98</v>
      </c>
      <c r="B2" s="540">
        <f>'1. key ratios'!B2</f>
        <v>46022</v>
      </c>
    </row>
    <row r="3" spans="1:3">
      <c r="A3" s="176"/>
      <c r="B3"/>
    </row>
    <row r="4" spans="1:3">
      <c r="A4" s="176" t="s">
        <v>406</v>
      </c>
      <c r="B4" t="s">
        <v>375</v>
      </c>
    </row>
    <row r="5" spans="1:3">
      <c r="A5" s="485"/>
      <c r="B5" s="485" t="s">
        <v>376</v>
      </c>
      <c r="C5" s="486"/>
    </row>
    <row r="6" spans="1:3">
      <c r="A6" s="487">
        <v>1</v>
      </c>
      <c r="B6" s="488" t="s">
        <v>376</v>
      </c>
      <c r="C6" s="489">
        <v>6053045136.9958</v>
      </c>
    </row>
    <row r="7" spans="1:3">
      <c r="A7" s="487">
        <v>2</v>
      </c>
      <c r="B7" s="488" t="s">
        <v>377</v>
      </c>
      <c r="C7" s="489">
        <v>-120997527</v>
      </c>
    </row>
    <row r="8" spans="1:3">
      <c r="A8" s="490">
        <v>3</v>
      </c>
      <c r="B8" s="491" t="s">
        <v>378</v>
      </c>
      <c r="C8" s="492">
        <v>5932047609.9958</v>
      </c>
    </row>
    <row r="9" spans="1:3">
      <c r="A9" s="493"/>
      <c r="B9" s="493" t="s">
        <v>379</v>
      </c>
      <c r="C9" s="494"/>
    </row>
    <row r="10" spans="1:3">
      <c r="A10" s="495">
        <v>4</v>
      </c>
      <c r="B10" s="496" t="s">
        <v>380</v>
      </c>
      <c r="C10" s="489">
        <f>'15. CCR'!F34</f>
        <v>14408.333150684834</v>
      </c>
    </row>
    <row r="11" spans="1:3">
      <c r="A11" s="495">
        <v>5</v>
      </c>
      <c r="B11" s="497" t="s">
        <v>381</v>
      </c>
      <c r="C11" s="489">
        <f>'15. CCR'!G34</f>
        <v>407255.22153426742</v>
      </c>
    </row>
    <row r="12" spans="1:3">
      <c r="A12" s="495">
        <v>6</v>
      </c>
      <c r="B12" s="498" t="s">
        <v>978</v>
      </c>
      <c r="C12" s="492">
        <f>'15. CCR'!I34</f>
        <v>590328.97655893315</v>
      </c>
    </row>
    <row r="13" spans="1:3">
      <c r="A13" s="499">
        <v>7</v>
      </c>
      <c r="B13" s="500" t="s">
        <v>382</v>
      </c>
      <c r="C13" s="489" t="b">
        <f>'15. CCR'!E34</f>
        <v>0</v>
      </c>
    </row>
    <row r="14" spans="1:3">
      <c r="A14" s="501">
        <v>8</v>
      </c>
      <c r="B14" s="502" t="s">
        <v>383</v>
      </c>
      <c r="C14" s="492">
        <f>C12</f>
        <v>590328.97655893315</v>
      </c>
    </row>
    <row r="15" spans="1:3">
      <c r="A15" s="493"/>
      <c r="B15" s="493" t="s">
        <v>384</v>
      </c>
      <c r="C15" s="503"/>
    </row>
    <row r="16" spans="1:3">
      <c r="A16" s="499">
        <v>9</v>
      </c>
      <c r="B16" s="504" t="s">
        <v>385</v>
      </c>
      <c r="C16" s="489"/>
    </row>
    <row r="17" spans="1:3">
      <c r="A17" s="495">
        <v>10</v>
      </c>
      <c r="B17" s="488" t="s">
        <v>386</v>
      </c>
      <c r="C17" s="489"/>
    </row>
    <row r="18" spans="1:3">
      <c r="A18" s="495">
        <v>11</v>
      </c>
      <c r="B18" s="488" t="s">
        <v>387</v>
      </c>
      <c r="C18" s="489"/>
    </row>
    <row r="19" spans="1:3" ht="22.8">
      <c r="A19" s="499">
        <v>12</v>
      </c>
      <c r="B19" s="504" t="s">
        <v>388</v>
      </c>
      <c r="C19" s="489"/>
    </row>
    <row r="20" spans="1:3">
      <c r="A20" s="499">
        <v>13</v>
      </c>
      <c r="B20" s="504" t="s">
        <v>389</v>
      </c>
      <c r="C20" s="489"/>
    </row>
    <row r="21" spans="1:3">
      <c r="A21" s="499">
        <v>14</v>
      </c>
      <c r="B21" s="488" t="s">
        <v>390</v>
      </c>
      <c r="C21" s="489"/>
    </row>
    <row r="22" spans="1:3">
      <c r="A22" s="501">
        <v>15</v>
      </c>
      <c r="B22" s="502" t="s">
        <v>391</v>
      </c>
      <c r="C22" s="492">
        <f>SUM(C16:C21)</f>
        <v>0</v>
      </c>
    </row>
    <row r="23" spans="1:3">
      <c r="A23" s="493"/>
      <c r="B23" s="493" t="s">
        <v>392</v>
      </c>
      <c r="C23" s="494"/>
    </row>
    <row r="24" spans="1:3">
      <c r="A24" s="495">
        <v>16</v>
      </c>
      <c r="B24" s="488" t="s">
        <v>393</v>
      </c>
      <c r="C24" s="489">
        <v>460388201.76930004</v>
      </c>
    </row>
    <row r="25" spans="1:3">
      <c r="A25" s="495">
        <v>17</v>
      </c>
      <c r="B25" s="488" t="s">
        <v>394</v>
      </c>
      <c r="C25" s="489">
        <v>-347188349.44382006</v>
      </c>
    </row>
    <row r="26" spans="1:3">
      <c r="A26" s="501">
        <v>18</v>
      </c>
      <c r="B26" s="502" t="s">
        <v>395</v>
      </c>
      <c r="C26" s="492">
        <v>113199852.32547998</v>
      </c>
    </row>
    <row r="27" spans="1:3">
      <c r="A27" s="493"/>
      <c r="B27" s="493" t="s">
        <v>396</v>
      </c>
      <c r="C27" s="503">
        <v>0</v>
      </c>
    </row>
    <row r="28" spans="1:3">
      <c r="A28" s="495">
        <v>19</v>
      </c>
      <c r="B28" s="488" t="s">
        <v>397</v>
      </c>
      <c r="C28" s="489">
        <v>0</v>
      </c>
    </row>
    <row r="29" spans="1:3">
      <c r="A29" s="495">
        <v>20</v>
      </c>
      <c r="B29" s="488" t="s">
        <v>398</v>
      </c>
      <c r="C29" s="489">
        <v>0</v>
      </c>
    </row>
    <row r="30" spans="1:3">
      <c r="A30" s="493"/>
      <c r="B30" s="493" t="s">
        <v>399</v>
      </c>
      <c r="C30" s="494"/>
    </row>
    <row r="31" spans="1:3">
      <c r="A31" s="501">
        <v>21</v>
      </c>
      <c r="B31" s="502" t="s">
        <v>75</v>
      </c>
      <c r="C31" s="492">
        <v>623376490.62989998</v>
      </c>
    </row>
    <row r="32" spans="1:3">
      <c r="A32" s="501">
        <v>22</v>
      </c>
      <c r="B32" s="502" t="s">
        <v>400</v>
      </c>
      <c r="C32" s="492">
        <v>6045817619.6314278</v>
      </c>
    </row>
    <row r="33" spans="1:3">
      <c r="A33" s="505"/>
      <c r="B33" s="505" t="s">
        <v>375</v>
      </c>
      <c r="C33" s="494"/>
    </row>
    <row r="34" spans="1:3">
      <c r="A34" s="501">
        <v>23</v>
      </c>
      <c r="B34" s="502" t="s">
        <v>375</v>
      </c>
      <c r="C34" s="682">
        <f>IFERROR(C31/C32,0)</f>
        <v>0.1031087157848971</v>
      </c>
    </row>
    <row r="35" spans="1:3">
      <c r="A35" s="505"/>
      <c r="B35" s="505" t="s">
        <v>401</v>
      </c>
      <c r="C35" s="494"/>
    </row>
    <row r="36" spans="1:3">
      <c r="A36" s="499" t="s">
        <v>402</v>
      </c>
      <c r="B36" s="504" t="s">
        <v>403</v>
      </c>
      <c r="C36" s="506"/>
    </row>
    <row r="37" spans="1:3">
      <c r="A37" s="507" t="s">
        <v>404</v>
      </c>
      <c r="B37" s="508" t="s">
        <v>405</v>
      </c>
      <c r="C37" s="506"/>
    </row>
    <row r="39" spans="1:3">
      <c r="B39" s="223"/>
    </row>
  </sheetData>
  <pageMargins left="0.7" right="0.7" top="0.75" bottom="0.75" header="0.3" footer="0.3"/>
  <pageSetup paperSize="9" scale="7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B1" sqref="B1"/>
    </sheetView>
  </sheetViews>
  <sheetFormatPr defaultRowHeight="14.4"/>
  <cols>
    <col min="1" max="1" width="11.44140625" customWidth="1"/>
    <col min="2" max="2" width="76.6640625" style="3" customWidth="1"/>
    <col min="3" max="6" width="24.44140625" customWidth="1"/>
  </cols>
  <sheetData>
    <row r="1" spans="1:6">
      <c r="A1" s="11" t="s">
        <v>97</v>
      </c>
      <c r="B1" s="222" t="str">
        <f>Info!C2</f>
        <v>სს ”ლიბერთი ბანკი”</v>
      </c>
    </row>
    <row r="2" spans="1:6">
      <c r="A2" s="176" t="s">
        <v>98</v>
      </c>
      <c r="B2" s="540">
        <f>'1. key ratios'!B2</f>
        <v>46022</v>
      </c>
    </row>
    <row r="3" spans="1:6">
      <c r="A3" s="176"/>
      <c r="B3"/>
    </row>
    <row r="4" spans="1:6">
      <c r="A4" s="484" t="s">
        <v>970</v>
      </c>
    </row>
    <row r="5" spans="1:6" ht="86.4">
      <c r="B5" s="479"/>
      <c r="C5" s="480" t="s">
        <v>971</v>
      </c>
      <c r="D5" s="480" t="s">
        <v>972</v>
      </c>
      <c r="E5" s="480" t="s">
        <v>973</v>
      </c>
      <c r="F5" s="480" t="s">
        <v>974</v>
      </c>
    </row>
    <row r="6" spans="1:6">
      <c r="B6" s="481" t="s">
        <v>969</v>
      </c>
      <c r="C6" s="482">
        <f>IF(C7&gt;0,C7,IF(C8&gt;0,C8,IF(C9&gt;0,C9)))</f>
        <v>418042.25381480996</v>
      </c>
      <c r="D6" s="482">
        <f>IF(D7&gt;0,D7,IF(D8&gt;0,D8,IF(D9&gt;0,D9)))</f>
        <v>932.12259263064675</v>
      </c>
      <c r="E6" s="482" t="b">
        <f>IF(E7&gt;0,E7,IF(E8&gt;0,E8,IF(E9&gt;0,E9)))</f>
        <v>0</v>
      </c>
      <c r="F6" s="482">
        <f>IF(F7&gt;0,F7,IF(F8&gt;0,F8,IF(F9&gt;0,F9)))</f>
        <v>11651.532407883084</v>
      </c>
    </row>
    <row r="7" spans="1:6">
      <c r="B7" s="483" t="s">
        <v>975</v>
      </c>
      <c r="C7" s="683">
        <v>418042.25381480996</v>
      </c>
      <c r="D7" s="683">
        <v>932.12259263064675</v>
      </c>
      <c r="E7" s="683">
        <v>0</v>
      </c>
      <c r="F7" s="683">
        <v>11651.532407883084</v>
      </c>
    </row>
    <row r="8" spans="1:6">
      <c r="B8" s="483" t="s">
        <v>976</v>
      </c>
      <c r="C8" s="683">
        <v>2491037.4273391869</v>
      </c>
      <c r="D8" s="683">
        <v>5740.2696291273496</v>
      </c>
      <c r="E8" s="683">
        <v>0</v>
      </c>
      <c r="F8" s="683">
        <v>71753.370364091868</v>
      </c>
    </row>
    <row r="9" spans="1:6">
      <c r="B9" s="483" t="s">
        <v>977</v>
      </c>
      <c r="C9" s="683">
        <v>8020488.0431811092</v>
      </c>
      <c r="D9" s="683">
        <v>18864.040483941313</v>
      </c>
      <c r="E9" s="683">
        <v>0</v>
      </c>
      <c r="F9" s="683">
        <v>235800.50604926641</v>
      </c>
    </row>
  </sheetData>
  <pageMargins left="0.7" right="0.7" top="0.75" bottom="0.75" header="0.3" footer="0.3"/>
  <pageSetup paperSize="9" scale="4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15" activePane="bottomRight" state="frozen"/>
      <selection activeCell="B1" sqref="B1"/>
      <selection pane="topRight" activeCell="B1" sqref="B1"/>
      <selection pane="bottomLeft" activeCell="B1" sqref="B1"/>
      <selection pane="bottomRight" activeCell="B1" sqref="B1"/>
    </sheetView>
  </sheetViews>
  <sheetFormatPr defaultRowHeight="14.4"/>
  <cols>
    <col min="1" max="1" width="9.88671875" style="176" bestFit="1" customWidth="1"/>
    <col min="2" max="2" width="80.88671875" style="16" customWidth="1"/>
    <col min="3" max="6" width="14.44140625" style="176" customWidth="1"/>
    <col min="7" max="7" width="19.5546875" style="176" customWidth="1"/>
  </cols>
  <sheetData>
    <row r="1" spans="1:7">
      <c r="A1" s="176" t="s">
        <v>97</v>
      </c>
      <c r="B1" s="222" t="str">
        <f>Info!C2</f>
        <v>სს ”ლიბერთი ბანკი”</v>
      </c>
    </row>
    <row r="2" spans="1:7">
      <c r="A2" s="176" t="s">
        <v>98</v>
      </c>
      <c r="B2" s="540">
        <f>'1. key ratios'!B2</f>
        <v>46022</v>
      </c>
    </row>
    <row r="3" spans="1:7">
      <c r="B3" s="229"/>
    </row>
    <row r="4" spans="1:7" ht="15" thickBot="1">
      <c r="A4" s="176" t="s">
        <v>457</v>
      </c>
      <c r="B4" s="230" t="s">
        <v>422</v>
      </c>
    </row>
    <row r="5" spans="1:7">
      <c r="A5" s="231"/>
      <c r="B5" s="232"/>
      <c r="C5" s="928" t="s">
        <v>423</v>
      </c>
      <c r="D5" s="928"/>
      <c r="E5" s="928"/>
      <c r="F5" s="928"/>
      <c r="G5" s="929" t="s">
        <v>424</v>
      </c>
    </row>
    <row r="6" spans="1:7">
      <c r="A6" s="233"/>
      <c r="B6" s="234"/>
      <c r="C6" s="235" t="s">
        <v>425</v>
      </c>
      <c r="D6" s="236" t="s">
        <v>426</v>
      </c>
      <c r="E6" s="236" t="s">
        <v>427</v>
      </c>
      <c r="F6" s="236" t="s">
        <v>428</v>
      </c>
      <c r="G6" s="930"/>
    </row>
    <row r="7" spans="1:7">
      <c r="A7" s="237"/>
      <c r="B7" s="238" t="s">
        <v>429</v>
      </c>
      <c r="C7" s="239"/>
      <c r="D7" s="239"/>
      <c r="E7" s="239"/>
      <c r="F7" s="239"/>
      <c r="G7" s="240"/>
    </row>
    <row r="8" spans="1:7">
      <c r="A8" s="241">
        <v>1</v>
      </c>
      <c r="B8" s="242" t="s">
        <v>430</v>
      </c>
      <c r="C8" s="243">
        <v>623376490.62989998</v>
      </c>
      <c r="D8" s="243">
        <v>0</v>
      </c>
      <c r="E8" s="243">
        <v>0</v>
      </c>
      <c r="F8" s="243">
        <v>617391285.83531618</v>
      </c>
      <c r="G8" s="684">
        <v>1240767776.4652162</v>
      </c>
    </row>
    <row r="9" spans="1:7">
      <c r="A9" s="241">
        <v>2</v>
      </c>
      <c r="B9" s="244" t="s">
        <v>74</v>
      </c>
      <c r="C9" s="243">
        <v>623376490.62989998</v>
      </c>
      <c r="D9" s="243"/>
      <c r="E9" s="243"/>
      <c r="F9" s="243">
        <v>119238228.76814002</v>
      </c>
      <c r="G9" s="684">
        <v>742614719.39804006</v>
      </c>
    </row>
    <row r="10" spans="1:7">
      <c r="A10" s="241">
        <v>3</v>
      </c>
      <c r="B10" s="244" t="s">
        <v>431</v>
      </c>
      <c r="C10" s="245"/>
      <c r="D10" s="245"/>
      <c r="E10" s="245"/>
      <c r="F10" s="243">
        <v>498153057.06717616</v>
      </c>
      <c r="G10" s="685">
        <v>498153057.06717616</v>
      </c>
    </row>
    <row r="11" spans="1:7" ht="27.6">
      <c r="A11" s="241">
        <v>4</v>
      </c>
      <c r="B11" s="242" t="s">
        <v>432</v>
      </c>
      <c r="C11" s="243">
        <v>782502431.81248295</v>
      </c>
      <c r="D11" s="243">
        <v>737902720.99302852</v>
      </c>
      <c r="E11" s="243">
        <v>468145659.27439791</v>
      </c>
      <c r="F11" s="243">
        <v>18624236.380543701</v>
      </c>
      <c r="G11" s="684">
        <v>1811450032.4348073</v>
      </c>
    </row>
    <row r="12" spans="1:7">
      <c r="A12" s="241">
        <v>5</v>
      </c>
      <c r="B12" s="244" t="s">
        <v>433</v>
      </c>
      <c r="C12" s="243">
        <v>675921552.31191802</v>
      </c>
      <c r="D12" s="246">
        <v>667000768.21053052</v>
      </c>
      <c r="E12" s="243">
        <v>436144080.87898391</v>
      </c>
      <c r="F12" s="243">
        <v>16183616.8309692</v>
      </c>
      <c r="G12" s="684">
        <v>1705487517.3207815</v>
      </c>
    </row>
    <row r="13" spans="1:7">
      <c r="A13" s="241">
        <v>6</v>
      </c>
      <c r="B13" s="244" t="s">
        <v>434</v>
      </c>
      <c r="C13" s="243">
        <v>106580879.50056498</v>
      </c>
      <c r="D13" s="246">
        <v>70901952.782498017</v>
      </c>
      <c r="E13" s="243">
        <v>32001578.395414002</v>
      </c>
      <c r="F13" s="243">
        <v>2440619.5495745004</v>
      </c>
      <c r="G13" s="684">
        <v>105962515.11402574</v>
      </c>
    </row>
    <row r="14" spans="1:7">
      <c r="A14" s="241">
        <v>7</v>
      </c>
      <c r="B14" s="242" t="s">
        <v>435</v>
      </c>
      <c r="C14" s="243">
        <v>940041312.30585849</v>
      </c>
      <c r="D14" s="243">
        <v>1379899645.9728322</v>
      </c>
      <c r="E14" s="243">
        <v>251850689.9432717</v>
      </c>
      <c r="F14" s="243">
        <v>15127071.554813271</v>
      </c>
      <c r="G14" s="684">
        <v>782576426.27369022</v>
      </c>
    </row>
    <row r="15" spans="1:7" ht="55.2">
      <c r="A15" s="241">
        <v>8</v>
      </c>
      <c r="B15" s="244" t="s">
        <v>436</v>
      </c>
      <c r="C15" s="243">
        <v>863072183.36200047</v>
      </c>
      <c r="D15" s="246">
        <v>435102907.68729508</v>
      </c>
      <c r="E15" s="243">
        <v>182975952.1894007</v>
      </c>
      <c r="F15" s="243">
        <v>15127071.554813271</v>
      </c>
      <c r="G15" s="684">
        <v>748139057.39675474</v>
      </c>
    </row>
    <row r="16" spans="1:7" ht="27.6">
      <c r="A16" s="241">
        <v>9</v>
      </c>
      <c r="B16" s="244" t="s">
        <v>437</v>
      </c>
      <c r="C16" s="243">
        <v>76969128.943857998</v>
      </c>
      <c r="D16" s="246">
        <v>944796738.285537</v>
      </c>
      <c r="E16" s="243">
        <v>68874737.753870994</v>
      </c>
      <c r="F16" s="243">
        <v>0</v>
      </c>
      <c r="G16" s="684">
        <v>34437368.876935497</v>
      </c>
    </row>
    <row r="17" spans="1:7">
      <c r="A17" s="241">
        <v>10</v>
      </c>
      <c r="B17" s="242" t="s">
        <v>438</v>
      </c>
      <c r="C17" s="243"/>
      <c r="D17" s="246"/>
      <c r="E17" s="243"/>
      <c r="F17" s="243"/>
      <c r="G17" s="684"/>
    </row>
    <row r="18" spans="1:7">
      <c r="A18" s="241">
        <v>11</v>
      </c>
      <c r="B18" s="242" t="s">
        <v>78</v>
      </c>
      <c r="C18" s="243">
        <v>0</v>
      </c>
      <c r="D18" s="246">
        <v>80193274.298910975</v>
      </c>
      <c r="E18" s="243">
        <v>0</v>
      </c>
      <c r="F18" s="243">
        <v>16992787.307</v>
      </c>
      <c r="G18" s="684">
        <v>0</v>
      </c>
    </row>
    <row r="19" spans="1:7">
      <c r="A19" s="241">
        <v>12</v>
      </c>
      <c r="B19" s="244" t="s">
        <v>439</v>
      </c>
      <c r="C19" s="245"/>
      <c r="D19" s="246">
        <v>0</v>
      </c>
      <c r="E19" s="243">
        <v>0</v>
      </c>
      <c r="F19" s="243">
        <v>0</v>
      </c>
      <c r="G19" s="684">
        <v>0</v>
      </c>
    </row>
    <row r="20" spans="1:7" ht="27.6">
      <c r="A20" s="241">
        <v>13</v>
      </c>
      <c r="B20" s="244" t="s">
        <v>440</v>
      </c>
      <c r="C20" s="243">
        <v>0</v>
      </c>
      <c r="D20" s="243">
        <v>80193274.298910975</v>
      </c>
      <c r="E20" s="243">
        <v>0</v>
      </c>
      <c r="F20" s="243">
        <v>16992787.307</v>
      </c>
      <c r="G20" s="684">
        <v>0</v>
      </c>
    </row>
    <row r="21" spans="1:7">
      <c r="A21" s="247">
        <v>14</v>
      </c>
      <c r="B21" s="248" t="s">
        <v>441</v>
      </c>
      <c r="C21" s="245"/>
      <c r="D21" s="245"/>
      <c r="E21" s="245"/>
      <c r="F21" s="245"/>
      <c r="G21" s="686">
        <v>3834794235.1737137</v>
      </c>
    </row>
    <row r="22" spans="1:7">
      <c r="A22" s="249"/>
      <c r="B22" s="263" t="s">
        <v>442</v>
      </c>
      <c r="C22" s="250"/>
      <c r="D22" s="251"/>
      <c r="E22" s="250"/>
      <c r="F22" s="250"/>
      <c r="G22" s="252"/>
    </row>
    <row r="23" spans="1:7">
      <c r="A23" s="241">
        <v>15</v>
      </c>
      <c r="B23" s="242" t="s">
        <v>310</v>
      </c>
      <c r="C23" s="253">
        <v>1058198011.9652169</v>
      </c>
      <c r="D23" s="254">
        <v>882875950</v>
      </c>
      <c r="E23" s="253">
        <v>0</v>
      </c>
      <c r="F23" s="253">
        <v>0</v>
      </c>
      <c r="G23" s="687">
        <v>56529304.895740896</v>
      </c>
    </row>
    <row r="24" spans="1:7">
      <c r="A24" s="241">
        <v>16</v>
      </c>
      <c r="B24" s="242" t="s">
        <v>443</v>
      </c>
      <c r="C24" s="243">
        <v>706310.59398693568</v>
      </c>
      <c r="D24" s="246">
        <v>839130785.72718847</v>
      </c>
      <c r="E24" s="243">
        <v>443596139.88057864</v>
      </c>
      <c r="F24" s="243">
        <v>2178707363.9601636</v>
      </c>
      <c r="G24" s="687">
        <v>2479521004.4140768</v>
      </c>
    </row>
    <row r="25" spans="1:7" ht="27.6">
      <c r="A25" s="241">
        <v>17</v>
      </c>
      <c r="B25" s="244" t="s">
        <v>444</v>
      </c>
      <c r="C25" s="243">
        <v>0</v>
      </c>
      <c r="D25" s="246">
        <v>0</v>
      </c>
      <c r="E25" s="243">
        <v>0</v>
      </c>
      <c r="F25" s="243">
        <v>0</v>
      </c>
      <c r="G25" s="684"/>
    </row>
    <row r="26" spans="1:7" ht="41.4">
      <c r="A26" s="241">
        <v>18</v>
      </c>
      <c r="B26" s="244" t="s">
        <v>445</v>
      </c>
      <c r="C26" s="243">
        <v>706310.59398693568</v>
      </c>
      <c r="D26" s="246">
        <v>30542279.095048003</v>
      </c>
      <c r="E26" s="243">
        <v>10412.960200000001</v>
      </c>
      <c r="F26" s="243">
        <v>4724569.2536999993</v>
      </c>
      <c r="G26" s="684">
        <v>9417064.1871552393</v>
      </c>
    </row>
    <row r="27" spans="1:7">
      <c r="A27" s="241">
        <v>19</v>
      </c>
      <c r="B27" s="244" t="s">
        <v>446</v>
      </c>
      <c r="C27" s="243"/>
      <c r="D27" s="246">
        <v>749431715.31826377</v>
      </c>
      <c r="E27" s="243">
        <v>393295923.0011856</v>
      </c>
      <c r="F27" s="243">
        <v>1697445107.3773484</v>
      </c>
      <c r="G27" s="684">
        <v>2014192160.4304709</v>
      </c>
    </row>
    <row r="28" spans="1:7">
      <c r="A28" s="241">
        <v>20</v>
      </c>
      <c r="B28" s="255" t="s">
        <v>447</v>
      </c>
      <c r="C28" s="243"/>
      <c r="D28" s="246">
        <v>28802125.242024805</v>
      </c>
      <c r="E28" s="243">
        <v>26573788.300324447</v>
      </c>
      <c r="F28" s="243">
        <v>80013747.50510484</v>
      </c>
      <c r="G28" s="684">
        <v>79696892.64949277</v>
      </c>
    </row>
    <row r="29" spans="1:7">
      <c r="A29" s="241">
        <v>21</v>
      </c>
      <c r="B29" s="244" t="s">
        <v>448</v>
      </c>
      <c r="C29" s="243"/>
      <c r="D29" s="246">
        <v>50075644.745869637</v>
      </c>
      <c r="E29" s="243">
        <v>47012965.649447046</v>
      </c>
      <c r="F29" s="243">
        <v>417827223.49662405</v>
      </c>
      <c r="G29" s="684">
        <v>320132000.47046399</v>
      </c>
    </row>
    <row r="30" spans="1:7">
      <c r="A30" s="241">
        <v>22</v>
      </c>
      <c r="B30" s="255" t="s">
        <v>447</v>
      </c>
      <c r="C30" s="243"/>
      <c r="D30" s="246">
        <v>50075644.745869637</v>
      </c>
      <c r="E30" s="243">
        <v>47012965.649447046</v>
      </c>
      <c r="F30" s="243">
        <v>417827223.49662405</v>
      </c>
      <c r="G30" s="684">
        <v>320132000.47046399</v>
      </c>
    </row>
    <row r="31" spans="1:7" ht="27.6">
      <c r="A31" s="241">
        <v>23</v>
      </c>
      <c r="B31" s="244" t="s">
        <v>449</v>
      </c>
      <c r="C31" s="243"/>
      <c r="D31" s="246">
        <v>9081146.5680071265</v>
      </c>
      <c r="E31" s="243">
        <v>3276838.2697460102</v>
      </c>
      <c r="F31" s="243">
        <v>58710463.832491055</v>
      </c>
      <c r="G31" s="684">
        <v>56082886.676493965</v>
      </c>
    </row>
    <row r="32" spans="1:7">
      <c r="A32" s="241">
        <v>24</v>
      </c>
      <c r="B32" s="242" t="s">
        <v>450</v>
      </c>
      <c r="C32" s="243">
        <v>0</v>
      </c>
      <c r="D32" s="246">
        <v>0</v>
      </c>
      <c r="E32" s="243">
        <v>0</v>
      </c>
      <c r="F32" s="243">
        <v>0</v>
      </c>
      <c r="G32" s="684"/>
    </row>
    <row r="33" spans="1:7">
      <c r="A33" s="241">
        <v>25</v>
      </c>
      <c r="B33" s="242" t="s">
        <v>88</v>
      </c>
      <c r="C33" s="243">
        <v>178930522.68000004</v>
      </c>
      <c r="D33" s="243">
        <v>55638568.616249979</v>
      </c>
      <c r="E33" s="243">
        <v>2446429.88</v>
      </c>
      <c r="F33" s="243">
        <v>154434718.68248501</v>
      </c>
      <c r="G33" s="687">
        <v>362407740.61061001</v>
      </c>
    </row>
    <row r="34" spans="1:7">
      <c r="A34" s="241">
        <v>26</v>
      </c>
      <c r="B34" s="244" t="s">
        <v>451</v>
      </c>
      <c r="C34" s="245"/>
      <c r="D34" s="246">
        <v>0</v>
      </c>
      <c r="E34" s="243">
        <v>0</v>
      </c>
      <c r="F34" s="243">
        <v>0</v>
      </c>
      <c r="G34" s="688">
        <v>0</v>
      </c>
    </row>
    <row r="35" spans="1:7">
      <c r="A35" s="241">
        <v>27</v>
      </c>
      <c r="B35" s="244" t="s">
        <v>452</v>
      </c>
      <c r="C35" s="243">
        <v>178930522.68000004</v>
      </c>
      <c r="D35" s="246">
        <v>55638568.616249979</v>
      </c>
      <c r="E35" s="243">
        <v>2446429.88</v>
      </c>
      <c r="F35" s="243">
        <v>154434718.68248501</v>
      </c>
      <c r="G35" s="688">
        <v>362407740.61061001</v>
      </c>
    </row>
    <row r="36" spans="1:7">
      <c r="A36" s="241">
        <v>28</v>
      </c>
      <c r="B36" s="242" t="s">
        <v>453</v>
      </c>
      <c r="C36" s="243">
        <v>326440806.60583991</v>
      </c>
      <c r="D36" s="246">
        <v>0</v>
      </c>
      <c r="E36" s="243">
        <v>0</v>
      </c>
      <c r="F36" s="243">
        <v>0</v>
      </c>
      <c r="G36" s="688">
        <v>16322040.330291996</v>
      </c>
    </row>
    <row r="37" spans="1:7">
      <c r="A37" s="247">
        <v>29</v>
      </c>
      <c r="B37" s="248" t="s">
        <v>454</v>
      </c>
      <c r="C37" s="245"/>
      <c r="D37" s="245"/>
      <c r="E37" s="245"/>
      <c r="F37" s="245"/>
      <c r="G37" s="686">
        <v>2914780090.25072</v>
      </c>
    </row>
    <row r="38" spans="1:7">
      <c r="A38" s="237"/>
      <c r="B38" s="256"/>
      <c r="C38" s="257"/>
      <c r="D38" s="257"/>
      <c r="E38" s="257"/>
      <c r="F38" s="257"/>
      <c r="G38" s="258"/>
    </row>
    <row r="39" spans="1:7" ht="15" thickBot="1">
      <c r="A39" s="259">
        <v>30</v>
      </c>
      <c r="B39" s="260" t="s">
        <v>422</v>
      </c>
      <c r="C39" s="184"/>
      <c r="D39" s="169"/>
      <c r="E39" s="169"/>
      <c r="F39" s="261"/>
      <c r="G39" s="262">
        <f>IFERROR(G21/G37,0)</f>
        <v>1.3156375837752676</v>
      </c>
    </row>
    <row r="42" spans="1:7" ht="41.4">
      <c r="B42" s="16" t="s">
        <v>455</v>
      </c>
    </row>
  </sheetData>
  <mergeCells count="2">
    <mergeCell ref="C5:F5"/>
    <mergeCell ref="G5:G6"/>
  </mergeCells>
  <pageMargins left="0.7" right="0.7" top="0.75" bottom="0.75" header="0.3" footer="0.3"/>
  <pageSetup scale="5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B1" sqref="B1"/>
    </sheetView>
  </sheetViews>
  <sheetFormatPr defaultColWidth="9.33203125" defaultRowHeight="12"/>
  <cols>
    <col min="1" max="1" width="11.6640625" style="268" bestFit="1" customWidth="1"/>
    <col min="2" max="2" width="101.5546875" style="268" customWidth="1"/>
    <col min="3" max="3" width="14.109375" style="689" bestFit="1" customWidth="1"/>
    <col min="4" max="4" width="15.33203125" style="689" bestFit="1" customWidth="1"/>
    <col min="5" max="5" width="17.88671875" style="689" bestFit="1" customWidth="1"/>
    <col min="6" max="6" width="14.88671875" style="689" bestFit="1" customWidth="1"/>
    <col min="7" max="7" width="16.77734375" style="689" bestFit="1" customWidth="1"/>
    <col min="8" max="8" width="15.33203125" style="689" customWidth="1"/>
    <col min="9" max="16384" width="9.33203125" style="268"/>
  </cols>
  <sheetData>
    <row r="1" spans="1:8" ht="13.8">
      <c r="A1" s="267" t="s">
        <v>97</v>
      </c>
      <c r="B1" s="222" t="str">
        <f>Info!C2</f>
        <v>სს ”ლიბერთი ბანკი”</v>
      </c>
    </row>
    <row r="2" spans="1:8" ht="13.8">
      <c r="A2" s="269" t="s">
        <v>98</v>
      </c>
      <c r="B2" s="540">
        <f>'1. key ratios'!B2</f>
        <v>46022</v>
      </c>
    </row>
    <row r="3" spans="1:8">
      <c r="A3" s="270" t="s">
        <v>462</v>
      </c>
    </row>
    <row r="5" spans="1:8">
      <c r="A5" s="931" t="s">
        <v>463</v>
      </c>
      <c r="B5" s="932"/>
      <c r="C5" s="937" t="s">
        <v>464</v>
      </c>
      <c r="D5" s="938"/>
      <c r="E5" s="938"/>
      <c r="F5" s="938"/>
      <c r="G5" s="938"/>
      <c r="H5" s="939"/>
    </row>
    <row r="6" spans="1:8">
      <c r="A6" s="933"/>
      <c r="B6" s="934"/>
      <c r="C6" s="940"/>
      <c r="D6" s="941"/>
      <c r="E6" s="941"/>
      <c r="F6" s="941"/>
      <c r="G6" s="941"/>
      <c r="H6" s="942"/>
    </row>
    <row r="7" spans="1:8" ht="24">
      <c r="A7" s="935"/>
      <c r="B7" s="936"/>
      <c r="C7" s="690" t="s">
        <v>465</v>
      </c>
      <c r="D7" s="690" t="s">
        <v>466</v>
      </c>
      <c r="E7" s="690" t="s">
        <v>467</v>
      </c>
      <c r="F7" s="690" t="s">
        <v>468</v>
      </c>
      <c r="G7" s="691" t="s">
        <v>648</v>
      </c>
      <c r="H7" s="690" t="s">
        <v>66</v>
      </c>
    </row>
    <row r="8" spans="1:8">
      <c r="A8" s="302">
        <v>1</v>
      </c>
      <c r="B8" s="301" t="s">
        <v>123</v>
      </c>
      <c r="C8" s="692">
        <v>140981198.55409998</v>
      </c>
      <c r="D8" s="692">
        <v>732086504.25759995</v>
      </c>
      <c r="E8" s="692">
        <v>0</v>
      </c>
      <c r="F8" s="692">
        <v>0</v>
      </c>
      <c r="G8" s="692">
        <v>0</v>
      </c>
      <c r="H8" s="692">
        <f t="shared" ref="H8:H20" si="0">SUM(C8:G8)</f>
        <v>873067702.81169987</v>
      </c>
    </row>
    <row r="9" spans="1:8">
      <c r="A9" s="302">
        <v>2</v>
      </c>
      <c r="B9" s="301" t="s">
        <v>124</v>
      </c>
      <c r="C9" s="692">
        <v>0</v>
      </c>
      <c r="D9" s="692">
        <v>0</v>
      </c>
      <c r="E9" s="692">
        <v>0</v>
      </c>
      <c r="F9" s="692">
        <v>0</v>
      </c>
      <c r="G9" s="692">
        <v>0</v>
      </c>
      <c r="H9" s="692">
        <f t="shared" si="0"/>
        <v>0</v>
      </c>
    </row>
    <row r="10" spans="1:8">
      <c r="A10" s="302">
        <v>3</v>
      </c>
      <c r="B10" s="301" t="s">
        <v>125</v>
      </c>
      <c r="C10" s="692">
        <v>0</v>
      </c>
      <c r="D10" s="692">
        <v>0</v>
      </c>
      <c r="E10" s="692">
        <v>0</v>
      </c>
      <c r="F10" s="692">
        <v>0</v>
      </c>
      <c r="G10" s="692">
        <v>0</v>
      </c>
      <c r="H10" s="692">
        <f t="shared" si="0"/>
        <v>0</v>
      </c>
    </row>
    <row r="11" spans="1:8">
      <c r="A11" s="302">
        <v>4</v>
      </c>
      <c r="B11" s="301" t="s">
        <v>126</v>
      </c>
      <c r="C11" s="692">
        <v>0</v>
      </c>
      <c r="D11" s="692">
        <v>0</v>
      </c>
      <c r="E11" s="692">
        <v>0</v>
      </c>
      <c r="F11" s="692">
        <v>0</v>
      </c>
      <c r="G11" s="692">
        <v>0</v>
      </c>
      <c r="H11" s="692">
        <f t="shared" si="0"/>
        <v>0</v>
      </c>
    </row>
    <row r="12" spans="1:8">
      <c r="A12" s="302">
        <v>5</v>
      </c>
      <c r="B12" s="301" t="s">
        <v>911</v>
      </c>
      <c r="C12" s="692">
        <v>5407264.3289999999</v>
      </c>
      <c r="D12" s="692">
        <v>0</v>
      </c>
      <c r="E12" s="692">
        <v>0</v>
      </c>
      <c r="F12" s="692">
        <v>0</v>
      </c>
      <c r="G12" s="692">
        <v>0</v>
      </c>
      <c r="H12" s="692">
        <f t="shared" si="0"/>
        <v>5407264.3289999999</v>
      </c>
    </row>
    <row r="13" spans="1:8">
      <c r="A13" s="302">
        <v>6</v>
      </c>
      <c r="B13" s="301" t="s">
        <v>127</v>
      </c>
      <c r="C13" s="692">
        <v>36391583.787700005</v>
      </c>
      <c r="D13" s="692">
        <v>77661981.959599987</v>
      </c>
      <c r="E13" s="692">
        <v>0</v>
      </c>
      <c r="F13" s="692">
        <v>0</v>
      </c>
      <c r="G13" s="692">
        <v>0</v>
      </c>
      <c r="H13" s="692">
        <f t="shared" si="0"/>
        <v>114053565.7473</v>
      </c>
    </row>
    <row r="14" spans="1:8">
      <c r="A14" s="302">
        <v>7</v>
      </c>
      <c r="B14" s="301" t="s">
        <v>71</v>
      </c>
      <c r="C14" s="692">
        <v>35402354.310400002</v>
      </c>
      <c r="D14" s="692">
        <v>390164387.96500009</v>
      </c>
      <c r="E14" s="692">
        <v>215097157.40810004</v>
      </c>
      <c r="F14" s="692">
        <v>353297167.52590007</v>
      </c>
      <c r="G14" s="692">
        <v>0</v>
      </c>
      <c r="H14" s="692">
        <f t="shared" si="0"/>
        <v>993961067.20940018</v>
      </c>
    </row>
    <row r="15" spans="1:8">
      <c r="A15" s="302">
        <v>8</v>
      </c>
      <c r="B15" s="303" t="s">
        <v>72</v>
      </c>
      <c r="C15" s="692">
        <v>20146815.212099999</v>
      </c>
      <c r="D15" s="692">
        <v>429559277.046</v>
      </c>
      <c r="E15" s="692">
        <v>1687366962.6808999</v>
      </c>
      <c r="F15" s="692">
        <v>546851415.07580006</v>
      </c>
      <c r="G15" s="692">
        <v>0</v>
      </c>
      <c r="H15" s="692">
        <f t="shared" si="0"/>
        <v>2683924470.0148001</v>
      </c>
    </row>
    <row r="16" spans="1:8">
      <c r="A16" s="302">
        <v>9</v>
      </c>
      <c r="B16" s="301" t="s">
        <v>912</v>
      </c>
      <c r="C16" s="692">
        <v>3808677.4125999999</v>
      </c>
      <c r="D16" s="692">
        <v>32687764.573000003</v>
      </c>
      <c r="E16" s="692">
        <v>153112590.75719994</v>
      </c>
      <c r="F16" s="692">
        <v>483035753.1189</v>
      </c>
      <c r="G16" s="692">
        <v>0</v>
      </c>
      <c r="H16" s="692">
        <f t="shared" si="0"/>
        <v>672644785.86169994</v>
      </c>
    </row>
    <row r="17" spans="1:8">
      <c r="A17" s="302">
        <v>10</v>
      </c>
      <c r="B17" s="305" t="s">
        <v>483</v>
      </c>
      <c r="C17" s="692">
        <v>15355498.586199997</v>
      </c>
      <c r="D17" s="692">
        <v>9107789.3934999965</v>
      </c>
      <c r="E17" s="692">
        <v>27362460.4991</v>
      </c>
      <c r="F17" s="692">
        <v>7154315.4717000006</v>
      </c>
      <c r="G17" s="692">
        <v>0</v>
      </c>
      <c r="H17" s="692">
        <f t="shared" si="0"/>
        <v>58980063.950499989</v>
      </c>
    </row>
    <row r="18" spans="1:8">
      <c r="A18" s="302">
        <v>11</v>
      </c>
      <c r="B18" s="301" t="s">
        <v>68</v>
      </c>
      <c r="C18" s="692">
        <v>2445722.83</v>
      </c>
      <c r="D18" s="692">
        <v>0</v>
      </c>
      <c r="E18" s="692">
        <v>0</v>
      </c>
      <c r="F18" s="692">
        <v>0</v>
      </c>
      <c r="G18" s="692">
        <v>0</v>
      </c>
      <c r="H18" s="692">
        <f t="shared" si="0"/>
        <v>2445722.83</v>
      </c>
    </row>
    <row r="19" spans="1:8">
      <c r="A19" s="302">
        <v>12</v>
      </c>
      <c r="B19" s="301" t="s">
        <v>69</v>
      </c>
      <c r="C19" s="692">
        <v>0</v>
      </c>
      <c r="D19" s="692">
        <v>0</v>
      </c>
      <c r="E19" s="692">
        <v>0</v>
      </c>
      <c r="F19" s="692">
        <v>0</v>
      </c>
      <c r="G19" s="692">
        <v>0</v>
      </c>
      <c r="H19" s="692">
        <f t="shared" si="0"/>
        <v>0</v>
      </c>
    </row>
    <row r="20" spans="1:8">
      <c r="A20" s="304">
        <v>13</v>
      </c>
      <c r="B20" s="303" t="s">
        <v>70</v>
      </c>
      <c r="C20" s="692">
        <v>0</v>
      </c>
      <c r="D20" s="692">
        <v>0</v>
      </c>
      <c r="E20" s="692">
        <v>0</v>
      </c>
      <c r="F20" s="692">
        <v>0</v>
      </c>
      <c r="G20" s="692">
        <v>0</v>
      </c>
      <c r="H20" s="692">
        <f t="shared" si="0"/>
        <v>0</v>
      </c>
    </row>
    <row r="21" spans="1:8">
      <c r="A21" s="302">
        <v>14</v>
      </c>
      <c r="B21" s="301" t="s">
        <v>469</v>
      </c>
      <c r="C21" s="692">
        <v>398997588.60500014</v>
      </c>
      <c r="D21" s="692">
        <v>71813.332000000009</v>
      </c>
      <c r="E21" s="692">
        <v>0</v>
      </c>
      <c r="F21" s="692">
        <v>2978.6</v>
      </c>
      <c r="G21" s="692">
        <v>189916511.79000008</v>
      </c>
      <c r="H21" s="692">
        <f>SUM(C21:G21)</f>
        <v>588988892.32700026</v>
      </c>
    </row>
    <row r="22" spans="1:8">
      <c r="A22" s="300">
        <v>15</v>
      </c>
      <c r="B22" s="299" t="s">
        <v>66</v>
      </c>
      <c r="C22" s="692">
        <f>SUM(C18:C21)+SUM(C8:C16)</f>
        <v>643581205.04090011</v>
      </c>
      <c r="D22" s="692">
        <f t="shared" ref="D22:H22" si="1">SUM(D18:D21)+SUM(D8:D16)</f>
        <v>1662231729.1331999</v>
      </c>
      <c r="E22" s="692">
        <f t="shared" si="1"/>
        <v>2055576710.8462</v>
      </c>
      <c r="F22" s="692">
        <f t="shared" si="1"/>
        <v>1383187314.3206</v>
      </c>
      <c r="G22" s="692">
        <f t="shared" si="1"/>
        <v>189916511.79000008</v>
      </c>
      <c r="H22" s="692">
        <f t="shared" si="1"/>
        <v>5934493471.1309004</v>
      </c>
    </row>
    <row r="26" spans="1:8" ht="36">
      <c r="B26" s="286"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scale="4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B1" sqref="B1"/>
    </sheetView>
  </sheetViews>
  <sheetFormatPr defaultColWidth="9.33203125" defaultRowHeight="12"/>
  <cols>
    <col min="1" max="1" width="11.6640625" style="271" bestFit="1" customWidth="1"/>
    <col min="2" max="2" width="86.6640625" style="268" customWidth="1"/>
    <col min="3" max="3" width="25" style="689" customWidth="1"/>
    <col min="4" max="4" width="27.6640625" style="689" customWidth="1"/>
    <col min="5" max="5" width="17.21875" style="743" bestFit="1" customWidth="1"/>
    <col min="6" max="6" width="13.5546875" style="743" customWidth="1"/>
    <col min="7" max="7" width="21.33203125" style="689" bestFit="1" customWidth="1"/>
    <col min="8" max="8" width="15.44140625" style="689" bestFit="1" customWidth="1"/>
    <col min="9" max="16384" width="9.33203125" style="268"/>
  </cols>
  <sheetData>
    <row r="1" spans="1:8" ht="13.8">
      <c r="A1" s="267" t="s">
        <v>97</v>
      </c>
      <c r="B1" s="222" t="str">
        <f>Info!C2</f>
        <v>სს ”ლიბერთი ბანკი”</v>
      </c>
      <c r="C1" s="697"/>
      <c r="D1" s="697"/>
      <c r="E1" s="697"/>
      <c r="F1" s="697"/>
      <c r="G1" s="697"/>
      <c r="H1" s="697"/>
    </row>
    <row r="2" spans="1:8" ht="13.8">
      <c r="A2" s="269" t="s">
        <v>98</v>
      </c>
      <c r="B2" s="540">
        <f>'1. key ratios'!B2</f>
        <v>46022</v>
      </c>
      <c r="C2" s="697"/>
      <c r="D2" s="697"/>
      <c r="E2" s="697"/>
      <c r="F2" s="697"/>
      <c r="G2" s="697"/>
      <c r="H2" s="697"/>
    </row>
    <row r="3" spans="1:8">
      <c r="A3" s="270" t="s">
        <v>470</v>
      </c>
      <c r="B3" s="318"/>
      <c r="C3" s="697"/>
      <c r="D3" s="697"/>
      <c r="E3" s="697"/>
      <c r="F3" s="697"/>
      <c r="G3" s="697"/>
      <c r="H3" s="697"/>
    </row>
    <row r="4" spans="1:8">
      <c r="A4" s="319"/>
      <c r="B4" s="318"/>
      <c r="C4" s="730" t="s">
        <v>471</v>
      </c>
      <c r="D4" s="730" t="s">
        <v>472</v>
      </c>
      <c r="E4" s="730" t="s">
        <v>473</v>
      </c>
      <c r="F4" s="730" t="s">
        <v>474</v>
      </c>
      <c r="G4" s="730" t="s">
        <v>475</v>
      </c>
      <c r="H4" s="730" t="s">
        <v>476</v>
      </c>
    </row>
    <row r="5" spans="1:8" ht="34.200000000000003" customHeight="1">
      <c r="A5" s="931" t="s">
        <v>835</v>
      </c>
      <c r="B5" s="932"/>
      <c r="C5" s="945" t="s">
        <v>565</v>
      </c>
      <c r="D5" s="945"/>
      <c r="E5" s="945" t="s">
        <v>834</v>
      </c>
      <c r="F5" s="943" t="s">
        <v>833</v>
      </c>
      <c r="G5" s="943" t="s">
        <v>480</v>
      </c>
      <c r="H5" s="705" t="s">
        <v>832</v>
      </c>
    </row>
    <row r="6" spans="1:8" ht="24">
      <c r="A6" s="935"/>
      <c r="B6" s="936"/>
      <c r="C6" s="727" t="s">
        <v>481</v>
      </c>
      <c r="D6" s="727" t="s">
        <v>482</v>
      </c>
      <c r="E6" s="945"/>
      <c r="F6" s="944"/>
      <c r="G6" s="944"/>
      <c r="H6" s="705" t="s">
        <v>831</v>
      </c>
    </row>
    <row r="7" spans="1:8">
      <c r="A7" s="313">
        <v>1</v>
      </c>
      <c r="B7" s="301" t="s">
        <v>123</v>
      </c>
      <c r="C7" s="695">
        <v>0</v>
      </c>
      <c r="D7" s="695">
        <v>874214002.36119998</v>
      </c>
      <c r="E7" s="721">
        <v>1146290.3789000954</v>
      </c>
      <c r="F7" s="721"/>
      <c r="G7" s="695">
        <v>0</v>
      </c>
      <c r="H7" s="742">
        <f t="shared" ref="H7:H20" si="0">C7+D7-E7-F7</f>
        <v>873067711.98229992</v>
      </c>
    </row>
    <row r="8" spans="1:8" ht="14.7" customHeight="1">
      <c r="A8" s="313">
        <v>2</v>
      </c>
      <c r="B8" s="301" t="s">
        <v>124</v>
      </c>
      <c r="C8" s="695">
        <v>0</v>
      </c>
      <c r="D8" s="695">
        <v>0</v>
      </c>
      <c r="E8" s="721">
        <v>0</v>
      </c>
      <c r="F8" s="721"/>
      <c r="G8" s="695">
        <v>0</v>
      </c>
      <c r="H8" s="742">
        <f t="shared" si="0"/>
        <v>0</v>
      </c>
    </row>
    <row r="9" spans="1:8">
      <c r="A9" s="313">
        <v>3</v>
      </c>
      <c r="B9" s="301" t="s">
        <v>125</v>
      </c>
      <c r="C9" s="695">
        <v>0</v>
      </c>
      <c r="D9" s="695">
        <v>0</v>
      </c>
      <c r="E9" s="721">
        <v>0</v>
      </c>
      <c r="F9" s="721"/>
      <c r="G9" s="695">
        <v>0</v>
      </c>
      <c r="H9" s="742">
        <f t="shared" si="0"/>
        <v>0</v>
      </c>
    </row>
    <row r="10" spans="1:8">
      <c r="A10" s="313">
        <v>4</v>
      </c>
      <c r="B10" s="301" t="s">
        <v>126</v>
      </c>
      <c r="C10" s="695">
        <v>0</v>
      </c>
      <c r="D10" s="695">
        <v>0</v>
      </c>
      <c r="E10" s="721">
        <v>0</v>
      </c>
      <c r="F10" s="721"/>
      <c r="G10" s="695">
        <v>0</v>
      </c>
      <c r="H10" s="742">
        <f t="shared" si="0"/>
        <v>0</v>
      </c>
    </row>
    <row r="11" spans="1:8">
      <c r="A11" s="313">
        <v>5</v>
      </c>
      <c r="B11" s="301" t="s">
        <v>911</v>
      </c>
      <c r="C11" s="695">
        <v>0</v>
      </c>
      <c r="D11" s="695">
        <v>5407264.3289999999</v>
      </c>
      <c r="E11" s="721">
        <v>0</v>
      </c>
      <c r="F11" s="721"/>
      <c r="G11" s="695">
        <v>0</v>
      </c>
      <c r="H11" s="742">
        <f t="shared" si="0"/>
        <v>5407264.3289999999</v>
      </c>
    </row>
    <row r="12" spans="1:8">
      <c r="A12" s="313">
        <v>6</v>
      </c>
      <c r="B12" s="301" t="s">
        <v>127</v>
      </c>
      <c r="C12" s="695"/>
      <c r="D12" s="695">
        <v>114281333.69829999</v>
      </c>
      <c r="E12" s="721">
        <v>227767.95050000001</v>
      </c>
      <c r="F12" s="721"/>
      <c r="G12" s="695">
        <v>0</v>
      </c>
      <c r="H12" s="742">
        <f t="shared" si="0"/>
        <v>114053565.74779999</v>
      </c>
    </row>
    <row r="13" spans="1:8">
      <c r="A13" s="313">
        <v>7</v>
      </c>
      <c r="B13" s="301" t="s">
        <v>71</v>
      </c>
      <c r="C13" s="695">
        <v>35805784.2848</v>
      </c>
      <c r="D13" s="695">
        <v>974680324.30940175</v>
      </c>
      <c r="E13" s="721">
        <v>16525051.115300003</v>
      </c>
      <c r="F13" s="721"/>
      <c r="G13" s="695">
        <v>227057.09806300001</v>
      </c>
      <c r="H13" s="742">
        <f t="shared" si="0"/>
        <v>993961057.47890174</v>
      </c>
    </row>
    <row r="14" spans="1:8">
      <c r="A14" s="313">
        <v>8</v>
      </c>
      <c r="B14" s="303" t="s">
        <v>72</v>
      </c>
      <c r="C14" s="695">
        <v>110750011.14350007</v>
      </c>
      <c r="D14" s="695">
        <v>2689522849.0565987</v>
      </c>
      <c r="E14" s="721">
        <v>116348390.18459998</v>
      </c>
      <c r="F14" s="721"/>
      <c r="G14" s="695">
        <v>9974843.7839679979</v>
      </c>
      <c r="H14" s="742">
        <f t="shared" si="0"/>
        <v>2683924470.0154986</v>
      </c>
    </row>
    <row r="15" spans="1:8">
      <c r="A15" s="313">
        <v>9</v>
      </c>
      <c r="B15" s="301" t="s">
        <v>912</v>
      </c>
      <c r="C15" s="695">
        <v>16814783.823000003</v>
      </c>
      <c r="D15" s="695">
        <v>665061901.28780007</v>
      </c>
      <c r="E15" s="721">
        <v>9231899.2487999927</v>
      </c>
      <c r="F15" s="721"/>
      <c r="G15" s="695">
        <v>289587.48268000002</v>
      </c>
      <c r="H15" s="742">
        <f t="shared" si="0"/>
        <v>672644785.86199999</v>
      </c>
    </row>
    <row r="16" spans="1:8">
      <c r="A16" s="313">
        <v>10</v>
      </c>
      <c r="B16" s="305" t="s">
        <v>483</v>
      </c>
      <c r="C16" s="695">
        <v>127455966.29200004</v>
      </c>
      <c r="D16" s="695">
        <v>592024.89930000016</v>
      </c>
      <c r="E16" s="721">
        <v>69067927.240699947</v>
      </c>
      <c r="F16" s="721"/>
      <c r="G16" s="695">
        <v>10491488.364711002</v>
      </c>
      <c r="H16" s="742">
        <f t="shared" si="0"/>
        <v>58980063.950600088</v>
      </c>
    </row>
    <row r="17" spans="1:8">
      <c r="A17" s="313">
        <v>11</v>
      </c>
      <c r="B17" s="301" t="s">
        <v>68</v>
      </c>
      <c r="C17" s="695">
        <v>0</v>
      </c>
      <c r="D17" s="695">
        <v>2445722.83</v>
      </c>
      <c r="E17" s="721">
        <v>0</v>
      </c>
      <c r="F17" s="721"/>
      <c r="G17" s="695">
        <v>0</v>
      </c>
      <c r="H17" s="742">
        <f t="shared" si="0"/>
        <v>2445722.83</v>
      </c>
    </row>
    <row r="18" spans="1:8">
      <c r="A18" s="313">
        <v>12</v>
      </c>
      <c r="B18" s="301" t="s">
        <v>69</v>
      </c>
      <c r="C18" s="695">
        <v>0</v>
      </c>
      <c r="D18" s="695">
        <v>0</v>
      </c>
      <c r="E18" s="721">
        <v>0</v>
      </c>
      <c r="F18" s="721"/>
      <c r="G18" s="695">
        <v>0</v>
      </c>
      <c r="H18" s="742">
        <f t="shared" si="0"/>
        <v>0</v>
      </c>
    </row>
    <row r="19" spans="1:8">
      <c r="A19" s="314">
        <v>13</v>
      </c>
      <c r="B19" s="303" t="s">
        <v>70</v>
      </c>
      <c r="C19" s="695">
        <v>0</v>
      </c>
      <c r="D19" s="695">
        <v>0</v>
      </c>
      <c r="E19" s="721">
        <v>0</v>
      </c>
      <c r="F19" s="721"/>
      <c r="G19" s="695">
        <v>0</v>
      </c>
      <c r="H19" s="742">
        <f t="shared" si="0"/>
        <v>0</v>
      </c>
    </row>
    <row r="20" spans="1:8">
      <c r="A20" s="313">
        <v>14</v>
      </c>
      <c r="B20" s="301" t="s">
        <v>469</v>
      </c>
      <c r="C20" s="695">
        <v>0</v>
      </c>
      <c r="D20" s="695">
        <v>708424808.33500004</v>
      </c>
      <c r="E20" s="721">
        <v>884249.90800000005</v>
      </c>
      <c r="F20" s="721"/>
      <c r="G20" s="695">
        <v>0</v>
      </c>
      <c r="H20" s="742">
        <f t="shared" si="0"/>
        <v>707540558.42700005</v>
      </c>
    </row>
    <row r="21" spans="1:8" s="272" customFormat="1">
      <c r="A21" s="312">
        <v>15</v>
      </c>
      <c r="B21" s="311" t="s">
        <v>66</v>
      </c>
      <c r="C21" s="696">
        <f t="shared" ref="C21:H21" si="1">SUM(C7:C15)+SUM(C17:C20)</f>
        <v>163370579.2513001</v>
      </c>
      <c r="D21" s="696">
        <f t="shared" si="1"/>
        <v>6034038206.2073002</v>
      </c>
      <c r="E21" s="696">
        <f t="shared" si="1"/>
        <v>144363648.78610006</v>
      </c>
      <c r="F21" s="696">
        <f t="shared" si="1"/>
        <v>0</v>
      </c>
      <c r="G21" s="696">
        <f t="shared" si="1"/>
        <v>10491488.364710998</v>
      </c>
      <c r="H21" s="742">
        <f t="shared" si="1"/>
        <v>6053045136.6725006</v>
      </c>
    </row>
    <row r="22" spans="1:8">
      <c r="A22" s="310">
        <v>16</v>
      </c>
      <c r="B22" s="309" t="s">
        <v>484</v>
      </c>
      <c r="C22" s="695">
        <v>163370579.25129998</v>
      </c>
      <c r="D22" s="695">
        <v>4170579557.7765017</v>
      </c>
      <c r="E22" s="721">
        <v>141264646.47580004</v>
      </c>
      <c r="F22" s="721"/>
      <c r="G22" s="695">
        <v>10491488.364711002</v>
      </c>
      <c r="H22" s="742">
        <f>C22+D22-E22-F22</f>
        <v>4192685490.5520015</v>
      </c>
    </row>
    <row r="23" spans="1:8">
      <c r="A23" s="310">
        <v>17</v>
      </c>
      <c r="B23" s="309" t="s">
        <v>485</v>
      </c>
      <c r="C23" s="695"/>
      <c r="D23" s="695">
        <v>876310770.6226747</v>
      </c>
      <c r="E23" s="721">
        <v>1031499.7094306276</v>
      </c>
      <c r="F23" s="721"/>
      <c r="G23" s="695"/>
      <c r="H23" s="742">
        <f>C23+D23-E23-F23</f>
        <v>875279270.91324413</v>
      </c>
    </row>
    <row r="25" spans="1:8">
      <c r="E25" s="689"/>
      <c r="F25" s="689"/>
    </row>
    <row r="26" spans="1:8" ht="42.45" customHeight="1">
      <c r="B26" s="286"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scale="39"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36"/>
  <sheetViews>
    <sheetView showGridLines="0" zoomScale="80" zoomScaleNormal="80" workbookViewId="0">
      <selection activeCell="B1" sqref="B1"/>
    </sheetView>
  </sheetViews>
  <sheetFormatPr defaultColWidth="9.33203125" defaultRowHeight="12"/>
  <cols>
    <col min="1" max="1" width="11" style="268" bestFit="1" customWidth="1"/>
    <col min="2" max="2" width="63.33203125" style="268" customWidth="1"/>
    <col min="3" max="3" width="25.77734375" style="268" customWidth="1"/>
    <col min="4" max="4" width="25.21875" style="268" customWidth="1"/>
    <col min="5" max="5" width="20.5546875" style="268" customWidth="1"/>
    <col min="6" max="6" width="16.6640625" style="268" customWidth="1"/>
    <col min="7" max="7" width="19.6640625" style="268" customWidth="1"/>
    <col min="8" max="8" width="27.44140625" style="268" customWidth="1"/>
    <col min="9" max="16384" width="9.33203125" style="268"/>
  </cols>
  <sheetData>
    <row r="1" spans="1:8" ht="13.8">
      <c r="A1" s="267" t="s">
        <v>97</v>
      </c>
      <c r="B1" s="222" t="str">
        <f>Info!C2</f>
        <v>სს ”ლიბერთი ბანკი”</v>
      </c>
      <c r="C1" s="318"/>
      <c r="D1" s="318"/>
      <c r="E1" s="318"/>
      <c r="F1" s="318"/>
      <c r="G1" s="318"/>
      <c r="H1" s="318"/>
    </row>
    <row r="2" spans="1:8" ht="13.8">
      <c r="A2" s="269" t="s">
        <v>98</v>
      </c>
      <c r="B2" s="540">
        <f>'1. key ratios'!B2</f>
        <v>46022</v>
      </c>
      <c r="C2" s="318"/>
      <c r="D2" s="318"/>
      <c r="E2" s="318"/>
      <c r="F2" s="318"/>
      <c r="G2" s="318"/>
      <c r="H2" s="318"/>
    </row>
    <row r="3" spans="1:8">
      <c r="A3" s="270" t="s">
        <v>486</v>
      </c>
      <c r="B3" s="318"/>
      <c r="C3" s="318"/>
      <c r="D3" s="318"/>
      <c r="E3" s="318"/>
      <c r="F3" s="318"/>
      <c r="G3" s="318"/>
      <c r="H3" s="318"/>
    </row>
    <row r="4" spans="1:8">
      <c r="A4" s="318"/>
      <c r="B4" s="318"/>
      <c r="C4" s="317" t="s">
        <v>471</v>
      </c>
      <c r="D4" s="317" t="s">
        <v>472</v>
      </c>
      <c r="E4" s="317" t="s">
        <v>473</v>
      </c>
      <c r="F4" s="317" t="s">
        <v>474</v>
      </c>
      <c r="G4" s="317" t="s">
        <v>475</v>
      </c>
      <c r="H4" s="317" t="s">
        <v>476</v>
      </c>
    </row>
    <row r="5" spans="1:8" ht="41.7" customHeight="1">
      <c r="A5" s="931" t="s">
        <v>837</v>
      </c>
      <c r="B5" s="932"/>
      <c r="C5" s="948" t="s">
        <v>565</v>
      </c>
      <c r="D5" s="949"/>
      <c r="E5" s="946" t="s">
        <v>834</v>
      </c>
      <c r="F5" s="946" t="s">
        <v>833</v>
      </c>
      <c r="G5" s="946" t="s">
        <v>480</v>
      </c>
      <c r="H5" s="315" t="s">
        <v>832</v>
      </c>
    </row>
    <row r="6" spans="1:8" ht="36">
      <c r="A6" s="935"/>
      <c r="B6" s="936"/>
      <c r="C6" s="316" t="s">
        <v>481</v>
      </c>
      <c r="D6" s="316" t="s">
        <v>482</v>
      </c>
      <c r="E6" s="947"/>
      <c r="F6" s="947"/>
      <c r="G6" s="947"/>
      <c r="H6" s="315" t="s">
        <v>831</v>
      </c>
    </row>
    <row r="7" spans="1:8">
      <c r="A7" s="307">
        <v>1</v>
      </c>
      <c r="B7" s="322" t="s">
        <v>487</v>
      </c>
      <c r="C7" s="695">
        <v>20881362.627248004</v>
      </c>
      <c r="D7" s="695">
        <v>1920677976.3191476</v>
      </c>
      <c r="E7" s="695">
        <v>36811776.470832027</v>
      </c>
      <c r="F7" s="695"/>
      <c r="G7" s="695">
        <v>64657.439999999988</v>
      </c>
      <c r="H7" s="306">
        <f t="shared" ref="H7:H34" si="0">C7+D7-E7-F7</f>
        <v>1904747562.4755635</v>
      </c>
    </row>
    <row r="8" spans="1:8">
      <c r="A8" s="307">
        <v>2</v>
      </c>
      <c r="B8" s="322" t="s">
        <v>488</v>
      </c>
      <c r="C8" s="695">
        <v>1107388.9192640001</v>
      </c>
      <c r="D8" s="695">
        <v>255623754.59703302</v>
      </c>
      <c r="E8" s="695">
        <v>1778342.3609553857</v>
      </c>
      <c r="F8" s="695"/>
      <c r="G8" s="695">
        <v>5178.93</v>
      </c>
      <c r="H8" s="306">
        <f t="shared" si="0"/>
        <v>254952801.15534163</v>
      </c>
    </row>
    <row r="9" spans="1:8">
      <c r="A9" s="307">
        <v>3</v>
      </c>
      <c r="B9" s="322" t="s">
        <v>836</v>
      </c>
      <c r="C9" s="695">
        <v>382.03</v>
      </c>
      <c r="D9" s="695">
        <v>29208505.865410995</v>
      </c>
      <c r="E9" s="695">
        <v>430462.11006177479</v>
      </c>
      <c r="F9" s="695"/>
      <c r="G9" s="695">
        <v>0</v>
      </c>
      <c r="H9" s="306">
        <f t="shared" si="0"/>
        <v>28778425.78534922</v>
      </c>
    </row>
    <row r="10" spans="1:8">
      <c r="A10" s="307">
        <v>4</v>
      </c>
      <c r="B10" s="322" t="s">
        <v>489</v>
      </c>
      <c r="C10" s="695">
        <v>13598620.975835999</v>
      </c>
      <c r="D10" s="695">
        <v>104408678.05738801</v>
      </c>
      <c r="E10" s="695">
        <v>2049038.8251435841</v>
      </c>
      <c r="F10" s="695"/>
      <c r="G10" s="695">
        <v>86197.37268</v>
      </c>
      <c r="H10" s="306">
        <f t="shared" si="0"/>
        <v>115958260.20808041</v>
      </c>
    </row>
    <row r="11" spans="1:8">
      <c r="A11" s="307">
        <v>5</v>
      </c>
      <c r="B11" s="322" t="s">
        <v>490</v>
      </c>
      <c r="C11" s="695">
        <v>5292996.4538599998</v>
      </c>
      <c r="D11" s="695">
        <v>208362220.50386897</v>
      </c>
      <c r="E11" s="695">
        <v>4102385.645173653</v>
      </c>
      <c r="F11" s="695"/>
      <c r="G11" s="695">
        <v>0</v>
      </c>
      <c r="H11" s="306">
        <f t="shared" si="0"/>
        <v>209552831.31255534</v>
      </c>
    </row>
    <row r="12" spans="1:8">
      <c r="A12" s="307">
        <v>6</v>
      </c>
      <c r="B12" s="322" t="s">
        <v>491</v>
      </c>
      <c r="C12" s="695">
        <v>1177793.1600000001</v>
      </c>
      <c r="D12" s="695">
        <v>25552569.519782007</v>
      </c>
      <c r="E12" s="695">
        <v>430222.93787312164</v>
      </c>
      <c r="F12" s="695"/>
      <c r="G12" s="695">
        <v>0</v>
      </c>
      <c r="H12" s="306">
        <f t="shared" si="0"/>
        <v>26300139.741908886</v>
      </c>
    </row>
    <row r="13" spans="1:8">
      <c r="A13" s="307">
        <v>7</v>
      </c>
      <c r="B13" s="322" t="s">
        <v>492</v>
      </c>
      <c r="C13" s="695">
        <v>60698.679999999993</v>
      </c>
      <c r="D13" s="695">
        <v>42890436.996509999</v>
      </c>
      <c r="E13" s="695">
        <v>668478.28731941397</v>
      </c>
      <c r="F13" s="695"/>
      <c r="G13" s="695">
        <v>0</v>
      </c>
      <c r="H13" s="306">
        <f t="shared" si="0"/>
        <v>42282657.389190584</v>
      </c>
    </row>
    <row r="14" spans="1:8">
      <c r="A14" s="307">
        <v>8</v>
      </c>
      <c r="B14" s="322" t="s">
        <v>493</v>
      </c>
      <c r="C14" s="695">
        <v>101095.34999999999</v>
      </c>
      <c r="D14" s="695">
        <v>27672922.912656002</v>
      </c>
      <c r="E14" s="695">
        <v>208457.15996833227</v>
      </c>
      <c r="F14" s="695"/>
      <c r="G14" s="695">
        <v>0</v>
      </c>
      <c r="H14" s="306">
        <f t="shared" si="0"/>
        <v>27565561.102687672</v>
      </c>
    </row>
    <row r="15" spans="1:8">
      <c r="A15" s="307">
        <v>9</v>
      </c>
      <c r="B15" s="322" t="s">
        <v>494</v>
      </c>
      <c r="C15" s="695">
        <v>60170.8</v>
      </c>
      <c r="D15" s="695">
        <v>13178079.968336001</v>
      </c>
      <c r="E15" s="695">
        <v>67021.478236599141</v>
      </c>
      <c r="F15" s="695"/>
      <c r="G15" s="695">
        <v>0</v>
      </c>
      <c r="H15" s="306">
        <f t="shared" si="0"/>
        <v>13171229.290099403</v>
      </c>
    </row>
    <row r="16" spans="1:8">
      <c r="A16" s="307">
        <v>10</v>
      </c>
      <c r="B16" s="322" t="s">
        <v>495</v>
      </c>
      <c r="C16" s="695">
        <v>204.25</v>
      </c>
      <c r="D16" s="695">
        <v>20347653.118342001</v>
      </c>
      <c r="E16" s="695">
        <v>197438.11320340922</v>
      </c>
      <c r="F16" s="695"/>
      <c r="G16" s="695">
        <v>145.88</v>
      </c>
      <c r="H16" s="306">
        <f t="shared" si="0"/>
        <v>20150419.255138591</v>
      </c>
    </row>
    <row r="17" spans="1:9">
      <c r="A17" s="307">
        <v>11</v>
      </c>
      <c r="B17" s="322" t="s">
        <v>496</v>
      </c>
      <c r="C17" s="695">
        <v>48068.479999999996</v>
      </c>
      <c r="D17" s="695">
        <v>4367556.8970149998</v>
      </c>
      <c r="E17" s="695">
        <v>63592.201068668597</v>
      </c>
      <c r="F17" s="695"/>
      <c r="G17" s="695">
        <v>0</v>
      </c>
      <c r="H17" s="306">
        <f t="shared" si="0"/>
        <v>4352033.1759463316</v>
      </c>
    </row>
    <row r="18" spans="1:9">
      <c r="A18" s="307">
        <v>12</v>
      </c>
      <c r="B18" s="322" t="s">
        <v>497</v>
      </c>
      <c r="C18" s="695">
        <v>10610318.396784998</v>
      </c>
      <c r="D18" s="695">
        <v>301222680.79604793</v>
      </c>
      <c r="E18" s="695">
        <v>9469525.9210506231</v>
      </c>
      <c r="F18" s="695"/>
      <c r="G18" s="695">
        <v>257070.15</v>
      </c>
      <c r="H18" s="306">
        <f t="shared" si="0"/>
        <v>302363473.27178234</v>
      </c>
    </row>
    <row r="19" spans="1:9">
      <c r="A19" s="307">
        <v>13</v>
      </c>
      <c r="B19" s="322" t="s">
        <v>498</v>
      </c>
      <c r="C19" s="695">
        <v>3082104.6799810003</v>
      </c>
      <c r="D19" s="695">
        <v>83319970.511688024</v>
      </c>
      <c r="E19" s="695">
        <v>2646585.4721388435</v>
      </c>
      <c r="F19" s="695"/>
      <c r="G19" s="695">
        <v>53689.45</v>
      </c>
      <c r="H19" s="306">
        <f t="shared" si="0"/>
        <v>83755489.71953018</v>
      </c>
    </row>
    <row r="20" spans="1:9">
      <c r="A20" s="307">
        <v>14</v>
      </c>
      <c r="B20" s="322" t="s">
        <v>499</v>
      </c>
      <c r="C20" s="695">
        <v>2562477.6629359997</v>
      </c>
      <c r="D20" s="695">
        <v>77453637.553025007</v>
      </c>
      <c r="E20" s="695">
        <v>1330801.3108953547</v>
      </c>
      <c r="F20" s="695"/>
      <c r="G20" s="695">
        <v>79552.51999999999</v>
      </c>
      <c r="H20" s="306">
        <f t="shared" si="0"/>
        <v>78685313.905065656</v>
      </c>
    </row>
    <row r="21" spans="1:9">
      <c r="A21" s="307">
        <v>15</v>
      </c>
      <c r="B21" s="322" t="s">
        <v>500</v>
      </c>
      <c r="C21" s="695">
        <v>4263249.4841249995</v>
      </c>
      <c r="D21" s="695">
        <v>36007130.986121006</v>
      </c>
      <c r="E21" s="695">
        <v>1262605.1264414841</v>
      </c>
      <c r="F21" s="695"/>
      <c r="G21" s="695">
        <v>0</v>
      </c>
      <c r="H21" s="306">
        <f t="shared" si="0"/>
        <v>39007775.343804516</v>
      </c>
    </row>
    <row r="22" spans="1:9">
      <c r="A22" s="307">
        <v>16</v>
      </c>
      <c r="B22" s="322" t="s">
        <v>501</v>
      </c>
      <c r="C22" s="695">
        <v>33874.329999999994</v>
      </c>
      <c r="D22" s="695">
        <v>73660860.458094999</v>
      </c>
      <c r="E22" s="695">
        <v>1986447.747096889</v>
      </c>
      <c r="F22" s="695"/>
      <c r="G22" s="695">
        <v>208663.97806299999</v>
      </c>
      <c r="H22" s="306">
        <f t="shared" si="0"/>
        <v>71708287.040998101</v>
      </c>
    </row>
    <row r="23" spans="1:9">
      <c r="A23" s="307">
        <v>17</v>
      </c>
      <c r="B23" s="322" t="s">
        <v>502</v>
      </c>
      <c r="C23" s="695">
        <v>5987830.2400000002</v>
      </c>
      <c r="D23" s="695">
        <v>9508220.1888800003</v>
      </c>
      <c r="E23" s="695">
        <v>852853.26814269181</v>
      </c>
      <c r="F23" s="695"/>
      <c r="G23" s="695">
        <v>0</v>
      </c>
      <c r="H23" s="306">
        <f t="shared" si="0"/>
        <v>14643197.16073731</v>
      </c>
    </row>
    <row r="24" spans="1:9">
      <c r="A24" s="307">
        <v>18</v>
      </c>
      <c r="B24" s="322" t="s">
        <v>503</v>
      </c>
      <c r="C24" s="695">
        <v>70942.069999999992</v>
      </c>
      <c r="D24" s="695">
        <v>88949731.706716001</v>
      </c>
      <c r="E24" s="695">
        <v>687393.3782831789</v>
      </c>
      <c r="F24" s="695"/>
      <c r="G24" s="695">
        <v>0</v>
      </c>
      <c r="H24" s="306">
        <f t="shared" si="0"/>
        <v>88333280.398432821</v>
      </c>
    </row>
    <row r="25" spans="1:9">
      <c r="A25" s="307">
        <v>19</v>
      </c>
      <c r="B25" s="322" t="s">
        <v>504</v>
      </c>
      <c r="C25" s="695">
        <v>0</v>
      </c>
      <c r="D25" s="695">
        <v>4635222.2358979993</v>
      </c>
      <c r="E25" s="695">
        <v>17764.367597925419</v>
      </c>
      <c r="F25" s="695"/>
      <c r="G25" s="695">
        <v>0</v>
      </c>
      <c r="H25" s="306">
        <f t="shared" si="0"/>
        <v>4617457.8683000738</v>
      </c>
    </row>
    <row r="26" spans="1:9">
      <c r="A26" s="307">
        <v>20</v>
      </c>
      <c r="B26" s="322" t="s">
        <v>505</v>
      </c>
      <c r="C26" s="695">
        <v>1849071.4799999997</v>
      </c>
      <c r="D26" s="695">
        <v>117664867.97552699</v>
      </c>
      <c r="E26" s="695">
        <v>1831904.5734712076</v>
      </c>
      <c r="F26" s="695"/>
      <c r="G26" s="695">
        <v>0.6</v>
      </c>
      <c r="H26" s="306">
        <f t="shared" si="0"/>
        <v>117682034.88205579</v>
      </c>
      <c r="I26" s="274"/>
    </row>
    <row r="27" spans="1:9">
      <c r="A27" s="307">
        <v>21</v>
      </c>
      <c r="B27" s="322" t="s">
        <v>506</v>
      </c>
      <c r="C27" s="695">
        <v>4108.04</v>
      </c>
      <c r="D27" s="695">
        <v>30833226.551294003</v>
      </c>
      <c r="E27" s="695">
        <v>43141.552423253153</v>
      </c>
      <c r="F27" s="695"/>
      <c r="G27" s="695">
        <v>0</v>
      </c>
      <c r="H27" s="306">
        <f t="shared" si="0"/>
        <v>30794193.038870748</v>
      </c>
      <c r="I27" s="274"/>
    </row>
    <row r="28" spans="1:9">
      <c r="A28" s="307">
        <v>22</v>
      </c>
      <c r="B28" s="322" t="s">
        <v>507</v>
      </c>
      <c r="C28" s="695">
        <v>165891.49</v>
      </c>
      <c r="D28" s="695">
        <v>18447965.866464</v>
      </c>
      <c r="E28" s="695">
        <v>243734.93650183576</v>
      </c>
      <c r="F28" s="695"/>
      <c r="G28" s="695">
        <v>0</v>
      </c>
      <c r="H28" s="306">
        <f t="shared" si="0"/>
        <v>18370122.419962164</v>
      </c>
      <c r="I28" s="274"/>
    </row>
    <row r="29" spans="1:9">
      <c r="A29" s="307">
        <v>23</v>
      </c>
      <c r="B29" s="322" t="s">
        <v>508</v>
      </c>
      <c r="C29" s="695">
        <v>20906899.696147002</v>
      </c>
      <c r="D29" s="695">
        <v>388508791.6957528</v>
      </c>
      <c r="E29" s="695">
        <v>13830725.54914652</v>
      </c>
      <c r="F29" s="695"/>
      <c r="G29" s="695">
        <v>590689.91</v>
      </c>
      <c r="H29" s="306">
        <f t="shared" si="0"/>
        <v>395584965.84275329</v>
      </c>
      <c r="I29" s="274"/>
    </row>
    <row r="30" spans="1:9">
      <c r="A30" s="307">
        <v>24</v>
      </c>
      <c r="B30" s="322" t="s">
        <v>509</v>
      </c>
      <c r="C30" s="695">
        <v>42418897.221083008</v>
      </c>
      <c r="D30" s="695">
        <v>601947199.87024391</v>
      </c>
      <c r="E30" s="695">
        <v>33555838.868339777</v>
      </c>
      <c r="F30" s="695"/>
      <c r="G30" s="695">
        <v>1088580.68</v>
      </c>
      <c r="H30" s="306">
        <f t="shared" si="0"/>
        <v>610810258.22298717</v>
      </c>
      <c r="I30" s="274"/>
    </row>
    <row r="31" spans="1:9">
      <c r="A31" s="307">
        <v>25</v>
      </c>
      <c r="B31" s="322" t="s">
        <v>510</v>
      </c>
      <c r="C31" s="695">
        <v>12587886.464238001</v>
      </c>
      <c r="D31" s="695">
        <v>323748888.563568</v>
      </c>
      <c r="E31" s="695">
        <v>13300529.728718529</v>
      </c>
      <c r="F31" s="695"/>
      <c r="G31" s="695">
        <v>91430.74</v>
      </c>
      <c r="H31" s="306">
        <f t="shared" si="0"/>
        <v>323036245.29908746</v>
      </c>
      <c r="I31" s="274"/>
    </row>
    <row r="32" spans="1:9">
      <c r="A32" s="307">
        <v>26</v>
      </c>
      <c r="B32" s="322" t="s">
        <v>511</v>
      </c>
      <c r="C32" s="695">
        <v>16498246.269631</v>
      </c>
      <c r="D32" s="695">
        <v>350876144.25090462</v>
      </c>
      <c r="E32" s="695">
        <v>14771637.415190175</v>
      </c>
      <c r="F32" s="695"/>
      <c r="G32" s="695">
        <v>7965630.7139679994</v>
      </c>
      <c r="H32" s="306">
        <f t="shared" si="0"/>
        <v>352602753.10534549</v>
      </c>
      <c r="I32" s="274"/>
    </row>
    <row r="33" spans="1:9">
      <c r="A33" s="307">
        <v>27</v>
      </c>
      <c r="B33" s="308" t="s">
        <v>88</v>
      </c>
      <c r="C33" s="695">
        <v>0</v>
      </c>
      <c r="D33" s="695">
        <v>874963312.37129855</v>
      </c>
      <c r="E33" s="695">
        <v>1724943.980899927</v>
      </c>
      <c r="F33" s="695"/>
      <c r="G33" s="695"/>
      <c r="H33" s="306">
        <f t="shared" si="0"/>
        <v>873238368.39039862</v>
      </c>
      <c r="I33" s="274"/>
    </row>
    <row r="34" spans="1:9">
      <c r="A34" s="307">
        <v>28</v>
      </c>
      <c r="B34" s="321" t="s">
        <v>66</v>
      </c>
      <c r="C34" s="696">
        <v>163370579.25113398</v>
      </c>
      <c r="D34" s="696">
        <v>6034038206.3370142</v>
      </c>
      <c r="E34" s="696">
        <v>144363648.78617418</v>
      </c>
      <c r="F34" s="696"/>
      <c r="G34" s="696">
        <v>10491488.364711</v>
      </c>
      <c r="H34" s="306">
        <f t="shared" si="0"/>
        <v>6053045136.8019743</v>
      </c>
      <c r="I34" s="274"/>
    </row>
    <row r="35" spans="1:9">
      <c r="A35" s="274"/>
      <c r="B35" s="274"/>
      <c r="C35" s="274"/>
      <c r="D35" s="274"/>
      <c r="E35" s="274"/>
      <c r="F35" s="274"/>
      <c r="G35" s="274"/>
      <c r="H35" s="274"/>
      <c r="I35" s="274"/>
    </row>
    <row r="36" spans="1:9">
      <c r="A36" s="274"/>
      <c r="B36" s="275"/>
      <c r="C36" s="274"/>
      <c r="D36" s="274"/>
      <c r="E36" s="274"/>
      <c r="F36" s="274"/>
      <c r="G36" s="274"/>
      <c r="H36" s="274"/>
      <c r="I36" s="274"/>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scale="4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B1" sqref="B1"/>
    </sheetView>
  </sheetViews>
  <sheetFormatPr defaultColWidth="9.33203125" defaultRowHeight="12"/>
  <cols>
    <col min="1" max="1" width="11.6640625" style="268" bestFit="1" customWidth="1"/>
    <col min="2" max="2" width="101.33203125" style="268" customWidth="1"/>
    <col min="3" max="3" width="19.5546875" style="268" customWidth="1"/>
    <col min="4" max="4" width="25.21875" style="273" customWidth="1"/>
    <col min="5" max="16384" width="9.33203125" style="268"/>
  </cols>
  <sheetData>
    <row r="1" spans="1:4" ht="13.8">
      <c r="A1" s="267" t="s">
        <v>97</v>
      </c>
      <c r="B1" s="222" t="str">
        <f>Info!C2</f>
        <v>სს ”ლიბერთი ბანკი”</v>
      </c>
      <c r="D1" s="268"/>
    </row>
    <row r="2" spans="1:4" ht="13.8">
      <c r="A2" s="269" t="s">
        <v>98</v>
      </c>
      <c r="B2" s="540">
        <f>'1. key ratios'!B2</f>
        <v>46022</v>
      </c>
      <c r="D2" s="268"/>
    </row>
    <row r="3" spans="1:4">
      <c r="A3" s="270" t="s">
        <v>512</v>
      </c>
      <c r="D3" s="268"/>
    </row>
    <row r="5" spans="1:4" ht="23.4" customHeight="1">
      <c r="A5" s="950" t="s">
        <v>848</v>
      </c>
      <c r="B5" s="950"/>
      <c r="C5" s="330" t="s">
        <v>531</v>
      </c>
      <c r="D5" s="330" t="s">
        <v>847</v>
      </c>
    </row>
    <row r="6" spans="1:4">
      <c r="A6" s="329">
        <v>1</v>
      </c>
      <c r="B6" s="323" t="s">
        <v>846</v>
      </c>
      <c r="C6" s="693">
        <v>138266492.76070407</v>
      </c>
      <c r="D6" s="693">
        <v>177620</v>
      </c>
    </row>
    <row r="7" spans="1:4">
      <c r="A7" s="326">
        <v>2</v>
      </c>
      <c r="B7" s="323" t="s">
        <v>845</v>
      </c>
      <c r="C7" s="693">
        <v>35454017.965359837</v>
      </c>
      <c r="D7" s="693">
        <v>740100</v>
      </c>
    </row>
    <row r="8" spans="1:4">
      <c r="A8" s="328">
        <v>2.1</v>
      </c>
      <c r="B8" s="327" t="s">
        <v>844</v>
      </c>
      <c r="C8" s="693">
        <v>15282871.260734821</v>
      </c>
      <c r="D8" s="693">
        <v>740100</v>
      </c>
    </row>
    <row r="9" spans="1:4">
      <c r="A9" s="328">
        <v>2.2000000000000002</v>
      </c>
      <c r="B9" s="327" t="s">
        <v>843</v>
      </c>
      <c r="C9" s="693">
        <v>20171146.704625014</v>
      </c>
      <c r="D9" s="693"/>
    </row>
    <row r="10" spans="1:4">
      <c r="A10" s="329">
        <v>3</v>
      </c>
      <c r="B10" s="323" t="s">
        <v>842</v>
      </c>
      <c r="C10" s="693">
        <v>32522597.652956687</v>
      </c>
      <c r="D10" s="693">
        <v>0</v>
      </c>
    </row>
    <row r="11" spans="1:4">
      <c r="A11" s="328">
        <v>3.1</v>
      </c>
      <c r="B11" s="327" t="s">
        <v>513</v>
      </c>
      <c r="C11" s="693">
        <v>10491488.364711</v>
      </c>
      <c r="D11" s="693"/>
    </row>
    <row r="12" spans="1:4">
      <c r="A12" s="328">
        <v>3.2</v>
      </c>
      <c r="B12" s="327" t="s">
        <v>841</v>
      </c>
      <c r="C12" s="693">
        <v>5616775.854892049</v>
      </c>
      <c r="D12" s="693">
        <v>0</v>
      </c>
    </row>
    <row r="13" spans="1:4">
      <c r="A13" s="328">
        <v>3.3</v>
      </c>
      <c r="B13" s="327" t="s">
        <v>840</v>
      </c>
      <c r="C13" s="693">
        <v>16414333.43335364</v>
      </c>
      <c r="D13" s="693"/>
    </row>
    <row r="14" spans="1:4">
      <c r="A14" s="326">
        <v>4</v>
      </c>
      <c r="B14" s="325" t="s">
        <v>839</v>
      </c>
      <c r="C14" s="693">
        <v>66733.404440692611</v>
      </c>
      <c r="D14" s="693"/>
    </row>
    <row r="15" spans="1:4">
      <c r="A15" s="324">
        <v>5</v>
      </c>
      <c r="B15" s="323" t="s">
        <v>838</v>
      </c>
      <c r="C15" s="694">
        <f>C6+C7-C10+C14</f>
        <v>141264646.47754791</v>
      </c>
      <c r="D15" s="694">
        <f>D6+D7-D10+D14</f>
        <v>917720</v>
      </c>
    </row>
  </sheetData>
  <mergeCells count="1">
    <mergeCell ref="A5:B5"/>
  </mergeCells>
  <pageMargins left="0.7" right="0.7" top="0.75" bottom="0.75" header="0.3" footer="0.3"/>
  <pageSetup scale="54"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B1" sqref="B1"/>
    </sheetView>
  </sheetViews>
  <sheetFormatPr defaultColWidth="9.33203125" defaultRowHeight="12"/>
  <cols>
    <col min="1" max="1" width="11.6640625" style="318" bestFit="1" customWidth="1"/>
    <col min="2" max="2" width="122.44140625" style="318" customWidth="1"/>
    <col min="3" max="3" width="30.33203125" style="318" customWidth="1"/>
    <col min="4" max="4" width="41.109375" style="318" customWidth="1"/>
    <col min="5" max="16384" width="9.33203125" style="318"/>
  </cols>
  <sheetData>
    <row r="1" spans="1:4" ht="13.8">
      <c r="A1" s="267" t="s">
        <v>97</v>
      </c>
      <c r="B1" s="222" t="str">
        <f>Info!C2</f>
        <v>სს ”ლიბერთი ბანკი”</v>
      </c>
    </row>
    <row r="2" spans="1:4" ht="13.8">
      <c r="A2" s="269" t="s">
        <v>98</v>
      </c>
      <c r="B2" s="540">
        <f>'1. key ratios'!B2</f>
        <v>46022</v>
      </c>
    </row>
    <row r="3" spans="1:4">
      <c r="A3" s="270" t="s">
        <v>514</v>
      </c>
    </row>
    <row r="4" spans="1:4">
      <c r="A4" s="270"/>
    </row>
    <row r="5" spans="1:4" ht="15" customHeight="1">
      <c r="A5" s="951" t="s">
        <v>515</v>
      </c>
      <c r="B5" s="952"/>
      <c r="C5" s="955" t="s">
        <v>516</v>
      </c>
      <c r="D5" s="955" t="s">
        <v>517</v>
      </c>
    </row>
    <row r="6" spans="1:4" ht="18" customHeight="1">
      <c r="A6" s="953"/>
      <c r="B6" s="954"/>
      <c r="C6" s="955"/>
      <c r="D6" s="955"/>
    </row>
    <row r="7" spans="1:4">
      <c r="A7" s="321">
        <v>1</v>
      </c>
      <c r="B7" s="311" t="s">
        <v>518</v>
      </c>
      <c r="C7" s="695">
        <v>143501174.7686449</v>
      </c>
      <c r="D7" s="331"/>
    </row>
    <row r="8" spans="1:4">
      <c r="A8" s="308">
        <v>2</v>
      </c>
      <c r="B8" s="308" t="s">
        <v>519</v>
      </c>
      <c r="C8" s="695">
        <v>45784483.550867029</v>
      </c>
      <c r="D8" s="331"/>
    </row>
    <row r="9" spans="1:4">
      <c r="A9" s="308">
        <v>3</v>
      </c>
      <c r="B9" s="334" t="s">
        <v>520</v>
      </c>
      <c r="C9" s="695">
        <v>5.04E-2</v>
      </c>
      <c r="D9" s="331"/>
    </row>
    <row r="10" spans="1:4">
      <c r="A10" s="308">
        <v>4</v>
      </c>
      <c r="B10" s="308" t="s">
        <v>521</v>
      </c>
      <c r="C10" s="695">
        <v>25915079.118731897</v>
      </c>
      <c r="D10" s="331"/>
    </row>
    <row r="11" spans="1:4">
      <c r="A11" s="308">
        <v>5</v>
      </c>
      <c r="B11" s="333" t="s">
        <v>849</v>
      </c>
      <c r="C11" s="695">
        <v>3288518.2433899986</v>
      </c>
      <c r="D11" s="331"/>
    </row>
    <row r="12" spans="1:4">
      <c r="A12" s="308">
        <v>6</v>
      </c>
      <c r="B12" s="333" t="s">
        <v>522</v>
      </c>
      <c r="C12" s="695">
        <v>10778034.814476263</v>
      </c>
      <c r="D12" s="331"/>
    </row>
    <row r="13" spans="1:4">
      <c r="A13" s="308">
        <v>7</v>
      </c>
      <c r="B13" s="333" t="s">
        <v>525</v>
      </c>
      <c r="C13" s="695">
        <v>10491488.364710994</v>
      </c>
      <c r="D13" s="331"/>
    </row>
    <row r="14" spans="1:4">
      <c r="A14" s="308">
        <v>8</v>
      </c>
      <c r="B14" s="333" t="s">
        <v>523</v>
      </c>
      <c r="C14" s="695">
        <v>1355285.3770999999</v>
      </c>
      <c r="D14" s="308"/>
    </row>
    <row r="15" spans="1:4">
      <c r="A15" s="308">
        <v>9</v>
      </c>
      <c r="B15" s="333" t="s">
        <v>524</v>
      </c>
      <c r="C15" s="695"/>
      <c r="D15" s="308"/>
    </row>
    <row r="16" spans="1:4">
      <c r="A16" s="308">
        <v>10</v>
      </c>
      <c r="B16" s="333" t="s">
        <v>526</v>
      </c>
      <c r="C16" s="695"/>
      <c r="D16" s="308"/>
    </row>
    <row r="17" spans="1:4" ht="24">
      <c r="A17" s="308">
        <v>11</v>
      </c>
      <c r="B17" s="333" t="s">
        <v>527</v>
      </c>
      <c r="C17" s="695">
        <v>1752.3190546434616</v>
      </c>
      <c r="D17" s="331"/>
    </row>
    <row r="18" spans="1:4">
      <c r="A18" s="321">
        <v>12</v>
      </c>
      <c r="B18" s="332" t="s">
        <v>528</v>
      </c>
      <c r="C18" s="696">
        <v>163370579.25118002</v>
      </c>
      <c r="D18" s="331"/>
    </row>
    <row r="21" spans="1:4">
      <c r="B21" s="267"/>
    </row>
    <row r="22" spans="1:4">
      <c r="B22" s="269"/>
    </row>
    <row r="23" spans="1:4">
      <c r="B23" s="270"/>
    </row>
  </sheetData>
  <mergeCells count="3">
    <mergeCell ref="A5:B6"/>
    <mergeCell ref="C5:C6"/>
    <mergeCell ref="D5:D6"/>
  </mergeCells>
  <pageMargins left="0.7" right="0.7" top="0.75" bottom="0.75" header="0.3" footer="0.3"/>
  <pageSetup paperSize="9" scale="4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B1" sqref="B1"/>
    </sheetView>
  </sheetViews>
  <sheetFormatPr defaultColWidth="9.33203125" defaultRowHeight="12"/>
  <cols>
    <col min="1" max="1" width="11.6640625" style="318" bestFit="1" customWidth="1"/>
    <col min="2" max="2" width="42.33203125" style="318" customWidth="1"/>
    <col min="3" max="3" width="15.5546875" style="697" customWidth="1"/>
    <col min="4" max="4" width="15.33203125" style="697" customWidth="1"/>
    <col min="5" max="7" width="18" style="697" bestFit="1" customWidth="1"/>
    <col min="8" max="8" width="13.5546875" style="697" customWidth="1"/>
    <col min="9" max="11" width="18" style="697" bestFit="1" customWidth="1"/>
    <col min="12" max="12" width="14.21875" style="697" customWidth="1"/>
    <col min="13" max="13" width="18" style="697" customWidth="1"/>
    <col min="14" max="15" width="18" style="697" bestFit="1" customWidth="1"/>
    <col min="16" max="16" width="18.88671875" style="697" bestFit="1" customWidth="1"/>
    <col min="17" max="18" width="17.21875" style="697" bestFit="1" customWidth="1"/>
    <col min="19" max="19" width="17.6640625" style="697" customWidth="1"/>
    <col min="20" max="20" width="16.21875" style="697" customWidth="1"/>
    <col min="21" max="21" width="17.77734375" style="697" customWidth="1"/>
    <col min="22" max="22" width="20.6640625" style="697" customWidth="1"/>
    <col min="23" max="23" width="21.33203125" style="697" customWidth="1"/>
    <col min="24" max="24" width="21.44140625" style="697" customWidth="1"/>
    <col min="25" max="25" width="21.21875" style="697" customWidth="1"/>
    <col min="26" max="26" width="19.6640625" style="697" customWidth="1"/>
    <col min="27" max="27" width="21.6640625" style="697" customWidth="1"/>
    <col min="28" max="28" width="20" style="318" customWidth="1"/>
    <col min="29" max="16384" width="9.33203125" style="318"/>
  </cols>
  <sheetData>
    <row r="1" spans="1:28" ht="13.8">
      <c r="A1" s="267" t="s">
        <v>97</v>
      </c>
      <c r="B1" s="222" t="str">
        <f>Info!C2</f>
        <v>სს ”ლიბერთი ბანკი”</v>
      </c>
    </row>
    <row r="2" spans="1:28" ht="13.8">
      <c r="A2" s="269" t="s">
        <v>98</v>
      </c>
      <c r="B2" s="540">
        <f>'1. key ratios'!B2</f>
        <v>46022</v>
      </c>
      <c r="C2" s="698"/>
    </row>
    <row r="3" spans="1:28">
      <c r="A3" s="270" t="s">
        <v>529</v>
      </c>
    </row>
    <row r="5" spans="1:28" ht="15" customHeight="1">
      <c r="A5" s="957" t="s">
        <v>862</v>
      </c>
      <c r="B5" s="958"/>
      <c r="C5" s="963" t="s">
        <v>861</v>
      </c>
      <c r="D5" s="964"/>
      <c r="E5" s="964"/>
      <c r="F5" s="964"/>
      <c r="G5" s="964"/>
      <c r="H5" s="964"/>
      <c r="I5" s="964"/>
      <c r="J5" s="964"/>
      <c r="K5" s="964"/>
      <c r="L5" s="964"/>
      <c r="M5" s="964"/>
      <c r="N5" s="964"/>
      <c r="O5" s="964"/>
      <c r="P5" s="964"/>
      <c r="Q5" s="964"/>
      <c r="R5" s="964"/>
      <c r="S5" s="964"/>
      <c r="T5" s="699"/>
      <c r="U5" s="699"/>
      <c r="V5" s="699"/>
      <c r="W5" s="699"/>
      <c r="X5" s="699"/>
      <c r="Y5" s="699"/>
      <c r="Z5" s="699"/>
      <c r="AA5" s="700"/>
      <c r="AB5" s="338"/>
    </row>
    <row r="6" spans="1:28">
      <c r="A6" s="959"/>
      <c r="B6" s="960"/>
      <c r="C6" s="965" t="s">
        <v>66</v>
      </c>
      <c r="D6" s="967" t="s">
        <v>860</v>
      </c>
      <c r="E6" s="967"/>
      <c r="F6" s="967"/>
      <c r="G6" s="967"/>
      <c r="H6" s="968" t="s">
        <v>859</v>
      </c>
      <c r="I6" s="969"/>
      <c r="J6" s="969"/>
      <c r="K6" s="970"/>
      <c r="L6" s="701"/>
      <c r="M6" s="971" t="s">
        <v>858</v>
      </c>
      <c r="N6" s="971"/>
      <c r="O6" s="971"/>
      <c r="P6" s="971"/>
      <c r="Q6" s="971"/>
      <c r="R6" s="971"/>
      <c r="S6" s="944"/>
      <c r="T6" s="702"/>
      <c r="U6" s="956" t="s">
        <v>857</v>
      </c>
      <c r="V6" s="956"/>
      <c r="W6" s="956"/>
      <c r="X6" s="956"/>
      <c r="Y6" s="956"/>
      <c r="Z6" s="956"/>
      <c r="AA6" s="945"/>
      <c r="AB6" s="342"/>
    </row>
    <row r="7" spans="1:28" ht="36">
      <c r="A7" s="961"/>
      <c r="B7" s="962"/>
      <c r="C7" s="966"/>
      <c r="D7" s="703"/>
      <c r="E7" s="704" t="s">
        <v>530</v>
      </c>
      <c r="F7" s="705" t="s">
        <v>855</v>
      </c>
      <c r="G7" s="705" t="s">
        <v>856</v>
      </c>
      <c r="H7" s="706"/>
      <c r="I7" s="704" t="s">
        <v>530</v>
      </c>
      <c r="J7" s="705" t="s">
        <v>855</v>
      </c>
      <c r="K7" s="705" t="s">
        <v>856</v>
      </c>
      <c r="L7" s="707"/>
      <c r="M7" s="704" t="s">
        <v>530</v>
      </c>
      <c r="N7" s="705" t="s">
        <v>855</v>
      </c>
      <c r="O7" s="705" t="s">
        <v>854</v>
      </c>
      <c r="P7" s="705" t="s">
        <v>853</v>
      </c>
      <c r="Q7" s="705" t="s">
        <v>852</v>
      </c>
      <c r="R7" s="705" t="s">
        <v>851</v>
      </c>
      <c r="S7" s="705" t="s">
        <v>850</v>
      </c>
      <c r="T7" s="708"/>
      <c r="U7" s="704" t="s">
        <v>530</v>
      </c>
      <c r="V7" s="705" t="s">
        <v>855</v>
      </c>
      <c r="W7" s="705" t="s">
        <v>854</v>
      </c>
      <c r="X7" s="705" t="s">
        <v>853</v>
      </c>
      <c r="Y7" s="705" t="s">
        <v>852</v>
      </c>
      <c r="Z7" s="705" t="s">
        <v>851</v>
      </c>
      <c r="AA7" s="705" t="s">
        <v>850</v>
      </c>
      <c r="AB7" s="338"/>
    </row>
    <row r="8" spans="1:28">
      <c r="A8" s="337">
        <v>1</v>
      </c>
      <c r="B8" s="311" t="s">
        <v>531</v>
      </c>
      <c r="C8" s="696">
        <v>4333950137.0273523</v>
      </c>
      <c r="D8" s="695">
        <v>4008675876.745028</v>
      </c>
      <c r="E8" s="695">
        <v>24349006.450805999</v>
      </c>
      <c r="F8" s="695">
        <v>0</v>
      </c>
      <c r="G8" s="695">
        <v>698957.90763000003</v>
      </c>
      <c r="H8" s="695">
        <v>161903681.031187</v>
      </c>
      <c r="I8" s="695">
        <v>43882678.085354</v>
      </c>
      <c r="J8" s="695">
        <v>15045571.119685993</v>
      </c>
      <c r="K8" s="695">
        <v>0</v>
      </c>
      <c r="L8" s="695">
        <v>161558992.30141091</v>
      </c>
      <c r="M8" s="695">
        <v>10088416.301839</v>
      </c>
      <c r="N8" s="695">
        <v>11211457.981884001</v>
      </c>
      <c r="O8" s="695">
        <v>30397313.821546994</v>
      </c>
      <c r="P8" s="695">
        <v>29314919.064624004</v>
      </c>
      <c r="Q8" s="695">
        <v>30788289.797908999</v>
      </c>
      <c r="R8" s="695">
        <v>33880225.197430998</v>
      </c>
      <c r="S8" s="695">
        <v>17047.009999999998</v>
      </c>
      <c r="T8" s="695">
        <v>1811586.9497229997</v>
      </c>
      <c r="U8" s="695">
        <v>66900.820000000007</v>
      </c>
      <c r="V8" s="695">
        <v>3655.92</v>
      </c>
      <c r="W8" s="695">
        <v>2590.6299999999997</v>
      </c>
      <c r="X8" s="695">
        <v>8400.35</v>
      </c>
      <c r="Y8" s="695">
        <v>236217.45</v>
      </c>
      <c r="Z8" s="695">
        <v>1277067.125825</v>
      </c>
      <c r="AA8" s="695">
        <v>0</v>
      </c>
      <c r="AB8" s="335"/>
    </row>
    <row r="9" spans="1:28">
      <c r="A9" s="307">
        <v>1.1000000000000001</v>
      </c>
      <c r="B9" s="336" t="s">
        <v>532</v>
      </c>
      <c r="C9" s="709">
        <v>0</v>
      </c>
      <c r="D9" s="695">
        <v>0</v>
      </c>
      <c r="E9" s="695">
        <v>0</v>
      </c>
      <c r="F9" s="695">
        <v>0</v>
      </c>
      <c r="G9" s="695">
        <v>0</v>
      </c>
      <c r="H9" s="695">
        <v>0</v>
      </c>
      <c r="I9" s="695">
        <v>0</v>
      </c>
      <c r="J9" s="695">
        <v>0</v>
      </c>
      <c r="K9" s="695">
        <v>0</v>
      </c>
      <c r="L9" s="695">
        <v>0</v>
      </c>
      <c r="M9" s="695">
        <v>0</v>
      </c>
      <c r="N9" s="695">
        <v>0</v>
      </c>
      <c r="O9" s="695">
        <v>0</v>
      </c>
      <c r="P9" s="695">
        <v>0</v>
      </c>
      <c r="Q9" s="695">
        <v>0</v>
      </c>
      <c r="R9" s="695">
        <v>0</v>
      </c>
      <c r="S9" s="695">
        <v>0</v>
      </c>
      <c r="T9" s="695">
        <v>0</v>
      </c>
      <c r="U9" s="695">
        <v>0</v>
      </c>
      <c r="V9" s="695">
        <v>0</v>
      </c>
      <c r="W9" s="695">
        <v>0</v>
      </c>
      <c r="X9" s="695">
        <v>0</v>
      </c>
      <c r="Y9" s="695">
        <v>0</v>
      </c>
      <c r="Z9" s="695">
        <v>0</v>
      </c>
      <c r="AA9" s="695">
        <v>0</v>
      </c>
      <c r="AB9" s="335"/>
    </row>
    <row r="10" spans="1:28">
      <c r="A10" s="307">
        <v>1.2</v>
      </c>
      <c r="B10" s="336" t="s">
        <v>533</v>
      </c>
      <c r="C10" s="709">
        <v>0</v>
      </c>
      <c r="D10" s="695">
        <v>0</v>
      </c>
      <c r="E10" s="695">
        <v>0</v>
      </c>
      <c r="F10" s="695">
        <v>0</v>
      </c>
      <c r="G10" s="695">
        <v>0</v>
      </c>
      <c r="H10" s="695">
        <v>0</v>
      </c>
      <c r="I10" s="695">
        <v>0</v>
      </c>
      <c r="J10" s="695">
        <v>0</v>
      </c>
      <c r="K10" s="695">
        <v>0</v>
      </c>
      <c r="L10" s="695">
        <v>0</v>
      </c>
      <c r="M10" s="695">
        <v>0</v>
      </c>
      <c r="N10" s="695">
        <v>0</v>
      </c>
      <c r="O10" s="695">
        <v>0</v>
      </c>
      <c r="P10" s="695">
        <v>0</v>
      </c>
      <c r="Q10" s="695">
        <v>0</v>
      </c>
      <c r="R10" s="695">
        <v>0</v>
      </c>
      <c r="S10" s="695">
        <v>0</v>
      </c>
      <c r="T10" s="695">
        <v>0</v>
      </c>
      <c r="U10" s="695">
        <v>0</v>
      </c>
      <c r="V10" s="695">
        <v>0</v>
      </c>
      <c r="W10" s="695">
        <v>0</v>
      </c>
      <c r="X10" s="695">
        <v>0</v>
      </c>
      <c r="Y10" s="695">
        <v>0</v>
      </c>
      <c r="Z10" s="695">
        <v>0</v>
      </c>
      <c r="AA10" s="695">
        <v>0</v>
      </c>
      <c r="AB10" s="335"/>
    </row>
    <row r="11" spans="1:28">
      <c r="A11" s="307">
        <v>1.3</v>
      </c>
      <c r="B11" s="336" t="s">
        <v>534</v>
      </c>
      <c r="C11" s="709">
        <v>0</v>
      </c>
      <c r="D11" s="695">
        <v>0</v>
      </c>
      <c r="E11" s="695">
        <v>0</v>
      </c>
      <c r="F11" s="695">
        <v>0</v>
      </c>
      <c r="G11" s="695">
        <v>0</v>
      </c>
      <c r="H11" s="695">
        <v>0</v>
      </c>
      <c r="I11" s="695">
        <v>0</v>
      </c>
      <c r="J11" s="695">
        <v>0</v>
      </c>
      <c r="K11" s="695">
        <v>0</v>
      </c>
      <c r="L11" s="695">
        <v>0</v>
      </c>
      <c r="M11" s="695">
        <v>0</v>
      </c>
      <c r="N11" s="695">
        <v>0</v>
      </c>
      <c r="O11" s="695">
        <v>0</v>
      </c>
      <c r="P11" s="695">
        <v>0</v>
      </c>
      <c r="Q11" s="695">
        <v>0</v>
      </c>
      <c r="R11" s="695">
        <v>0</v>
      </c>
      <c r="S11" s="695">
        <v>0</v>
      </c>
      <c r="T11" s="695">
        <v>0</v>
      </c>
      <c r="U11" s="695">
        <v>0</v>
      </c>
      <c r="V11" s="695">
        <v>0</v>
      </c>
      <c r="W11" s="695">
        <v>0</v>
      </c>
      <c r="X11" s="695">
        <v>0</v>
      </c>
      <c r="Y11" s="695">
        <v>0</v>
      </c>
      <c r="Z11" s="695">
        <v>0</v>
      </c>
      <c r="AA11" s="695">
        <v>0</v>
      </c>
      <c r="AB11" s="335"/>
    </row>
    <row r="12" spans="1:28">
      <c r="A12" s="307">
        <v>1.4</v>
      </c>
      <c r="B12" s="336" t="s">
        <v>535</v>
      </c>
      <c r="C12" s="709">
        <v>49138197.350791998</v>
      </c>
      <c r="D12" s="695">
        <v>47225495.250791997</v>
      </c>
      <c r="E12" s="695">
        <v>648.49</v>
      </c>
      <c r="F12" s="695">
        <v>0</v>
      </c>
      <c r="G12" s="695">
        <v>0</v>
      </c>
      <c r="H12" s="695">
        <v>1445138.36</v>
      </c>
      <c r="I12" s="695">
        <v>0</v>
      </c>
      <c r="J12" s="695">
        <v>0</v>
      </c>
      <c r="K12" s="695">
        <v>0</v>
      </c>
      <c r="L12" s="695">
        <v>467563.74</v>
      </c>
      <c r="M12" s="695">
        <v>0</v>
      </c>
      <c r="N12" s="695">
        <v>0</v>
      </c>
      <c r="O12" s="695">
        <v>467563.74</v>
      </c>
      <c r="P12" s="695">
        <v>0</v>
      </c>
      <c r="Q12" s="695">
        <v>0</v>
      </c>
      <c r="R12" s="695">
        <v>0</v>
      </c>
      <c r="S12" s="695">
        <v>0</v>
      </c>
      <c r="T12" s="695">
        <v>0</v>
      </c>
      <c r="U12" s="695">
        <v>0</v>
      </c>
      <c r="V12" s="695">
        <v>0</v>
      </c>
      <c r="W12" s="695">
        <v>0</v>
      </c>
      <c r="X12" s="695">
        <v>0</v>
      </c>
      <c r="Y12" s="695">
        <v>0</v>
      </c>
      <c r="Z12" s="695">
        <v>0</v>
      </c>
      <c r="AA12" s="695">
        <v>0</v>
      </c>
      <c r="AB12" s="335"/>
    </row>
    <row r="13" spans="1:28">
      <c r="A13" s="307">
        <v>1.5</v>
      </c>
      <c r="B13" s="336" t="s">
        <v>536</v>
      </c>
      <c r="C13" s="709">
        <v>977114655.66132045</v>
      </c>
      <c r="D13" s="695">
        <v>837069454.68322337</v>
      </c>
      <c r="E13" s="695">
        <v>403602.93999999994</v>
      </c>
      <c r="F13" s="695">
        <v>0</v>
      </c>
      <c r="G13" s="695">
        <v>0</v>
      </c>
      <c r="H13" s="695">
        <v>89637012.596602023</v>
      </c>
      <c r="I13" s="695">
        <v>33279716.585144002</v>
      </c>
      <c r="J13" s="695">
        <v>4638142.1048570005</v>
      </c>
      <c r="K13" s="695">
        <v>0</v>
      </c>
      <c r="L13" s="695">
        <v>49565585.015670002</v>
      </c>
      <c r="M13" s="695">
        <v>6649646.5797279999</v>
      </c>
      <c r="N13" s="695">
        <v>6159684.2042549998</v>
      </c>
      <c r="O13" s="695">
        <v>16917284.396095</v>
      </c>
      <c r="P13" s="695">
        <v>10842826.097682999</v>
      </c>
      <c r="Q13" s="695">
        <v>1419984.9183269998</v>
      </c>
      <c r="R13" s="695">
        <v>4529957.9831790002</v>
      </c>
      <c r="S13" s="695">
        <v>0</v>
      </c>
      <c r="T13" s="695">
        <v>842603.36582499999</v>
      </c>
      <c r="U13" s="695">
        <v>0</v>
      </c>
      <c r="V13" s="695">
        <v>0</v>
      </c>
      <c r="W13" s="695">
        <v>0</v>
      </c>
      <c r="X13" s="695">
        <v>0</v>
      </c>
      <c r="Y13" s="695">
        <v>20898.82</v>
      </c>
      <c r="Z13" s="695">
        <v>821704.54582500004</v>
      </c>
      <c r="AA13" s="695">
        <v>0</v>
      </c>
      <c r="AB13" s="335"/>
    </row>
    <row r="14" spans="1:28">
      <c r="A14" s="307">
        <v>1.6</v>
      </c>
      <c r="B14" s="336" t="s">
        <v>537</v>
      </c>
      <c r="C14" s="709">
        <v>3307697284.0152397</v>
      </c>
      <c r="D14" s="695">
        <v>3124380926.8110127</v>
      </c>
      <c r="E14" s="695">
        <v>23944755.020806</v>
      </c>
      <c r="F14" s="695">
        <v>0</v>
      </c>
      <c r="G14" s="695">
        <v>698957.90763000003</v>
      </c>
      <c r="H14" s="695">
        <v>70821530.074584976</v>
      </c>
      <c r="I14" s="695">
        <v>10602961.50021</v>
      </c>
      <c r="J14" s="695">
        <v>10407429.014828993</v>
      </c>
      <c r="K14" s="695">
        <v>0</v>
      </c>
      <c r="L14" s="695">
        <v>111525843.54574092</v>
      </c>
      <c r="M14" s="695">
        <v>3438769.7221110002</v>
      </c>
      <c r="N14" s="695">
        <v>5051773.7776290011</v>
      </c>
      <c r="O14" s="695">
        <v>13012465.685451996</v>
      </c>
      <c r="P14" s="695">
        <v>18472092.966941003</v>
      </c>
      <c r="Q14" s="695">
        <v>29368304.879581999</v>
      </c>
      <c r="R14" s="695">
        <v>29350267.214251995</v>
      </c>
      <c r="S14" s="695">
        <v>17047.009999999998</v>
      </c>
      <c r="T14" s="695">
        <v>968983.58389799984</v>
      </c>
      <c r="U14" s="695">
        <v>66900.820000000007</v>
      </c>
      <c r="V14" s="695">
        <v>3655.92</v>
      </c>
      <c r="W14" s="695">
        <v>2590.6299999999997</v>
      </c>
      <c r="X14" s="695">
        <v>8400.35</v>
      </c>
      <c r="Y14" s="695">
        <v>215318.63</v>
      </c>
      <c r="Z14" s="695">
        <v>455362.58</v>
      </c>
      <c r="AA14" s="695">
        <v>0</v>
      </c>
      <c r="AB14" s="335"/>
    </row>
    <row r="15" spans="1:28">
      <c r="A15" s="337">
        <v>2</v>
      </c>
      <c r="B15" s="321" t="s">
        <v>538</v>
      </c>
      <c r="C15" s="696">
        <v>876677883.71094489</v>
      </c>
      <c r="D15" s="695">
        <v>876677883.71094489</v>
      </c>
      <c r="E15" s="695">
        <v>0</v>
      </c>
      <c r="F15" s="695">
        <v>0</v>
      </c>
      <c r="G15" s="695">
        <v>0</v>
      </c>
      <c r="H15" s="695">
        <v>0</v>
      </c>
      <c r="I15" s="695">
        <v>0</v>
      </c>
      <c r="J15" s="695">
        <v>0</v>
      </c>
      <c r="K15" s="695">
        <v>0</v>
      </c>
      <c r="L15" s="695">
        <v>0</v>
      </c>
      <c r="M15" s="695">
        <v>0</v>
      </c>
      <c r="N15" s="695">
        <v>0</v>
      </c>
      <c r="O15" s="695">
        <v>0</v>
      </c>
      <c r="P15" s="695">
        <v>0</v>
      </c>
      <c r="Q15" s="695">
        <v>0</v>
      </c>
      <c r="R15" s="695">
        <v>0</v>
      </c>
      <c r="S15" s="695">
        <v>0</v>
      </c>
      <c r="T15" s="695">
        <v>0</v>
      </c>
      <c r="U15" s="695">
        <v>0</v>
      </c>
      <c r="V15" s="695">
        <v>0</v>
      </c>
      <c r="W15" s="695">
        <v>0</v>
      </c>
      <c r="X15" s="695">
        <v>0</v>
      </c>
      <c r="Y15" s="695">
        <v>0</v>
      </c>
      <c r="Z15" s="695">
        <v>0</v>
      </c>
      <c r="AA15" s="695">
        <v>0</v>
      </c>
      <c r="AB15" s="335"/>
    </row>
    <row r="16" spans="1:28">
      <c r="A16" s="307">
        <v>2.1</v>
      </c>
      <c r="B16" s="336" t="s">
        <v>532</v>
      </c>
      <c r="C16" s="709">
        <v>0</v>
      </c>
      <c r="D16" s="695">
        <v>0</v>
      </c>
      <c r="E16" s="695">
        <v>0</v>
      </c>
      <c r="F16" s="695">
        <v>0</v>
      </c>
      <c r="G16" s="695">
        <v>0</v>
      </c>
      <c r="H16" s="695">
        <v>0</v>
      </c>
      <c r="I16" s="695">
        <v>0</v>
      </c>
      <c r="J16" s="695">
        <v>0</v>
      </c>
      <c r="K16" s="695">
        <v>0</v>
      </c>
      <c r="L16" s="695">
        <v>0</v>
      </c>
      <c r="M16" s="695">
        <v>0</v>
      </c>
      <c r="N16" s="695">
        <v>0</v>
      </c>
      <c r="O16" s="695">
        <v>0</v>
      </c>
      <c r="P16" s="695">
        <v>0</v>
      </c>
      <c r="Q16" s="695">
        <v>0</v>
      </c>
      <c r="R16" s="695">
        <v>0</v>
      </c>
      <c r="S16" s="695">
        <v>0</v>
      </c>
      <c r="T16" s="695">
        <v>0</v>
      </c>
      <c r="U16" s="695">
        <v>0</v>
      </c>
      <c r="V16" s="695">
        <v>0</v>
      </c>
      <c r="W16" s="695">
        <v>0</v>
      </c>
      <c r="X16" s="695">
        <v>0</v>
      </c>
      <c r="Y16" s="695">
        <v>0</v>
      </c>
      <c r="Z16" s="695">
        <v>0</v>
      </c>
      <c r="AA16" s="695">
        <v>0</v>
      </c>
      <c r="AB16" s="335"/>
    </row>
    <row r="17" spans="1:28">
      <c r="A17" s="307">
        <v>2.2000000000000002</v>
      </c>
      <c r="B17" s="336" t="s">
        <v>533</v>
      </c>
      <c r="C17" s="709">
        <v>732248215.25094485</v>
      </c>
      <c r="D17" s="695">
        <v>732248215.25094485</v>
      </c>
      <c r="E17" s="695">
        <v>0</v>
      </c>
      <c r="F17" s="695">
        <v>0</v>
      </c>
      <c r="G17" s="695">
        <v>0</v>
      </c>
      <c r="H17" s="695">
        <v>0</v>
      </c>
      <c r="I17" s="695">
        <v>0</v>
      </c>
      <c r="J17" s="695">
        <v>0</v>
      </c>
      <c r="K17" s="695">
        <v>0</v>
      </c>
      <c r="L17" s="695">
        <v>0</v>
      </c>
      <c r="M17" s="695">
        <v>0</v>
      </c>
      <c r="N17" s="695">
        <v>0</v>
      </c>
      <c r="O17" s="695">
        <v>0</v>
      </c>
      <c r="P17" s="695">
        <v>0</v>
      </c>
      <c r="Q17" s="695">
        <v>0</v>
      </c>
      <c r="R17" s="695">
        <v>0</v>
      </c>
      <c r="S17" s="695">
        <v>0</v>
      </c>
      <c r="T17" s="695">
        <v>0</v>
      </c>
      <c r="U17" s="695">
        <v>0</v>
      </c>
      <c r="V17" s="695">
        <v>0</v>
      </c>
      <c r="W17" s="695">
        <v>0</v>
      </c>
      <c r="X17" s="695">
        <v>0</v>
      </c>
      <c r="Y17" s="695">
        <v>0</v>
      </c>
      <c r="Z17" s="695">
        <v>0</v>
      </c>
      <c r="AA17" s="695">
        <v>0</v>
      </c>
      <c r="AB17" s="335"/>
    </row>
    <row r="18" spans="1:28">
      <c r="A18" s="307">
        <v>2.2999999999999998</v>
      </c>
      <c r="B18" s="336" t="s">
        <v>534</v>
      </c>
      <c r="C18" s="709">
        <v>0</v>
      </c>
      <c r="D18" s="695">
        <v>0</v>
      </c>
      <c r="E18" s="695">
        <v>0</v>
      </c>
      <c r="F18" s="695">
        <v>0</v>
      </c>
      <c r="G18" s="695">
        <v>0</v>
      </c>
      <c r="H18" s="695">
        <v>0</v>
      </c>
      <c r="I18" s="695">
        <v>0</v>
      </c>
      <c r="J18" s="695">
        <v>0</v>
      </c>
      <c r="K18" s="695">
        <v>0</v>
      </c>
      <c r="L18" s="695">
        <v>0</v>
      </c>
      <c r="M18" s="695">
        <v>0</v>
      </c>
      <c r="N18" s="695">
        <v>0</v>
      </c>
      <c r="O18" s="695">
        <v>0</v>
      </c>
      <c r="P18" s="695">
        <v>0</v>
      </c>
      <c r="Q18" s="695">
        <v>0</v>
      </c>
      <c r="R18" s="695">
        <v>0</v>
      </c>
      <c r="S18" s="695">
        <v>0</v>
      </c>
      <c r="T18" s="695">
        <v>0</v>
      </c>
      <c r="U18" s="695">
        <v>0</v>
      </c>
      <c r="V18" s="695">
        <v>0</v>
      </c>
      <c r="W18" s="695">
        <v>0</v>
      </c>
      <c r="X18" s="695">
        <v>0</v>
      </c>
      <c r="Y18" s="695">
        <v>0</v>
      </c>
      <c r="Z18" s="695">
        <v>0</v>
      </c>
      <c r="AA18" s="695">
        <v>0</v>
      </c>
      <c r="AB18" s="335"/>
    </row>
    <row r="19" spans="1:28">
      <c r="A19" s="307">
        <v>2.4</v>
      </c>
      <c r="B19" s="336" t="s">
        <v>535</v>
      </c>
      <c r="C19" s="709">
        <v>48315436.109999999</v>
      </c>
      <c r="D19" s="695">
        <v>48315436.109999999</v>
      </c>
      <c r="E19" s="695">
        <v>0</v>
      </c>
      <c r="F19" s="695">
        <v>0</v>
      </c>
      <c r="G19" s="695">
        <v>0</v>
      </c>
      <c r="H19" s="695">
        <v>0</v>
      </c>
      <c r="I19" s="695">
        <v>0</v>
      </c>
      <c r="J19" s="695">
        <v>0</v>
      </c>
      <c r="K19" s="695">
        <v>0</v>
      </c>
      <c r="L19" s="695">
        <v>0</v>
      </c>
      <c r="M19" s="695">
        <v>0</v>
      </c>
      <c r="N19" s="695">
        <v>0</v>
      </c>
      <c r="O19" s="695">
        <v>0</v>
      </c>
      <c r="P19" s="695">
        <v>0</v>
      </c>
      <c r="Q19" s="695">
        <v>0</v>
      </c>
      <c r="R19" s="695">
        <v>0</v>
      </c>
      <c r="S19" s="695">
        <v>0</v>
      </c>
      <c r="T19" s="695">
        <v>0</v>
      </c>
      <c r="U19" s="695">
        <v>0</v>
      </c>
      <c r="V19" s="695">
        <v>0</v>
      </c>
      <c r="W19" s="695">
        <v>0</v>
      </c>
      <c r="X19" s="695">
        <v>0</v>
      </c>
      <c r="Y19" s="695">
        <v>0</v>
      </c>
      <c r="Z19" s="695">
        <v>0</v>
      </c>
      <c r="AA19" s="695">
        <v>0</v>
      </c>
      <c r="AB19" s="335"/>
    </row>
    <row r="20" spans="1:28">
      <c r="A20" s="307">
        <v>2.5</v>
      </c>
      <c r="B20" s="336" t="s">
        <v>536</v>
      </c>
      <c r="C20" s="709">
        <v>96114232.349999994</v>
      </c>
      <c r="D20" s="695">
        <v>96114232.349999994</v>
      </c>
      <c r="E20" s="695">
        <v>0</v>
      </c>
      <c r="F20" s="695">
        <v>0</v>
      </c>
      <c r="G20" s="695">
        <v>0</v>
      </c>
      <c r="H20" s="695">
        <v>0</v>
      </c>
      <c r="I20" s="695">
        <v>0</v>
      </c>
      <c r="J20" s="695">
        <v>0</v>
      </c>
      <c r="K20" s="695">
        <v>0</v>
      </c>
      <c r="L20" s="695">
        <v>0</v>
      </c>
      <c r="M20" s="695">
        <v>0</v>
      </c>
      <c r="N20" s="695">
        <v>0</v>
      </c>
      <c r="O20" s="695">
        <v>0</v>
      </c>
      <c r="P20" s="695">
        <v>0</v>
      </c>
      <c r="Q20" s="695">
        <v>0</v>
      </c>
      <c r="R20" s="695">
        <v>0</v>
      </c>
      <c r="S20" s="695">
        <v>0</v>
      </c>
      <c r="T20" s="695">
        <v>0</v>
      </c>
      <c r="U20" s="695">
        <v>0</v>
      </c>
      <c r="V20" s="695">
        <v>0</v>
      </c>
      <c r="W20" s="695">
        <v>0</v>
      </c>
      <c r="X20" s="695">
        <v>0</v>
      </c>
      <c r="Y20" s="695">
        <v>0</v>
      </c>
      <c r="Z20" s="695">
        <v>0</v>
      </c>
      <c r="AA20" s="695">
        <v>0</v>
      </c>
      <c r="AB20" s="335"/>
    </row>
    <row r="21" spans="1:28">
      <c r="A21" s="307">
        <v>2.6</v>
      </c>
      <c r="B21" s="336" t="s">
        <v>537</v>
      </c>
      <c r="C21" s="709">
        <v>0</v>
      </c>
      <c r="D21" s="695">
        <v>0</v>
      </c>
      <c r="E21" s="695">
        <v>0</v>
      </c>
      <c r="F21" s="695">
        <v>0</v>
      </c>
      <c r="G21" s="695">
        <v>0</v>
      </c>
      <c r="H21" s="695">
        <v>0</v>
      </c>
      <c r="I21" s="695">
        <v>0</v>
      </c>
      <c r="J21" s="695">
        <v>0</v>
      </c>
      <c r="K21" s="695">
        <v>0</v>
      </c>
      <c r="L21" s="695">
        <v>0</v>
      </c>
      <c r="M21" s="695">
        <v>0</v>
      </c>
      <c r="N21" s="695">
        <v>0</v>
      </c>
      <c r="O21" s="695">
        <v>0</v>
      </c>
      <c r="P21" s="695">
        <v>0</v>
      </c>
      <c r="Q21" s="695">
        <v>0</v>
      </c>
      <c r="R21" s="695">
        <v>0</v>
      </c>
      <c r="S21" s="695">
        <v>0</v>
      </c>
      <c r="T21" s="695">
        <v>0</v>
      </c>
      <c r="U21" s="695">
        <v>0</v>
      </c>
      <c r="V21" s="695">
        <v>0</v>
      </c>
      <c r="W21" s="695">
        <v>0</v>
      </c>
      <c r="X21" s="695">
        <v>0</v>
      </c>
      <c r="Y21" s="695">
        <v>0</v>
      </c>
      <c r="Z21" s="695">
        <v>0</v>
      </c>
      <c r="AA21" s="695">
        <v>0</v>
      </c>
      <c r="AB21" s="335"/>
    </row>
    <row r="22" spans="1:28">
      <c r="A22" s="337">
        <v>3</v>
      </c>
      <c r="B22" s="311" t="s">
        <v>539</v>
      </c>
      <c r="C22" s="696">
        <v>463835615.63313997</v>
      </c>
      <c r="D22" s="696">
        <v>426468738.84843999</v>
      </c>
      <c r="E22" s="710">
        <v>0</v>
      </c>
      <c r="F22" s="710">
        <v>0</v>
      </c>
      <c r="G22" s="710">
        <v>0</v>
      </c>
      <c r="H22" s="696">
        <v>1022083</v>
      </c>
      <c r="I22" s="710">
        <v>0</v>
      </c>
      <c r="J22" s="710">
        <v>0</v>
      </c>
      <c r="K22" s="710">
        <v>0</v>
      </c>
      <c r="L22" s="696">
        <v>36294373.784700006</v>
      </c>
      <c r="M22" s="710">
        <v>0</v>
      </c>
      <c r="N22" s="710">
        <v>0</v>
      </c>
      <c r="O22" s="710">
        <v>0</v>
      </c>
      <c r="P22" s="710">
        <v>0</v>
      </c>
      <c r="Q22" s="710">
        <v>0</v>
      </c>
      <c r="R22" s="710">
        <v>0</v>
      </c>
      <c r="S22" s="710">
        <v>0</v>
      </c>
      <c r="T22" s="696">
        <v>50420</v>
      </c>
      <c r="U22" s="710">
        <v>0</v>
      </c>
      <c r="V22" s="710">
        <v>0</v>
      </c>
      <c r="W22" s="710">
        <v>0</v>
      </c>
      <c r="X22" s="710">
        <v>0</v>
      </c>
      <c r="Y22" s="710">
        <v>0</v>
      </c>
      <c r="Z22" s="710">
        <v>0</v>
      </c>
      <c r="AA22" s="710">
        <v>0</v>
      </c>
      <c r="AB22" s="335"/>
    </row>
    <row r="23" spans="1:28">
      <c r="A23" s="307">
        <v>3.1</v>
      </c>
      <c r="B23" s="336" t="s">
        <v>532</v>
      </c>
      <c r="C23" s="709">
        <v>0</v>
      </c>
      <c r="D23" s="696">
        <v>0</v>
      </c>
      <c r="E23" s="710">
        <v>0</v>
      </c>
      <c r="F23" s="710">
        <v>0</v>
      </c>
      <c r="G23" s="710">
        <v>0</v>
      </c>
      <c r="H23" s="696">
        <v>0</v>
      </c>
      <c r="I23" s="710">
        <v>0</v>
      </c>
      <c r="J23" s="710">
        <v>0</v>
      </c>
      <c r="K23" s="710">
        <v>0</v>
      </c>
      <c r="L23" s="696">
        <v>0</v>
      </c>
      <c r="M23" s="710">
        <v>0</v>
      </c>
      <c r="N23" s="710">
        <v>0</v>
      </c>
      <c r="O23" s="710">
        <v>0</v>
      </c>
      <c r="P23" s="710">
        <v>0</v>
      </c>
      <c r="Q23" s="710">
        <v>0</v>
      </c>
      <c r="R23" s="710">
        <v>0</v>
      </c>
      <c r="S23" s="710">
        <v>0</v>
      </c>
      <c r="T23" s="696">
        <v>0</v>
      </c>
      <c r="U23" s="710">
        <v>0</v>
      </c>
      <c r="V23" s="710">
        <v>0</v>
      </c>
      <c r="W23" s="710">
        <v>0</v>
      </c>
      <c r="X23" s="710">
        <v>0</v>
      </c>
      <c r="Y23" s="710">
        <v>0</v>
      </c>
      <c r="Z23" s="710">
        <v>0</v>
      </c>
      <c r="AA23" s="710">
        <v>0</v>
      </c>
      <c r="AB23" s="335"/>
    </row>
    <row r="24" spans="1:28">
      <c r="A24" s="307">
        <v>3.2</v>
      </c>
      <c r="B24" s="336" t="s">
        <v>533</v>
      </c>
      <c r="C24" s="709">
        <v>0</v>
      </c>
      <c r="D24" s="696">
        <v>0</v>
      </c>
      <c r="E24" s="710">
        <v>0</v>
      </c>
      <c r="F24" s="710">
        <v>0</v>
      </c>
      <c r="G24" s="710">
        <v>0</v>
      </c>
      <c r="H24" s="696">
        <v>0</v>
      </c>
      <c r="I24" s="710">
        <v>0</v>
      </c>
      <c r="J24" s="710">
        <v>0</v>
      </c>
      <c r="K24" s="710">
        <v>0</v>
      </c>
      <c r="L24" s="696">
        <v>0</v>
      </c>
      <c r="M24" s="710">
        <v>0</v>
      </c>
      <c r="N24" s="710">
        <v>0</v>
      </c>
      <c r="O24" s="710">
        <v>0</v>
      </c>
      <c r="P24" s="710">
        <v>0</v>
      </c>
      <c r="Q24" s="710">
        <v>0</v>
      </c>
      <c r="R24" s="710">
        <v>0</v>
      </c>
      <c r="S24" s="710">
        <v>0</v>
      </c>
      <c r="T24" s="696">
        <v>0</v>
      </c>
      <c r="U24" s="710">
        <v>0</v>
      </c>
      <c r="V24" s="710">
        <v>0</v>
      </c>
      <c r="W24" s="710">
        <v>0</v>
      </c>
      <c r="X24" s="710">
        <v>0</v>
      </c>
      <c r="Y24" s="710">
        <v>0</v>
      </c>
      <c r="Z24" s="710">
        <v>0</v>
      </c>
      <c r="AA24" s="710">
        <v>0</v>
      </c>
      <c r="AB24" s="335"/>
    </row>
    <row r="25" spans="1:28">
      <c r="A25" s="307">
        <v>3.3</v>
      </c>
      <c r="B25" s="336" t="s">
        <v>534</v>
      </c>
      <c r="C25" s="709">
        <v>11169252.329</v>
      </c>
      <c r="D25" s="696">
        <v>11169252.329</v>
      </c>
      <c r="E25" s="710">
        <v>0</v>
      </c>
      <c r="F25" s="710">
        <v>0</v>
      </c>
      <c r="G25" s="710">
        <v>0</v>
      </c>
      <c r="H25" s="696">
        <v>0</v>
      </c>
      <c r="I25" s="710">
        <v>0</v>
      </c>
      <c r="J25" s="710">
        <v>0</v>
      </c>
      <c r="K25" s="710">
        <v>0</v>
      </c>
      <c r="L25" s="696">
        <v>0</v>
      </c>
      <c r="M25" s="710">
        <v>0</v>
      </c>
      <c r="N25" s="710">
        <v>0</v>
      </c>
      <c r="O25" s="710">
        <v>0</v>
      </c>
      <c r="P25" s="710">
        <v>0</v>
      </c>
      <c r="Q25" s="710">
        <v>0</v>
      </c>
      <c r="R25" s="710">
        <v>0</v>
      </c>
      <c r="S25" s="710">
        <v>0</v>
      </c>
      <c r="T25" s="696">
        <v>0</v>
      </c>
      <c r="U25" s="710">
        <v>0</v>
      </c>
      <c r="V25" s="710">
        <v>0</v>
      </c>
      <c r="W25" s="710">
        <v>0</v>
      </c>
      <c r="X25" s="710">
        <v>0</v>
      </c>
      <c r="Y25" s="710">
        <v>0</v>
      </c>
      <c r="Z25" s="710">
        <v>0</v>
      </c>
      <c r="AA25" s="710">
        <v>0</v>
      </c>
      <c r="AB25" s="335"/>
    </row>
    <row r="26" spans="1:28">
      <c r="A26" s="307">
        <v>3.4</v>
      </c>
      <c r="B26" s="336" t="s">
        <v>535</v>
      </c>
      <c r="C26" s="709">
        <v>57887001.316</v>
      </c>
      <c r="D26" s="696">
        <v>57887001.316</v>
      </c>
      <c r="E26" s="710">
        <v>0</v>
      </c>
      <c r="F26" s="710">
        <v>0</v>
      </c>
      <c r="G26" s="710">
        <v>0</v>
      </c>
      <c r="H26" s="696">
        <v>0</v>
      </c>
      <c r="I26" s="710">
        <v>0</v>
      </c>
      <c r="J26" s="710">
        <v>0</v>
      </c>
      <c r="K26" s="710">
        <v>0</v>
      </c>
      <c r="L26" s="696">
        <v>0</v>
      </c>
      <c r="M26" s="710">
        <v>0</v>
      </c>
      <c r="N26" s="710">
        <v>0</v>
      </c>
      <c r="O26" s="710">
        <v>0</v>
      </c>
      <c r="P26" s="710">
        <v>0</v>
      </c>
      <c r="Q26" s="710">
        <v>0</v>
      </c>
      <c r="R26" s="710">
        <v>0</v>
      </c>
      <c r="S26" s="710">
        <v>0</v>
      </c>
      <c r="T26" s="696">
        <v>0</v>
      </c>
      <c r="U26" s="710">
        <v>0</v>
      </c>
      <c r="V26" s="710">
        <v>0</v>
      </c>
      <c r="W26" s="710">
        <v>0</v>
      </c>
      <c r="X26" s="710">
        <v>0</v>
      </c>
      <c r="Y26" s="710">
        <v>0</v>
      </c>
      <c r="Z26" s="710">
        <v>0</v>
      </c>
      <c r="AA26" s="710">
        <v>0</v>
      </c>
      <c r="AB26" s="335"/>
    </row>
    <row r="27" spans="1:28">
      <c r="A27" s="307">
        <v>3.5</v>
      </c>
      <c r="B27" s="336" t="s">
        <v>536</v>
      </c>
      <c r="C27" s="709">
        <v>241463771.03097898</v>
      </c>
      <c r="D27" s="696">
        <v>204307524.24627897</v>
      </c>
      <c r="E27" s="710">
        <v>0</v>
      </c>
      <c r="F27" s="710">
        <v>0</v>
      </c>
      <c r="G27" s="710">
        <v>0</v>
      </c>
      <c r="H27" s="696">
        <v>928776</v>
      </c>
      <c r="I27" s="710">
        <v>0</v>
      </c>
      <c r="J27" s="710">
        <v>0</v>
      </c>
      <c r="K27" s="710">
        <v>0</v>
      </c>
      <c r="L27" s="696">
        <v>36227470.784700006</v>
      </c>
      <c r="M27" s="710">
        <v>0</v>
      </c>
      <c r="N27" s="710">
        <v>0</v>
      </c>
      <c r="O27" s="710">
        <v>0</v>
      </c>
      <c r="P27" s="710">
        <v>0</v>
      </c>
      <c r="Q27" s="710">
        <v>0</v>
      </c>
      <c r="R27" s="710">
        <v>0</v>
      </c>
      <c r="S27" s="710">
        <v>0</v>
      </c>
      <c r="T27" s="696">
        <v>0</v>
      </c>
      <c r="U27" s="710">
        <v>0</v>
      </c>
      <c r="V27" s="710">
        <v>0</v>
      </c>
      <c r="W27" s="710">
        <v>0</v>
      </c>
      <c r="X27" s="710">
        <v>0</v>
      </c>
      <c r="Y27" s="710">
        <v>0</v>
      </c>
      <c r="Z27" s="710">
        <v>0</v>
      </c>
      <c r="AA27" s="710">
        <v>0</v>
      </c>
      <c r="AB27" s="335"/>
    </row>
    <row r="28" spans="1:28">
      <c r="A28" s="307">
        <v>3.6</v>
      </c>
      <c r="B28" s="336" t="s">
        <v>537</v>
      </c>
      <c r="C28" s="709">
        <v>153315590.95716104</v>
      </c>
      <c r="D28" s="696">
        <v>153104960.95716101</v>
      </c>
      <c r="E28" s="710">
        <v>0</v>
      </c>
      <c r="F28" s="710">
        <v>0</v>
      </c>
      <c r="G28" s="710">
        <v>0</v>
      </c>
      <c r="H28" s="696">
        <v>93307</v>
      </c>
      <c r="I28" s="710">
        <v>0</v>
      </c>
      <c r="J28" s="710">
        <v>0</v>
      </c>
      <c r="K28" s="710">
        <v>0</v>
      </c>
      <c r="L28" s="696">
        <v>66903</v>
      </c>
      <c r="M28" s="710">
        <v>0</v>
      </c>
      <c r="N28" s="710">
        <v>0</v>
      </c>
      <c r="O28" s="710">
        <v>0</v>
      </c>
      <c r="P28" s="710">
        <v>0</v>
      </c>
      <c r="Q28" s="710">
        <v>0</v>
      </c>
      <c r="R28" s="710">
        <v>0</v>
      </c>
      <c r="S28" s="710">
        <v>0</v>
      </c>
      <c r="T28" s="696">
        <v>50420</v>
      </c>
      <c r="U28" s="710">
        <v>0</v>
      </c>
      <c r="V28" s="710">
        <v>0</v>
      </c>
      <c r="W28" s="710">
        <v>0</v>
      </c>
      <c r="X28" s="710">
        <v>0</v>
      </c>
      <c r="Y28" s="710">
        <v>0</v>
      </c>
      <c r="Z28" s="710">
        <v>0</v>
      </c>
      <c r="AA28" s="710">
        <v>0</v>
      </c>
      <c r="AB28" s="335"/>
    </row>
  </sheetData>
  <mergeCells count="7">
    <mergeCell ref="U6:AA6"/>
    <mergeCell ref="A5:B7"/>
    <mergeCell ref="C5:S5"/>
    <mergeCell ref="C6:C7"/>
    <mergeCell ref="D6:G6"/>
    <mergeCell ref="H6:K6"/>
    <mergeCell ref="M6:S6"/>
  </mergeCells>
  <pageMargins left="0.7" right="0.7" top="0.75" bottom="0.75" header="0.3" footer="0.3"/>
  <pageSetup scale="1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B1" sqref="B1"/>
    </sheetView>
  </sheetViews>
  <sheetFormatPr defaultColWidth="9.33203125" defaultRowHeight="12"/>
  <cols>
    <col min="1" max="1" width="11.6640625" style="318" bestFit="1" customWidth="1"/>
    <col min="2" max="2" width="87.5546875" style="318" customWidth="1"/>
    <col min="3" max="4" width="16.21875" style="318" customWidth="1"/>
    <col min="5" max="5" width="17.44140625" style="318" customWidth="1"/>
    <col min="6" max="7" width="17.109375" style="318" customWidth="1"/>
    <col min="8" max="8" width="15.77734375" style="318" customWidth="1"/>
    <col min="9" max="10" width="17.109375" style="318" customWidth="1"/>
    <col min="11" max="11" width="17.88671875" style="318" customWidth="1"/>
    <col min="12" max="12" width="17.5546875" style="318" customWidth="1"/>
    <col min="13" max="13" width="20.21875" style="318" customWidth="1"/>
    <col min="14" max="14" width="17.5546875" style="318" customWidth="1"/>
    <col min="15" max="15" width="19.5546875" style="318" customWidth="1"/>
    <col min="16" max="16" width="20.109375" style="318" customWidth="1"/>
    <col min="17" max="17" width="19" style="318" customWidth="1"/>
    <col min="18" max="18" width="18.44140625" style="318" customWidth="1"/>
    <col min="19" max="19" width="18.33203125" style="318" customWidth="1"/>
    <col min="20" max="20" width="16.6640625" style="318" customWidth="1"/>
    <col min="21" max="21" width="19.77734375" style="318" customWidth="1"/>
    <col min="22" max="22" width="17.21875" style="318" customWidth="1"/>
    <col min="23" max="23" width="20" style="318" customWidth="1"/>
    <col min="24" max="24" width="18.88671875" style="318" customWidth="1"/>
    <col min="25" max="25" width="18.33203125" style="318" customWidth="1"/>
    <col min="26" max="26" width="18.6640625" style="318" customWidth="1"/>
    <col min="27" max="27" width="16.44140625" style="318" customWidth="1"/>
    <col min="28" max="16384" width="9.33203125" style="318"/>
  </cols>
  <sheetData>
    <row r="1" spans="1:27" ht="13.8">
      <c r="A1" s="267" t="s">
        <v>97</v>
      </c>
      <c r="B1" s="222" t="str">
        <f>Info!C2</f>
        <v>სს ”ლიბერთი ბანკი”</v>
      </c>
    </row>
    <row r="2" spans="1:27" ht="13.8">
      <c r="A2" s="269" t="s">
        <v>98</v>
      </c>
      <c r="B2" s="540">
        <f>'1. key ratios'!B2</f>
        <v>46022</v>
      </c>
    </row>
    <row r="3" spans="1:27">
      <c r="A3" s="270" t="s">
        <v>540</v>
      </c>
      <c r="C3" s="320"/>
    </row>
    <row r="4" spans="1:27" ht="12.6" thickBot="1">
      <c r="A4" s="270"/>
      <c r="B4" s="320"/>
      <c r="C4" s="320"/>
    </row>
    <row r="5" spans="1:27" s="344" customFormat="1" ht="13.5" customHeight="1">
      <c r="A5" s="976" t="s">
        <v>869</v>
      </c>
      <c r="B5" s="977"/>
      <c r="C5" s="973" t="s">
        <v>541</v>
      </c>
      <c r="D5" s="974"/>
      <c r="E5" s="974"/>
      <c r="F5" s="974"/>
      <c r="G5" s="974"/>
      <c r="H5" s="974"/>
      <c r="I5" s="974"/>
      <c r="J5" s="974"/>
      <c r="K5" s="974"/>
      <c r="L5" s="974"/>
      <c r="M5" s="974"/>
      <c r="N5" s="974"/>
      <c r="O5" s="974"/>
      <c r="P5" s="974"/>
      <c r="Q5" s="974"/>
      <c r="R5" s="974"/>
      <c r="S5" s="974"/>
      <c r="T5" s="974"/>
      <c r="U5" s="974"/>
      <c r="V5" s="974"/>
      <c r="W5" s="974"/>
      <c r="X5" s="974"/>
      <c r="Y5" s="974"/>
      <c r="Z5" s="974"/>
      <c r="AA5" s="975"/>
    </row>
    <row r="6" spans="1:27" s="344" customFormat="1" ht="12" customHeight="1">
      <c r="A6" s="978"/>
      <c r="B6" s="979"/>
      <c r="C6" s="983" t="s">
        <v>66</v>
      </c>
      <c r="D6" s="982" t="s">
        <v>860</v>
      </c>
      <c r="E6" s="982"/>
      <c r="F6" s="982"/>
      <c r="G6" s="982"/>
      <c r="H6" s="985" t="s">
        <v>859</v>
      </c>
      <c r="I6" s="986"/>
      <c r="J6" s="986"/>
      <c r="K6" s="986"/>
      <c r="L6" s="343"/>
      <c r="M6" s="949" t="s">
        <v>858</v>
      </c>
      <c r="N6" s="949"/>
      <c r="O6" s="949"/>
      <c r="P6" s="949"/>
      <c r="Q6" s="949"/>
      <c r="R6" s="949"/>
      <c r="S6" s="987"/>
      <c r="T6" s="343"/>
      <c r="U6" s="949" t="s">
        <v>857</v>
      </c>
      <c r="V6" s="949"/>
      <c r="W6" s="949"/>
      <c r="X6" s="949"/>
      <c r="Y6" s="949"/>
      <c r="Z6" s="949"/>
      <c r="AA6" s="972"/>
    </row>
    <row r="7" spans="1:27" s="344" customFormat="1" ht="36">
      <c r="A7" s="980"/>
      <c r="B7" s="981"/>
      <c r="C7" s="984"/>
      <c r="D7" s="341"/>
      <c r="E7" s="339" t="s">
        <v>530</v>
      </c>
      <c r="F7" s="315" t="s">
        <v>855</v>
      </c>
      <c r="G7" s="315" t="s">
        <v>856</v>
      </c>
      <c r="H7" s="368"/>
      <c r="I7" s="339" t="s">
        <v>530</v>
      </c>
      <c r="J7" s="315" t="s">
        <v>855</v>
      </c>
      <c r="K7" s="315" t="s">
        <v>856</v>
      </c>
      <c r="L7" s="340"/>
      <c r="M7" s="339" t="s">
        <v>530</v>
      </c>
      <c r="N7" s="315" t="s">
        <v>868</v>
      </c>
      <c r="O7" s="315" t="s">
        <v>867</v>
      </c>
      <c r="P7" s="315" t="s">
        <v>866</v>
      </c>
      <c r="Q7" s="315" t="s">
        <v>865</v>
      </c>
      <c r="R7" s="315" t="s">
        <v>864</v>
      </c>
      <c r="S7" s="315" t="s">
        <v>850</v>
      </c>
      <c r="T7" s="340"/>
      <c r="U7" s="339" t="s">
        <v>530</v>
      </c>
      <c r="V7" s="315" t="s">
        <v>868</v>
      </c>
      <c r="W7" s="315" t="s">
        <v>867</v>
      </c>
      <c r="X7" s="315" t="s">
        <v>866</v>
      </c>
      <c r="Y7" s="315" t="s">
        <v>865</v>
      </c>
      <c r="Z7" s="315" t="s">
        <v>864</v>
      </c>
      <c r="AA7" s="315" t="s">
        <v>850</v>
      </c>
    </row>
    <row r="8" spans="1:27">
      <c r="A8" s="367">
        <v>1</v>
      </c>
      <c r="B8" s="366" t="s">
        <v>531</v>
      </c>
      <c r="C8" s="711">
        <v>4333950137.0273476</v>
      </c>
      <c r="D8" s="695">
        <v>4008675876.7450271</v>
      </c>
      <c r="E8" s="695">
        <v>24349006.450805999</v>
      </c>
      <c r="F8" s="695">
        <v>0</v>
      </c>
      <c r="G8" s="695">
        <v>698957.90763000003</v>
      </c>
      <c r="H8" s="695">
        <v>161903681.031187</v>
      </c>
      <c r="I8" s="695">
        <v>43882678.085354008</v>
      </c>
      <c r="J8" s="695">
        <v>15045571.119685994</v>
      </c>
      <c r="K8" s="695">
        <v>0</v>
      </c>
      <c r="L8" s="695">
        <v>161558992.30141091</v>
      </c>
      <c r="M8" s="695">
        <v>10088416.301839001</v>
      </c>
      <c r="N8" s="695">
        <v>11211457.981883999</v>
      </c>
      <c r="O8" s="695">
        <v>30397313.821546998</v>
      </c>
      <c r="P8" s="695">
        <v>29314919.064624004</v>
      </c>
      <c r="Q8" s="695">
        <v>30788289.797908995</v>
      </c>
      <c r="R8" s="695">
        <v>33880225.197430991</v>
      </c>
      <c r="S8" s="695">
        <v>17047.009999999998</v>
      </c>
      <c r="T8" s="695">
        <v>1811586.9497230002</v>
      </c>
      <c r="U8" s="695">
        <v>66900.820000000007</v>
      </c>
      <c r="V8" s="695">
        <v>3655.92</v>
      </c>
      <c r="W8" s="695">
        <v>2590.6299999999997</v>
      </c>
      <c r="X8" s="695">
        <v>8400.35</v>
      </c>
      <c r="Y8" s="695">
        <v>236217.45</v>
      </c>
      <c r="Z8" s="695">
        <v>1277067.1258249998</v>
      </c>
      <c r="AA8" s="712">
        <v>0</v>
      </c>
    </row>
    <row r="9" spans="1:27">
      <c r="A9" s="364">
        <v>1.1000000000000001</v>
      </c>
      <c r="B9" s="365" t="s">
        <v>542</v>
      </c>
      <c r="C9" s="713">
        <v>2808604863.9133744</v>
      </c>
      <c r="D9" s="695">
        <v>2580867844.0418754</v>
      </c>
      <c r="E9" s="695">
        <v>15934861.790805997</v>
      </c>
      <c r="F9" s="695">
        <v>0</v>
      </c>
      <c r="G9" s="695">
        <v>0</v>
      </c>
      <c r="H9" s="695">
        <v>137430577.56118706</v>
      </c>
      <c r="I9" s="695">
        <v>40701280.985353999</v>
      </c>
      <c r="J9" s="695">
        <v>9829974.4396860003</v>
      </c>
      <c r="K9" s="695">
        <v>0</v>
      </c>
      <c r="L9" s="695">
        <v>89571563.156414017</v>
      </c>
      <c r="M9" s="695">
        <v>8107679.2997280005</v>
      </c>
      <c r="N9" s="695">
        <v>8114310.3883310007</v>
      </c>
      <c r="O9" s="695">
        <v>22184679.421947997</v>
      </c>
      <c r="P9" s="695">
        <v>18003303.703745</v>
      </c>
      <c r="Q9" s="695">
        <v>10822307.525439002</v>
      </c>
      <c r="R9" s="695">
        <v>11088639.605816001</v>
      </c>
      <c r="S9" s="695">
        <v>17047.009999999998</v>
      </c>
      <c r="T9" s="695">
        <v>734879.15389800002</v>
      </c>
      <c r="U9" s="695">
        <v>58981.26</v>
      </c>
      <c r="V9" s="695">
        <v>0</v>
      </c>
      <c r="W9" s="695">
        <v>0</v>
      </c>
      <c r="X9" s="695">
        <v>0</v>
      </c>
      <c r="Y9" s="695">
        <v>20898.82</v>
      </c>
      <c r="Z9" s="695">
        <v>496903.31</v>
      </c>
      <c r="AA9" s="712">
        <v>0</v>
      </c>
    </row>
    <row r="10" spans="1:27">
      <c r="A10" s="362" t="s">
        <v>146</v>
      </c>
      <c r="B10" s="363" t="s">
        <v>543</v>
      </c>
      <c r="C10" s="714">
        <v>2408004933.1053882</v>
      </c>
      <c r="D10" s="695">
        <v>2199293196.9987197</v>
      </c>
      <c r="E10" s="695">
        <v>6945092.3637659987</v>
      </c>
      <c r="F10" s="695">
        <v>0</v>
      </c>
      <c r="G10" s="695">
        <v>0</v>
      </c>
      <c r="H10" s="695">
        <v>131447384.836358</v>
      </c>
      <c r="I10" s="695">
        <v>38721378.945354</v>
      </c>
      <c r="J10" s="695">
        <v>8297103.5948570007</v>
      </c>
      <c r="K10" s="695">
        <v>0</v>
      </c>
      <c r="L10" s="695">
        <v>76529472.116413996</v>
      </c>
      <c r="M10" s="695">
        <v>7877102.8397279996</v>
      </c>
      <c r="N10" s="695">
        <v>7616507.0983310007</v>
      </c>
      <c r="O10" s="695">
        <v>19908986.861947998</v>
      </c>
      <c r="P10" s="695">
        <v>14710602.823745001</v>
      </c>
      <c r="Q10" s="695">
        <v>7621993.4354389999</v>
      </c>
      <c r="R10" s="695">
        <v>7749013.1658160007</v>
      </c>
      <c r="S10" s="695">
        <v>0</v>
      </c>
      <c r="T10" s="695">
        <v>734879.15389800002</v>
      </c>
      <c r="U10" s="695">
        <v>58981.26</v>
      </c>
      <c r="V10" s="695">
        <v>0</v>
      </c>
      <c r="W10" s="695">
        <v>0</v>
      </c>
      <c r="X10" s="695">
        <v>0</v>
      </c>
      <c r="Y10" s="695">
        <v>20898.82</v>
      </c>
      <c r="Z10" s="695">
        <v>496903.31</v>
      </c>
      <c r="AA10" s="712">
        <v>0</v>
      </c>
    </row>
    <row r="11" spans="1:27">
      <c r="A11" s="361" t="s">
        <v>544</v>
      </c>
      <c r="B11" s="360" t="s">
        <v>545</v>
      </c>
      <c r="C11" s="715">
        <v>1490048008.6349723</v>
      </c>
      <c r="D11" s="695">
        <v>1383767557.3217087</v>
      </c>
      <c r="E11" s="695">
        <v>3722382.1137660001</v>
      </c>
      <c r="F11" s="695">
        <v>0</v>
      </c>
      <c r="G11" s="695">
        <v>0</v>
      </c>
      <c r="H11" s="695">
        <v>69916995.003142998</v>
      </c>
      <c r="I11" s="695">
        <v>21842376.062469006</v>
      </c>
      <c r="J11" s="695">
        <v>5798826.0061600003</v>
      </c>
      <c r="K11" s="695">
        <v>0</v>
      </c>
      <c r="L11" s="695">
        <v>35687558.416222982</v>
      </c>
      <c r="M11" s="695">
        <v>6351660.8900000006</v>
      </c>
      <c r="N11" s="695">
        <v>1059654.954076</v>
      </c>
      <c r="O11" s="695">
        <v>8208268.3855769997</v>
      </c>
      <c r="P11" s="695">
        <v>8745900.3035850003</v>
      </c>
      <c r="Q11" s="695">
        <v>2099319.9742689999</v>
      </c>
      <c r="R11" s="695">
        <v>3793901.9031790001</v>
      </c>
      <c r="S11" s="695">
        <v>0</v>
      </c>
      <c r="T11" s="695">
        <v>675897.89389800001</v>
      </c>
      <c r="U11" s="695">
        <v>0</v>
      </c>
      <c r="V11" s="695">
        <v>0</v>
      </c>
      <c r="W11" s="695">
        <v>0</v>
      </c>
      <c r="X11" s="695">
        <v>0</v>
      </c>
      <c r="Y11" s="695">
        <v>20898.82</v>
      </c>
      <c r="Z11" s="695">
        <v>496903.31</v>
      </c>
      <c r="AA11" s="712">
        <v>0</v>
      </c>
    </row>
    <row r="12" spans="1:27">
      <c r="A12" s="361" t="s">
        <v>546</v>
      </c>
      <c r="B12" s="360" t="s">
        <v>547</v>
      </c>
      <c r="C12" s="715">
        <v>494043793.48946381</v>
      </c>
      <c r="D12" s="695">
        <v>481544930.38818276</v>
      </c>
      <c r="E12" s="695">
        <v>2131707.75</v>
      </c>
      <c r="F12" s="695">
        <v>0</v>
      </c>
      <c r="G12" s="695">
        <v>0</v>
      </c>
      <c r="H12" s="695">
        <v>4049674.5855379994</v>
      </c>
      <c r="I12" s="695">
        <v>251901.83</v>
      </c>
      <c r="J12" s="695">
        <v>987330.71</v>
      </c>
      <c r="K12" s="695">
        <v>0</v>
      </c>
      <c r="L12" s="695">
        <v>8449188.5157429986</v>
      </c>
      <c r="M12" s="695">
        <v>403644.15999999997</v>
      </c>
      <c r="N12" s="695">
        <v>174516.77</v>
      </c>
      <c r="O12" s="695">
        <v>1580645.34</v>
      </c>
      <c r="P12" s="695">
        <v>1305268.8</v>
      </c>
      <c r="Q12" s="695">
        <v>1031508.9936289999</v>
      </c>
      <c r="R12" s="695">
        <v>215356.3</v>
      </c>
      <c r="S12" s="695">
        <v>0</v>
      </c>
      <c r="T12" s="695">
        <v>0</v>
      </c>
      <c r="U12" s="695">
        <v>0</v>
      </c>
      <c r="V12" s="695">
        <v>0</v>
      </c>
      <c r="W12" s="695">
        <v>0</v>
      </c>
      <c r="X12" s="695">
        <v>0</v>
      </c>
      <c r="Y12" s="695">
        <v>0</v>
      </c>
      <c r="Z12" s="695">
        <v>0</v>
      </c>
      <c r="AA12" s="712">
        <v>0</v>
      </c>
    </row>
    <row r="13" spans="1:27">
      <c r="A13" s="361" t="s">
        <v>548</v>
      </c>
      <c r="B13" s="360" t="s">
        <v>549</v>
      </c>
      <c r="C13" s="715">
        <v>203963004.00496811</v>
      </c>
      <c r="D13" s="695">
        <v>194225976.13994503</v>
      </c>
      <c r="E13" s="695">
        <v>573514.89</v>
      </c>
      <c r="F13" s="695">
        <v>0</v>
      </c>
      <c r="G13" s="695">
        <v>0</v>
      </c>
      <c r="H13" s="695">
        <v>3666640.113897</v>
      </c>
      <c r="I13" s="695">
        <v>259354.77</v>
      </c>
      <c r="J13" s="695">
        <v>1059375.2486970001</v>
      </c>
      <c r="K13" s="695">
        <v>0</v>
      </c>
      <c r="L13" s="695">
        <v>6011406.491125999</v>
      </c>
      <c r="M13" s="695">
        <v>81304.740000000005</v>
      </c>
      <c r="N13" s="695">
        <v>159879.29999999999</v>
      </c>
      <c r="O13" s="695">
        <v>246100.31</v>
      </c>
      <c r="P13" s="695">
        <v>2954357.83</v>
      </c>
      <c r="Q13" s="695">
        <v>523610.32</v>
      </c>
      <c r="R13" s="695">
        <v>767912.92263699987</v>
      </c>
      <c r="S13" s="695">
        <v>0</v>
      </c>
      <c r="T13" s="695">
        <v>58981.26</v>
      </c>
      <c r="U13" s="695">
        <v>58981.26</v>
      </c>
      <c r="V13" s="695">
        <v>0</v>
      </c>
      <c r="W13" s="695">
        <v>0</v>
      </c>
      <c r="X13" s="695">
        <v>0</v>
      </c>
      <c r="Y13" s="695">
        <v>0</v>
      </c>
      <c r="Z13" s="695">
        <v>0</v>
      </c>
      <c r="AA13" s="712">
        <v>0</v>
      </c>
    </row>
    <row r="14" spans="1:27">
      <c r="A14" s="361" t="s">
        <v>550</v>
      </c>
      <c r="B14" s="360" t="s">
        <v>551</v>
      </c>
      <c r="C14" s="715">
        <v>219950126.97598195</v>
      </c>
      <c r="D14" s="695">
        <v>139754733.14887998</v>
      </c>
      <c r="E14" s="695">
        <v>517487.61</v>
      </c>
      <c r="F14" s="695">
        <v>0</v>
      </c>
      <c r="G14" s="695">
        <v>0</v>
      </c>
      <c r="H14" s="695">
        <v>53814075.13378001</v>
      </c>
      <c r="I14" s="695">
        <v>16367746.282885</v>
      </c>
      <c r="J14" s="695">
        <v>451571.63</v>
      </c>
      <c r="K14" s="695">
        <v>0</v>
      </c>
      <c r="L14" s="695">
        <v>26381318.693321995</v>
      </c>
      <c r="M14" s="695">
        <v>1040493.0497280001</v>
      </c>
      <c r="N14" s="695">
        <v>6222456.0742549999</v>
      </c>
      <c r="O14" s="695">
        <v>9873972.8263709992</v>
      </c>
      <c r="P14" s="695">
        <v>1705075.8901599997</v>
      </c>
      <c r="Q14" s="695">
        <v>3967554.147541</v>
      </c>
      <c r="R14" s="695">
        <v>2971842.04</v>
      </c>
      <c r="S14" s="695">
        <v>0</v>
      </c>
      <c r="T14" s="695">
        <v>0</v>
      </c>
      <c r="U14" s="695">
        <v>0</v>
      </c>
      <c r="V14" s="695">
        <v>0</v>
      </c>
      <c r="W14" s="695">
        <v>0</v>
      </c>
      <c r="X14" s="695">
        <v>0</v>
      </c>
      <c r="Y14" s="695">
        <v>0</v>
      </c>
      <c r="Z14" s="695">
        <v>0</v>
      </c>
      <c r="AA14" s="712">
        <v>0</v>
      </c>
    </row>
    <row r="15" spans="1:27">
      <c r="A15" s="359">
        <v>1.2</v>
      </c>
      <c r="B15" s="357" t="s">
        <v>863</v>
      </c>
      <c r="C15" s="716">
        <v>58006936.483835436</v>
      </c>
      <c r="D15" s="695">
        <v>16183389.261611801</v>
      </c>
      <c r="E15" s="695">
        <v>103720.24137242169</v>
      </c>
      <c r="F15" s="695">
        <v>0</v>
      </c>
      <c r="G15" s="695">
        <v>0</v>
      </c>
      <c r="H15" s="695">
        <v>12720227.448121715</v>
      </c>
      <c r="I15" s="695">
        <v>1924206.2825639129</v>
      </c>
      <c r="J15" s="695">
        <v>1599464.4287487236</v>
      </c>
      <c r="K15" s="695">
        <v>0</v>
      </c>
      <c r="L15" s="695">
        <v>28790820.430222128</v>
      </c>
      <c r="M15" s="695">
        <v>1523426.7110117315</v>
      </c>
      <c r="N15" s="695">
        <v>1506745.0387549985</v>
      </c>
      <c r="O15" s="695">
        <v>3886103.4026419725</v>
      </c>
      <c r="P15" s="695">
        <v>5215420.6734598055</v>
      </c>
      <c r="Q15" s="695">
        <v>5809616.1524210013</v>
      </c>
      <c r="R15" s="695">
        <v>1523426.7110117315</v>
      </c>
      <c r="S15" s="695">
        <v>17047.009999999998</v>
      </c>
      <c r="T15" s="695">
        <v>312499.34387982282</v>
      </c>
      <c r="U15" s="695">
        <v>33640.96929519</v>
      </c>
      <c r="V15" s="695">
        <v>0</v>
      </c>
      <c r="W15" s="695">
        <v>0</v>
      </c>
      <c r="X15" s="695">
        <v>0</v>
      </c>
      <c r="Y15" s="695">
        <v>11012.57135695</v>
      </c>
      <c r="Z15" s="695">
        <v>261841.70627318</v>
      </c>
      <c r="AA15" s="712">
        <v>0</v>
      </c>
    </row>
    <row r="16" spans="1:27">
      <c r="A16" s="358">
        <v>1.3</v>
      </c>
      <c r="B16" s="357" t="s">
        <v>552</v>
      </c>
      <c r="C16" s="717"/>
      <c r="D16" s="718"/>
      <c r="E16" s="718"/>
      <c r="F16" s="718"/>
      <c r="G16" s="718"/>
      <c r="H16" s="718"/>
      <c r="I16" s="718"/>
      <c r="J16" s="718"/>
      <c r="K16" s="718"/>
      <c r="L16" s="718"/>
      <c r="M16" s="718"/>
      <c r="N16" s="718"/>
      <c r="O16" s="718"/>
      <c r="P16" s="718"/>
      <c r="Q16" s="718"/>
      <c r="R16" s="718"/>
      <c r="S16" s="718"/>
      <c r="T16" s="718"/>
      <c r="U16" s="718"/>
      <c r="V16" s="718"/>
      <c r="W16" s="718"/>
      <c r="X16" s="718"/>
      <c r="Y16" s="718"/>
      <c r="Z16" s="718"/>
      <c r="AA16" s="719"/>
    </row>
    <row r="17" spans="1:27" s="344" customFormat="1" ht="24">
      <c r="A17" s="355" t="s">
        <v>553</v>
      </c>
      <c r="B17" s="356" t="s">
        <v>554</v>
      </c>
      <c r="C17" s="720">
        <v>2770118512.5187049</v>
      </c>
      <c r="D17" s="721">
        <v>2547544145.4004307</v>
      </c>
      <c r="E17" s="721">
        <v>15739878.588924734</v>
      </c>
      <c r="F17" s="721">
        <v>0</v>
      </c>
      <c r="G17" s="721">
        <v>0</v>
      </c>
      <c r="H17" s="721">
        <v>136832793.38809344</v>
      </c>
      <c r="I17" s="721">
        <v>40679090.512001134</v>
      </c>
      <c r="J17" s="721">
        <v>9686009.5183153786</v>
      </c>
      <c r="K17" s="721">
        <v>0</v>
      </c>
      <c r="L17" s="721">
        <v>85006694.576284543</v>
      </c>
      <c r="M17" s="721">
        <v>7943389.0742265396</v>
      </c>
      <c r="N17" s="721">
        <v>7837831.2343431879</v>
      </c>
      <c r="O17" s="721">
        <v>21681508.586945765</v>
      </c>
      <c r="P17" s="721">
        <v>17316251.433624532</v>
      </c>
      <c r="Q17" s="721">
        <v>9220462.4104488119</v>
      </c>
      <c r="R17" s="721">
        <v>9951383.5304424111</v>
      </c>
      <c r="S17" s="721">
        <v>17047.009999999998</v>
      </c>
      <c r="T17" s="721">
        <v>734879.15389800002</v>
      </c>
      <c r="U17" s="721">
        <v>58981.26</v>
      </c>
      <c r="V17" s="721">
        <v>0</v>
      </c>
      <c r="W17" s="721">
        <v>0</v>
      </c>
      <c r="X17" s="721">
        <v>0</v>
      </c>
      <c r="Y17" s="721">
        <v>20898.82</v>
      </c>
      <c r="Z17" s="721">
        <v>496903.31</v>
      </c>
      <c r="AA17" s="722">
        <v>0</v>
      </c>
    </row>
    <row r="18" spans="1:27" s="344" customFormat="1" ht="24" hidden="1">
      <c r="A18" s="352" t="s">
        <v>555</v>
      </c>
      <c r="B18" s="353" t="s">
        <v>556</v>
      </c>
      <c r="C18" s="723">
        <v>2320137304.4211135</v>
      </c>
      <c r="D18" s="721">
        <v>2157295675.467164</v>
      </c>
      <c r="E18" s="721">
        <v>6833242.8629802866</v>
      </c>
      <c r="F18" s="721">
        <v>0</v>
      </c>
      <c r="G18" s="721">
        <v>0</v>
      </c>
      <c r="H18" s="721">
        <v>95425597.193720445</v>
      </c>
      <c r="I18" s="721">
        <v>28104098.652164843</v>
      </c>
      <c r="J18" s="721">
        <v>8178028.1382914409</v>
      </c>
      <c r="K18" s="721">
        <v>0</v>
      </c>
      <c r="L18" s="721">
        <v>66681152.60633219</v>
      </c>
      <c r="M18" s="721">
        <v>7470537.631940457</v>
      </c>
      <c r="N18" s="721">
        <v>5311480.5739072785</v>
      </c>
      <c r="O18" s="721">
        <v>16228422.515401365</v>
      </c>
      <c r="P18" s="721">
        <v>14142764.645589916</v>
      </c>
      <c r="Q18" s="721">
        <v>6109904.3917201087</v>
      </c>
      <c r="R18" s="721">
        <v>6585070.0115198242</v>
      </c>
      <c r="S18" s="721">
        <v>0</v>
      </c>
      <c r="T18" s="721">
        <v>734879.15389800002</v>
      </c>
      <c r="U18" s="721">
        <v>58981.26</v>
      </c>
      <c r="V18" s="721">
        <v>0</v>
      </c>
      <c r="W18" s="721">
        <v>0</v>
      </c>
      <c r="X18" s="721">
        <v>0</v>
      </c>
      <c r="Y18" s="721">
        <v>20898.82</v>
      </c>
      <c r="Z18" s="721">
        <v>496903.31</v>
      </c>
      <c r="AA18" s="722">
        <v>0</v>
      </c>
    </row>
    <row r="19" spans="1:27" s="344" customFormat="1">
      <c r="A19" s="355" t="s">
        <v>557</v>
      </c>
      <c r="B19" s="354" t="s">
        <v>558</v>
      </c>
      <c r="C19" s="724">
        <v>3917689435.864615</v>
      </c>
      <c r="D19" s="721">
        <v>3578314631.6067333</v>
      </c>
      <c r="E19" s="721">
        <v>14508001.175583458</v>
      </c>
      <c r="F19" s="721">
        <v>0</v>
      </c>
      <c r="G19" s="721">
        <v>0</v>
      </c>
      <c r="H19" s="721">
        <v>250100653.0302386</v>
      </c>
      <c r="I19" s="721">
        <v>30176283.031102221</v>
      </c>
      <c r="J19" s="721">
        <v>8222680.9852753347</v>
      </c>
      <c r="K19" s="721">
        <v>0</v>
      </c>
      <c r="L19" s="721">
        <v>87731517.998990089</v>
      </c>
      <c r="M19" s="721">
        <v>5874869.7974998644</v>
      </c>
      <c r="N19" s="721">
        <v>7675881.5375183672</v>
      </c>
      <c r="O19" s="721">
        <v>33410154.393768743</v>
      </c>
      <c r="P19" s="721">
        <v>12841125.555558909</v>
      </c>
      <c r="Q19" s="721">
        <v>5523658.2744606892</v>
      </c>
      <c r="R19" s="721">
        <v>5710762.1232281262</v>
      </c>
      <c r="S19" s="721">
        <v>21015.353193465875</v>
      </c>
      <c r="T19" s="721">
        <v>1542633.2286548009</v>
      </c>
      <c r="U19" s="721">
        <v>6779.18</v>
      </c>
      <c r="V19" s="721">
        <v>0</v>
      </c>
      <c r="W19" s="721">
        <v>0</v>
      </c>
      <c r="X19" s="721">
        <v>0</v>
      </c>
      <c r="Y19" s="721">
        <v>152701.0432360608</v>
      </c>
      <c r="Z19" s="721">
        <v>681522.72676393925</v>
      </c>
      <c r="AA19" s="722">
        <v>0</v>
      </c>
    </row>
    <row r="20" spans="1:27" s="344" customFormat="1">
      <c r="A20" s="352" t="s">
        <v>559</v>
      </c>
      <c r="B20" s="353" t="s">
        <v>560</v>
      </c>
      <c r="C20" s="723">
        <v>3242329107.9262967</v>
      </c>
      <c r="D20" s="721">
        <v>3032736112.4850507</v>
      </c>
      <c r="E20" s="721">
        <v>7166399.3651025435</v>
      </c>
      <c r="F20" s="721">
        <v>0</v>
      </c>
      <c r="G20" s="721">
        <v>0</v>
      </c>
      <c r="H20" s="721">
        <v>143714083.56374642</v>
      </c>
      <c r="I20" s="721">
        <v>7141680.6771079339</v>
      </c>
      <c r="J20" s="721">
        <v>7141680.6771079339</v>
      </c>
      <c r="K20" s="721">
        <v>0</v>
      </c>
      <c r="L20" s="721">
        <v>64699202.848844863</v>
      </c>
      <c r="M20" s="721">
        <v>5594396.237836428</v>
      </c>
      <c r="N20" s="721">
        <v>2363766.3790246132</v>
      </c>
      <c r="O20" s="721">
        <v>24259406.636587597</v>
      </c>
      <c r="P20" s="721">
        <v>10583402.243762959</v>
      </c>
      <c r="Q20" s="721">
        <v>2793306.1135846479</v>
      </c>
      <c r="R20" s="721">
        <v>2976667.5644127633</v>
      </c>
      <c r="S20" s="721">
        <v>0</v>
      </c>
      <c r="T20" s="721">
        <v>1179709.0286548007</v>
      </c>
      <c r="U20" s="721">
        <v>6779.18</v>
      </c>
      <c r="V20" s="721">
        <v>0</v>
      </c>
      <c r="W20" s="721">
        <v>0</v>
      </c>
      <c r="X20" s="721">
        <v>0</v>
      </c>
      <c r="Y20" s="721">
        <v>25975.525986131386</v>
      </c>
      <c r="Z20" s="721">
        <v>445324.04401386861</v>
      </c>
      <c r="AA20" s="722">
        <v>0</v>
      </c>
    </row>
    <row r="21" spans="1:27" s="344" customFormat="1">
      <c r="A21" s="351">
        <v>1.4</v>
      </c>
      <c r="B21" s="350" t="s">
        <v>649</v>
      </c>
      <c r="C21" s="725">
        <v>20660113.667999998</v>
      </c>
      <c r="D21" s="721">
        <v>20491054.669999998</v>
      </c>
      <c r="E21" s="721">
        <v>0</v>
      </c>
      <c r="F21" s="721">
        <v>0</v>
      </c>
      <c r="G21" s="721">
        <v>0</v>
      </c>
      <c r="H21" s="721">
        <v>40000</v>
      </c>
      <c r="I21" s="721">
        <v>0</v>
      </c>
      <c r="J21" s="721">
        <v>0</v>
      </c>
      <c r="K21" s="721">
        <v>0</v>
      </c>
      <c r="L21" s="721">
        <v>129059</v>
      </c>
      <c r="M21" s="721">
        <v>0</v>
      </c>
      <c r="N21" s="721">
        <v>0</v>
      </c>
      <c r="O21" s="721">
        <v>0</v>
      </c>
      <c r="P21" s="721">
        <v>0</v>
      </c>
      <c r="Q21" s="721">
        <v>0</v>
      </c>
      <c r="R21" s="721">
        <v>88109</v>
      </c>
      <c r="S21" s="721">
        <v>0</v>
      </c>
      <c r="T21" s="721">
        <v>0</v>
      </c>
      <c r="U21" s="721">
        <v>0</v>
      </c>
      <c r="V21" s="721">
        <v>0</v>
      </c>
      <c r="W21" s="721">
        <v>0</v>
      </c>
      <c r="X21" s="721">
        <v>0</v>
      </c>
      <c r="Y21" s="721">
        <v>0</v>
      </c>
      <c r="Z21" s="721">
        <v>0</v>
      </c>
      <c r="AA21" s="722">
        <v>0</v>
      </c>
    </row>
    <row r="22" spans="1:27" s="344" customFormat="1" ht="12.6" thickBot="1">
      <c r="A22" s="349">
        <v>1.5</v>
      </c>
      <c r="B22" s="348" t="s">
        <v>650</v>
      </c>
      <c r="C22" s="347"/>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scale="1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zoomScale="80" zoomScaleNormal="80" workbookViewId="0">
      <selection activeCell="B1" sqref="B1:B2"/>
    </sheetView>
  </sheetViews>
  <sheetFormatPr defaultRowHeight="14.4"/>
  <cols>
    <col min="1" max="1" width="8.6640625" style="579"/>
    <col min="2" max="2" width="69.33203125" style="766" customWidth="1"/>
    <col min="3" max="8" width="15.6640625" style="754" customWidth="1"/>
    <col min="9" max="16384" width="8.88671875" style="85"/>
  </cols>
  <sheetData>
    <row r="1" spans="1:8">
      <c r="A1" s="441" t="s">
        <v>97</v>
      </c>
      <c r="B1" s="222" t="str">
        <f>Info!C2</f>
        <v>სს ”ლიბერთი ბანკი”</v>
      </c>
      <c r="C1" s="646"/>
      <c r="D1" s="647"/>
      <c r="E1" s="647"/>
      <c r="F1" s="647"/>
      <c r="G1" s="647"/>
    </row>
    <row r="2" spans="1:8">
      <c r="A2" s="441" t="s">
        <v>98</v>
      </c>
      <c r="B2" s="540">
        <f>'1. key ratios'!B2</f>
        <v>46022</v>
      </c>
      <c r="C2" s="648"/>
      <c r="D2" s="649"/>
      <c r="E2" s="649"/>
      <c r="F2" s="649"/>
      <c r="G2" s="649"/>
      <c r="H2" s="755"/>
    </row>
    <row r="3" spans="1:8" ht="15" thickBot="1">
      <c r="A3" s="441"/>
      <c r="B3" s="11"/>
      <c r="C3" s="648"/>
      <c r="D3" s="649"/>
      <c r="E3" s="649"/>
      <c r="F3" s="649"/>
      <c r="G3" s="649"/>
      <c r="H3" s="755"/>
    </row>
    <row r="4" spans="1:8" ht="21" customHeight="1">
      <c r="A4" s="874" t="s">
        <v>25</v>
      </c>
      <c r="B4" s="876" t="s">
        <v>697</v>
      </c>
      <c r="C4" s="878" t="s">
        <v>103</v>
      </c>
      <c r="D4" s="878"/>
      <c r="E4" s="878"/>
      <c r="F4" s="878" t="s">
        <v>104</v>
      </c>
      <c r="G4" s="878"/>
      <c r="H4" s="879"/>
    </row>
    <row r="5" spans="1:8" ht="21" customHeight="1">
      <c r="A5" s="875"/>
      <c r="B5" s="877"/>
      <c r="C5" s="650" t="s">
        <v>26</v>
      </c>
      <c r="D5" s="650" t="s">
        <v>77</v>
      </c>
      <c r="E5" s="650" t="s">
        <v>66</v>
      </c>
      <c r="F5" s="650" t="s">
        <v>26</v>
      </c>
      <c r="G5" s="650" t="s">
        <v>77</v>
      </c>
      <c r="H5" s="651" t="s">
        <v>66</v>
      </c>
    </row>
    <row r="6" spans="1:8" ht="26.7" customHeight="1">
      <c r="A6" s="875"/>
      <c r="B6" s="616" t="s">
        <v>84</v>
      </c>
      <c r="C6" s="871"/>
      <c r="D6" s="872"/>
      <c r="E6" s="872"/>
      <c r="F6" s="872"/>
      <c r="G6" s="872"/>
      <c r="H6" s="873"/>
    </row>
    <row r="7" spans="1:8" ht="22.95" customHeight="1">
      <c r="A7" s="585">
        <v>1</v>
      </c>
      <c r="B7" s="618" t="s">
        <v>811</v>
      </c>
      <c r="C7" s="756">
        <f>SUM(C8:C10)</f>
        <v>324188069.50130486</v>
      </c>
      <c r="D7" s="756">
        <f>SUM(D8:D10)</f>
        <v>303753542.55127686</v>
      </c>
      <c r="E7" s="757">
        <f>C7+D7</f>
        <v>627941612.05258179</v>
      </c>
      <c r="F7" s="756">
        <f>SUM(F8:F10)</f>
        <v>257391989.31999999</v>
      </c>
      <c r="G7" s="756">
        <f>SUM(G8:G10)</f>
        <v>293655387.81</v>
      </c>
      <c r="H7" s="758">
        <f>F7+G7</f>
        <v>551047377.13</v>
      </c>
    </row>
    <row r="8" spans="1:8">
      <c r="A8" s="585">
        <v>1.1000000000000001</v>
      </c>
      <c r="B8" s="619" t="s">
        <v>85</v>
      </c>
      <c r="C8" s="756">
        <v>307295663.23000002</v>
      </c>
      <c r="D8" s="756">
        <v>85183335.950000003</v>
      </c>
      <c r="E8" s="757">
        <f t="shared" ref="E8:E36" si="0">C8+D8</f>
        <v>392478999.18000001</v>
      </c>
      <c r="F8" s="756">
        <v>250559323.62</v>
      </c>
      <c r="G8" s="756">
        <v>74113297.170000002</v>
      </c>
      <c r="H8" s="758">
        <f t="shared" ref="H8:H36" si="1">F8+G8</f>
        <v>324672620.79000002</v>
      </c>
    </row>
    <row r="9" spans="1:8">
      <c r="A9" s="585">
        <v>1.2</v>
      </c>
      <c r="B9" s="619" t="s">
        <v>86</v>
      </c>
      <c r="C9" s="756">
        <v>16302297.284667468</v>
      </c>
      <c r="D9" s="756">
        <v>116555302.35946003</v>
      </c>
      <c r="E9" s="757">
        <f t="shared" si="0"/>
        <v>132857599.64412749</v>
      </c>
      <c r="F9" s="756">
        <v>6269645.3200000003</v>
      </c>
      <c r="G9" s="756">
        <v>110578665.24000001</v>
      </c>
      <c r="H9" s="758">
        <f t="shared" si="1"/>
        <v>116848310.56</v>
      </c>
    </row>
    <row r="10" spans="1:8">
      <c r="A10" s="585">
        <v>1.3</v>
      </c>
      <c r="B10" s="619" t="s">
        <v>87</v>
      </c>
      <c r="C10" s="756">
        <v>590108.98663736018</v>
      </c>
      <c r="D10" s="756">
        <v>102014904.2418168</v>
      </c>
      <c r="E10" s="757">
        <f t="shared" si="0"/>
        <v>102605013.22845416</v>
      </c>
      <c r="F10" s="756">
        <v>563020.38</v>
      </c>
      <c r="G10" s="756">
        <v>108963425.39999999</v>
      </c>
      <c r="H10" s="758">
        <f t="shared" si="1"/>
        <v>109526445.77999999</v>
      </c>
    </row>
    <row r="11" spans="1:8">
      <c r="A11" s="585">
        <v>2</v>
      </c>
      <c r="B11" s="620" t="s">
        <v>698</v>
      </c>
      <c r="C11" s="756">
        <v>382661.89</v>
      </c>
      <c r="D11" s="756">
        <v>0</v>
      </c>
      <c r="E11" s="757">
        <f t="shared" si="0"/>
        <v>382661.89</v>
      </c>
      <c r="F11" s="756">
        <v>330647.54000000004</v>
      </c>
      <c r="G11" s="756">
        <v>0</v>
      </c>
      <c r="H11" s="758">
        <f t="shared" si="1"/>
        <v>330647.54000000004</v>
      </c>
    </row>
    <row r="12" spans="1:8">
      <c r="A12" s="585">
        <v>2.1</v>
      </c>
      <c r="B12" s="621" t="s">
        <v>699</v>
      </c>
      <c r="C12" s="756">
        <v>15548.33</v>
      </c>
      <c r="D12" s="756">
        <v>0</v>
      </c>
      <c r="E12" s="757">
        <f t="shared" si="0"/>
        <v>15548.33</v>
      </c>
      <c r="F12" s="756">
        <v>102263.9</v>
      </c>
      <c r="G12" s="756">
        <v>0</v>
      </c>
      <c r="H12" s="758">
        <f t="shared" si="1"/>
        <v>102263.9</v>
      </c>
    </row>
    <row r="13" spans="1:8" ht="26.7" customHeight="1">
      <c r="A13" s="585">
        <v>3</v>
      </c>
      <c r="B13" s="622" t="s">
        <v>700</v>
      </c>
      <c r="C13" s="756"/>
      <c r="D13" s="756"/>
      <c r="E13" s="757">
        <f t="shared" si="0"/>
        <v>0</v>
      </c>
      <c r="F13" s="756"/>
      <c r="G13" s="756"/>
      <c r="H13" s="758">
        <f t="shared" si="1"/>
        <v>0</v>
      </c>
    </row>
    <row r="14" spans="1:8" ht="26.7" customHeight="1">
      <c r="A14" s="585">
        <v>4</v>
      </c>
      <c r="B14" s="610" t="s">
        <v>701</v>
      </c>
      <c r="C14" s="756"/>
      <c r="D14" s="756"/>
      <c r="E14" s="757">
        <f t="shared" si="0"/>
        <v>0</v>
      </c>
      <c r="F14" s="756"/>
      <c r="G14" s="756"/>
      <c r="H14" s="758">
        <f t="shared" si="1"/>
        <v>0</v>
      </c>
    </row>
    <row r="15" spans="1:8" ht="24.45" customHeight="1">
      <c r="A15" s="585">
        <v>5</v>
      </c>
      <c r="B15" s="610" t="s">
        <v>702</v>
      </c>
      <c r="C15" s="759">
        <v>271153478.58725756</v>
      </c>
      <c r="D15" s="759">
        <v>0</v>
      </c>
      <c r="E15" s="760">
        <f t="shared" si="0"/>
        <v>271153478.58725756</v>
      </c>
      <c r="F15" s="759">
        <v>135042027</v>
      </c>
      <c r="G15" s="759">
        <v>0</v>
      </c>
      <c r="H15" s="761">
        <f t="shared" si="1"/>
        <v>135042027</v>
      </c>
    </row>
    <row r="16" spans="1:8">
      <c r="A16" s="585">
        <v>5.0999999999999996</v>
      </c>
      <c r="B16" s="623" t="s">
        <v>703</v>
      </c>
      <c r="C16" s="756"/>
      <c r="D16" s="756"/>
      <c r="E16" s="757">
        <f t="shared" si="0"/>
        <v>0</v>
      </c>
      <c r="F16" s="756"/>
      <c r="G16" s="756"/>
      <c r="H16" s="758">
        <f t="shared" si="1"/>
        <v>0</v>
      </c>
    </row>
    <row r="17" spans="1:8">
      <c r="A17" s="585">
        <v>5.2</v>
      </c>
      <c r="B17" s="623" t="s">
        <v>538</v>
      </c>
      <c r="C17" s="756">
        <v>271153478.58725756</v>
      </c>
      <c r="D17" s="756">
        <v>0</v>
      </c>
      <c r="E17" s="757">
        <f t="shared" si="0"/>
        <v>271153478.58725756</v>
      </c>
      <c r="F17" s="756">
        <v>135042027</v>
      </c>
      <c r="G17" s="756">
        <v>0</v>
      </c>
      <c r="H17" s="758">
        <f t="shared" si="1"/>
        <v>135042027</v>
      </c>
    </row>
    <row r="18" spans="1:8">
      <c r="A18" s="585">
        <v>5.3</v>
      </c>
      <c r="B18" s="623" t="s">
        <v>704</v>
      </c>
      <c r="C18" s="756"/>
      <c r="D18" s="756"/>
      <c r="E18" s="757">
        <f t="shared" si="0"/>
        <v>0</v>
      </c>
      <c r="F18" s="756"/>
      <c r="G18" s="756"/>
      <c r="H18" s="758">
        <f t="shared" si="1"/>
        <v>0</v>
      </c>
    </row>
    <row r="19" spans="1:8">
      <c r="A19" s="585">
        <v>6</v>
      </c>
      <c r="B19" s="622" t="s">
        <v>705</v>
      </c>
      <c r="C19" s="756">
        <v>3593333936.937284</v>
      </c>
      <c r="D19" s="756">
        <v>1203477345.9401782</v>
      </c>
      <c r="E19" s="757">
        <f t="shared" si="0"/>
        <v>4796811282.8774624</v>
      </c>
      <c r="F19" s="756">
        <v>2986879882.9912691</v>
      </c>
      <c r="G19" s="756">
        <v>927947465.29749119</v>
      </c>
      <c r="H19" s="758">
        <f t="shared" si="1"/>
        <v>3914827348.2887602</v>
      </c>
    </row>
    <row r="20" spans="1:8">
      <c r="A20" s="585">
        <v>6.1</v>
      </c>
      <c r="B20" s="623" t="s">
        <v>538</v>
      </c>
      <c r="C20" s="756">
        <v>411930570.31883395</v>
      </c>
      <c r="D20" s="756">
        <v>192195222.00715265</v>
      </c>
      <c r="E20" s="757">
        <f t="shared" si="0"/>
        <v>604125792.32598662</v>
      </c>
      <c r="F20" s="756">
        <v>282843123.9941358</v>
      </c>
      <c r="G20" s="756">
        <v>84201154.039999992</v>
      </c>
      <c r="H20" s="758">
        <f t="shared" si="1"/>
        <v>367044278.03413582</v>
      </c>
    </row>
    <row r="21" spans="1:8">
      <c r="A21" s="585">
        <v>6.2</v>
      </c>
      <c r="B21" s="623" t="s">
        <v>704</v>
      </c>
      <c r="C21" s="756">
        <v>3181403366.6184502</v>
      </c>
      <c r="D21" s="756">
        <v>1011282123.9330255</v>
      </c>
      <c r="E21" s="757">
        <f t="shared" si="0"/>
        <v>4192685490.5514755</v>
      </c>
      <c r="F21" s="756">
        <v>2704036758.9971333</v>
      </c>
      <c r="G21" s="756">
        <v>843746311.25749123</v>
      </c>
      <c r="H21" s="758">
        <f t="shared" si="1"/>
        <v>3547783070.2546244</v>
      </c>
    </row>
    <row r="22" spans="1:8">
      <c r="A22" s="585">
        <v>7</v>
      </c>
      <c r="B22" s="624" t="s">
        <v>706</v>
      </c>
      <c r="C22" s="756">
        <v>0</v>
      </c>
      <c r="D22" s="756">
        <v>0</v>
      </c>
      <c r="E22" s="757">
        <f t="shared" si="0"/>
        <v>0</v>
      </c>
      <c r="F22" s="756">
        <v>0</v>
      </c>
      <c r="G22" s="756">
        <v>0</v>
      </c>
      <c r="H22" s="758">
        <f t="shared" si="1"/>
        <v>0</v>
      </c>
    </row>
    <row r="23" spans="1:8">
      <c r="A23" s="585">
        <v>8</v>
      </c>
      <c r="B23" s="625" t="s">
        <v>707</v>
      </c>
      <c r="C23" s="756">
        <v>0</v>
      </c>
      <c r="D23" s="756">
        <v>0</v>
      </c>
      <c r="E23" s="757">
        <f t="shared" si="0"/>
        <v>0</v>
      </c>
      <c r="F23" s="756">
        <v>0</v>
      </c>
      <c r="G23" s="756">
        <v>0</v>
      </c>
      <c r="H23" s="758">
        <f t="shared" si="1"/>
        <v>0</v>
      </c>
    </row>
    <row r="24" spans="1:8">
      <c r="A24" s="585">
        <v>9</v>
      </c>
      <c r="B24" s="610" t="s">
        <v>708</v>
      </c>
      <c r="C24" s="756">
        <v>214947231.65000004</v>
      </c>
      <c r="D24" s="756">
        <v>0</v>
      </c>
      <c r="E24" s="757">
        <f t="shared" si="0"/>
        <v>214947231.65000004</v>
      </c>
      <c r="F24" s="756">
        <v>198290376.61000001</v>
      </c>
      <c r="G24" s="756">
        <v>0</v>
      </c>
      <c r="H24" s="758">
        <f t="shared" si="1"/>
        <v>198290376.61000001</v>
      </c>
    </row>
    <row r="25" spans="1:8">
      <c r="A25" s="585">
        <v>9.1</v>
      </c>
      <c r="B25" s="608" t="s">
        <v>709</v>
      </c>
      <c r="C25" s="756">
        <v>212501508.82000002</v>
      </c>
      <c r="D25" s="756">
        <v>0</v>
      </c>
      <c r="E25" s="757">
        <f t="shared" si="0"/>
        <v>212501508.82000002</v>
      </c>
      <c r="F25" s="756">
        <v>196245657.57000002</v>
      </c>
      <c r="G25" s="756">
        <v>0</v>
      </c>
      <c r="H25" s="758">
        <f t="shared" si="1"/>
        <v>196245657.57000002</v>
      </c>
    </row>
    <row r="26" spans="1:8">
      <c r="A26" s="585">
        <v>9.1999999999999993</v>
      </c>
      <c r="B26" s="608" t="s">
        <v>710</v>
      </c>
      <c r="C26" s="756">
        <v>2445722.83</v>
      </c>
      <c r="D26" s="756">
        <v>0</v>
      </c>
      <c r="E26" s="757">
        <f t="shared" si="0"/>
        <v>2445722.83</v>
      </c>
      <c r="F26" s="756">
        <v>2044719.04</v>
      </c>
      <c r="G26" s="756">
        <v>0</v>
      </c>
      <c r="H26" s="758">
        <f t="shared" si="1"/>
        <v>2044719.04</v>
      </c>
    </row>
    <row r="27" spans="1:8">
      <c r="A27" s="585">
        <v>10</v>
      </c>
      <c r="B27" s="610" t="s">
        <v>36</v>
      </c>
      <c r="C27" s="756">
        <v>87426540.860000014</v>
      </c>
      <c r="D27" s="756">
        <v>0</v>
      </c>
      <c r="E27" s="757">
        <f t="shared" si="0"/>
        <v>87426540.860000014</v>
      </c>
      <c r="F27" s="756">
        <v>71952385.169999987</v>
      </c>
      <c r="G27" s="756">
        <v>0</v>
      </c>
      <c r="H27" s="758">
        <f t="shared" si="1"/>
        <v>71952385.169999987</v>
      </c>
    </row>
    <row r="28" spans="1:8">
      <c r="A28" s="585">
        <v>10.1</v>
      </c>
      <c r="B28" s="608" t="s">
        <v>711</v>
      </c>
      <c r="C28" s="756"/>
      <c r="D28" s="756"/>
      <c r="E28" s="757">
        <f t="shared" si="0"/>
        <v>0</v>
      </c>
      <c r="F28" s="756"/>
      <c r="G28" s="756"/>
      <c r="H28" s="758">
        <f t="shared" si="1"/>
        <v>0</v>
      </c>
    </row>
    <row r="29" spans="1:8">
      <c r="A29" s="585">
        <v>10.199999999999999</v>
      </c>
      <c r="B29" s="608" t="s">
        <v>712</v>
      </c>
      <c r="C29" s="756">
        <v>87426540.860000014</v>
      </c>
      <c r="D29" s="756">
        <v>0</v>
      </c>
      <c r="E29" s="757">
        <f t="shared" si="0"/>
        <v>87426540.860000014</v>
      </c>
      <c r="F29" s="756">
        <v>71952385.169999987</v>
      </c>
      <c r="G29" s="756">
        <v>0</v>
      </c>
      <c r="H29" s="758">
        <f t="shared" si="1"/>
        <v>71952385.169999987</v>
      </c>
    </row>
    <row r="30" spans="1:8">
      <c r="A30" s="585">
        <v>11</v>
      </c>
      <c r="B30" s="610" t="s">
        <v>713</v>
      </c>
      <c r="C30" s="756">
        <v>0</v>
      </c>
      <c r="D30" s="756">
        <v>0</v>
      </c>
      <c r="E30" s="757">
        <f t="shared" si="0"/>
        <v>0</v>
      </c>
      <c r="F30" s="756">
        <v>0</v>
      </c>
      <c r="G30" s="756">
        <v>0</v>
      </c>
      <c r="H30" s="758">
        <f t="shared" si="1"/>
        <v>0</v>
      </c>
    </row>
    <row r="31" spans="1:8">
      <c r="A31" s="585">
        <v>11.1</v>
      </c>
      <c r="B31" s="608" t="s">
        <v>714</v>
      </c>
      <c r="C31" s="756">
        <v>0</v>
      </c>
      <c r="D31" s="756">
        <v>0</v>
      </c>
      <c r="E31" s="757">
        <f t="shared" si="0"/>
        <v>0</v>
      </c>
      <c r="F31" s="756">
        <v>0</v>
      </c>
      <c r="G31" s="756">
        <v>0</v>
      </c>
      <c r="H31" s="758">
        <f t="shared" si="1"/>
        <v>0</v>
      </c>
    </row>
    <row r="32" spans="1:8">
      <c r="A32" s="585">
        <v>11.2</v>
      </c>
      <c r="B32" s="608" t="s">
        <v>715</v>
      </c>
      <c r="C32" s="756">
        <v>0</v>
      </c>
      <c r="D32" s="756">
        <v>0</v>
      </c>
      <c r="E32" s="757">
        <f t="shared" si="0"/>
        <v>0</v>
      </c>
      <c r="F32" s="756">
        <v>0</v>
      </c>
      <c r="G32" s="756">
        <v>0</v>
      </c>
      <c r="H32" s="758">
        <f t="shared" si="1"/>
        <v>0</v>
      </c>
    </row>
    <row r="33" spans="1:8">
      <c r="A33" s="585">
        <v>13</v>
      </c>
      <c r="B33" s="610" t="s">
        <v>88</v>
      </c>
      <c r="C33" s="756">
        <v>39464514.899999999</v>
      </c>
      <c r="D33" s="756">
        <v>14917812.861999996</v>
      </c>
      <c r="E33" s="757">
        <f t="shared" si="0"/>
        <v>54382327.761999995</v>
      </c>
      <c r="F33" s="756">
        <v>33581176.149999999</v>
      </c>
      <c r="G33" s="756">
        <v>6617499.4170000004</v>
      </c>
      <c r="H33" s="758">
        <f t="shared" si="1"/>
        <v>40198675.567000002</v>
      </c>
    </row>
    <row r="34" spans="1:8">
      <c r="A34" s="585">
        <v>13.1</v>
      </c>
      <c r="B34" s="626" t="s">
        <v>716</v>
      </c>
      <c r="C34" s="756">
        <v>8540128.209999999</v>
      </c>
      <c r="D34" s="756">
        <v>0</v>
      </c>
      <c r="E34" s="757">
        <f t="shared" si="0"/>
        <v>8540128.209999999</v>
      </c>
      <c r="F34" s="756">
        <v>4482035.76</v>
      </c>
      <c r="G34" s="756">
        <v>0</v>
      </c>
      <c r="H34" s="758">
        <f t="shared" si="1"/>
        <v>4482035.76</v>
      </c>
    </row>
    <row r="35" spans="1:8">
      <c r="A35" s="585">
        <v>13.2</v>
      </c>
      <c r="B35" s="626" t="s">
        <v>717</v>
      </c>
      <c r="C35" s="756">
        <v>0</v>
      </c>
      <c r="D35" s="756">
        <v>0</v>
      </c>
      <c r="E35" s="757">
        <f t="shared" si="0"/>
        <v>0</v>
      </c>
      <c r="F35" s="756">
        <v>0</v>
      </c>
      <c r="G35" s="756">
        <v>0</v>
      </c>
      <c r="H35" s="758">
        <f t="shared" si="1"/>
        <v>0</v>
      </c>
    </row>
    <row r="36" spans="1:8">
      <c r="A36" s="585">
        <v>14</v>
      </c>
      <c r="B36" s="627" t="s">
        <v>718</v>
      </c>
      <c r="C36" s="756">
        <v>4530896434.3258457</v>
      </c>
      <c r="D36" s="756">
        <v>1522148701.3534551</v>
      </c>
      <c r="E36" s="757">
        <f t="shared" si="0"/>
        <v>6053045135.6793003</v>
      </c>
      <c r="F36" s="756">
        <v>3683468484.7812696</v>
      </c>
      <c r="G36" s="756">
        <v>1228220352.5244913</v>
      </c>
      <c r="H36" s="758">
        <f t="shared" si="1"/>
        <v>4911688837.3057613</v>
      </c>
    </row>
    <row r="37" spans="1:8" ht="22.5" customHeight="1">
      <c r="A37" s="585"/>
      <c r="B37" s="617" t="s">
        <v>93</v>
      </c>
      <c r="C37" s="871"/>
      <c r="D37" s="872"/>
      <c r="E37" s="872"/>
      <c r="F37" s="872"/>
      <c r="G37" s="872"/>
      <c r="H37" s="873"/>
    </row>
    <row r="38" spans="1:8">
      <c r="A38" s="585">
        <v>15</v>
      </c>
      <c r="B38" s="628" t="s">
        <v>719</v>
      </c>
      <c r="C38" s="756">
        <v>286724.49</v>
      </c>
      <c r="D38" s="756">
        <v>0</v>
      </c>
      <c r="E38" s="757">
        <f>C38+D38</f>
        <v>286724.49</v>
      </c>
      <c r="F38" s="756">
        <v>449375.96</v>
      </c>
      <c r="G38" s="756">
        <v>0</v>
      </c>
      <c r="H38" s="758">
        <f>F38+G38</f>
        <v>449375.96</v>
      </c>
    </row>
    <row r="39" spans="1:8">
      <c r="A39" s="585">
        <v>15.1</v>
      </c>
      <c r="B39" s="621" t="s">
        <v>699</v>
      </c>
      <c r="C39" s="756">
        <v>286724.49</v>
      </c>
      <c r="D39" s="756"/>
      <c r="E39" s="757">
        <f t="shared" ref="E39:E53" si="2">C39+D39</f>
        <v>286724.49</v>
      </c>
      <c r="F39" s="756">
        <v>449375.96</v>
      </c>
      <c r="G39" s="756"/>
      <c r="H39" s="758">
        <f t="shared" ref="H39:H53" si="3">F39+G39</f>
        <v>449375.96</v>
      </c>
    </row>
    <row r="40" spans="1:8" ht="24" customHeight="1">
      <c r="A40" s="585">
        <v>16</v>
      </c>
      <c r="B40" s="624" t="s">
        <v>720</v>
      </c>
      <c r="C40" s="756"/>
      <c r="D40" s="756"/>
      <c r="E40" s="757">
        <f t="shared" si="2"/>
        <v>0</v>
      </c>
      <c r="F40" s="756"/>
      <c r="G40" s="756"/>
      <c r="H40" s="758">
        <f t="shared" si="3"/>
        <v>0</v>
      </c>
    </row>
    <row r="41" spans="1:8">
      <c r="A41" s="585">
        <v>17</v>
      </c>
      <c r="B41" s="624" t="s">
        <v>721</v>
      </c>
      <c r="C41" s="756">
        <v>3879521003.1500001</v>
      </c>
      <c r="D41" s="756">
        <v>1227179508.5839179</v>
      </c>
      <c r="E41" s="757">
        <f t="shared" si="2"/>
        <v>5106700511.7339182</v>
      </c>
      <c r="F41" s="756">
        <v>3014767251.7199998</v>
      </c>
      <c r="G41" s="756">
        <v>1099090390.6637576</v>
      </c>
      <c r="H41" s="758">
        <f t="shared" si="3"/>
        <v>4113857642.3837576</v>
      </c>
    </row>
    <row r="42" spans="1:8">
      <c r="A42" s="585">
        <v>17.100000000000001</v>
      </c>
      <c r="B42" s="629" t="s">
        <v>722</v>
      </c>
      <c r="C42" s="756">
        <v>2996762354.1399999</v>
      </c>
      <c r="D42" s="756">
        <v>1159801060.125572</v>
      </c>
      <c r="E42" s="757">
        <f t="shared" si="2"/>
        <v>4156563414.2655716</v>
      </c>
      <c r="F42" s="756">
        <v>2215159989.9400001</v>
      </c>
      <c r="G42" s="756">
        <v>1017363442.4537575</v>
      </c>
      <c r="H42" s="758">
        <f t="shared" si="3"/>
        <v>3232523432.3937578</v>
      </c>
    </row>
    <row r="43" spans="1:8">
      <c r="A43" s="585">
        <v>17.2</v>
      </c>
      <c r="B43" s="619" t="s">
        <v>89</v>
      </c>
      <c r="C43" s="756">
        <v>880859602.74000001</v>
      </c>
      <c r="D43" s="756">
        <v>27824133.598346099</v>
      </c>
      <c r="E43" s="757">
        <f t="shared" si="2"/>
        <v>908683736.33834612</v>
      </c>
      <c r="F43" s="756">
        <v>796961436.03999996</v>
      </c>
      <c r="G43" s="756">
        <v>44452891.160000004</v>
      </c>
      <c r="H43" s="758">
        <f t="shared" si="3"/>
        <v>841414327.19999993</v>
      </c>
    </row>
    <row r="44" spans="1:8">
      <c r="A44" s="585">
        <v>17.3</v>
      </c>
      <c r="B44" s="629" t="s">
        <v>723</v>
      </c>
      <c r="C44" s="756">
        <v>0</v>
      </c>
      <c r="D44" s="756">
        <v>0</v>
      </c>
      <c r="E44" s="757">
        <f t="shared" si="2"/>
        <v>0</v>
      </c>
      <c r="F44" s="756">
        <v>0</v>
      </c>
      <c r="G44" s="756">
        <v>0</v>
      </c>
      <c r="H44" s="758">
        <f t="shared" si="3"/>
        <v>0</v>
      </c>
    </row>
    <row r="45" spans="1:8">
      <c r="A45" s="585">
        <v>17.399999999999999</v>
      </c>
      <c r="B45" s="629" t="s">
        <v>724</v>
      </c>
      <c r="C45" s="756">
        <v>1899046.27</v>
      </c>
      <c r="D45" s="756">
        <v>39554314.860000007</v>
      </c>
      <c r="E45" s="757">
        <f t="shared" si="2"/>
        <v>41453361.13000001</v>
      </c>
      <c r="F45" s="756">
        <v>2645825.7400000002</v>
      </c>
      <c r="G45" s="756">
        <v>37274057.050000004</v>
      </c>
      <c r="H45" s="758">
        <f t="shared" si="3"/>
        <v>39919882.790000007</v>
      </c>
    </row>
    <row r="46" spans="1:8">
      <c r="A46" s="585">
        <v>18</v>
      </c>
      <c r="B46" s="630" t="s">
        <v>725</v>
      </c>
      <c r="C46" s="756">
        <v>1795743.3204965801</v>
      </c>
      <c r="D46" s="756">
        <v>1651680.7422112417</v>
      </c>
      <c r="E46" s="757">
        <f t="shared" si="2"/>
        <v>3447424.0627078218</v>
      </c>
      <c r="F46" s="756">
        <v>1441210.5802145405</v>
      </c>
      <c r="G46" s="756">
        <v>279971.92741791101</v>
      </c>
      <c r="H46" s="758">
        <f t="shared" si="3"/>
        <v>1721182.5076324516</v>
      </c>
    </row>
    <row r="47" spans="1:8">
      <c r="A47" s="585">
        <v>19</v>
      </c>
      <c r="B47" s="630" t="s">
        <v>726</v>
      </c>
      <c r="C47" s="756">
        <v>18118269.370000001</v>
      </c>
      <c r="D47" s="756">
        <v>0</v>
      </c>
      <c r="E47" s="757">
        <f t="shared" si="2"/>
        <v>18118269.370000001</v>
      </c>
      <c r="F47" s="756">
        <v>16424495</v>
      </c>
      <c r="G47" s="756">
        <v>0</v>
      </c>
      <c r="H47" s="758">
        <f t="shared" si="3"/>
        <v>16424495</v>
      </c>
    </row>
    <row r="48" spans="1:8">
      <c r="A48" s="585">
        <v>19.100000000000001</v>
      </c>
      <c r="B48" s="631" t="s">
        <v>727</v>
      </c>
      <c r="C48" s="756">
        <v>2171521.48</v>
      </c>
      <c r="D48" s="756">
        <v>0</v>
      </c>
      <c r="E48" s="757">
        <f t="shared" si="2"/>
        <v>2171521.48</v>
      </c>
      <c r="F48" s="756">
        <v>830986</v>
      </c>
      <c r="G48" s="756">
        <v>0</v>
      </c>
      <c r="H48" s="758">
        <f t="shared" si="3"/>
        <v>830986</v>
      </c>
    </row>
    <row r="49" spans="1:8">
      <c r="A49" s="585">
        <v>19.2</v>
      </c>
      <c r="B49" s="632" t="s">
        <v>728</v>
      </c>
      <c r="C49" s="756">
        <v>15946747.890000001</v>
      </c>
      <c r="D49" s="756">
        <v>0</v>
      </c>
      <c r="E49" s="757">
        <f t="shared" si="2"/>
        <v>15946747.890000001</v>
      </c>
      <c r="F49" s="756">
        <v>15593509</v>
      </c>
      <c r="G49" s="756">
        <v>0</v>
      </c>
      <c r="H49" s="758">
        <f t="shared" si="3"/>
        <v>15593509</v>
      </c>
    </row>
    <row r="50" spans="1:8">
      <c r="A50" s="585">
        <v>20</v>
      </c>
      <c r="B50" s="627" t="s">
        <v>90</v>
      </c>
      <c r="C50" s="756">
        <v>17829317.391800001</v>
      </c>
      <c r="D50" s="756">
        <v>139969083.79992899</v>
      </c>
      <c r="E50" s="757">
        <f t="shared" si="2"/>
        <v>157798401.19172901</v>
      </c>
      <c r="F50" s="756">
        <v>10123192.130000001</v>
      </c>
      <c r="G50" s="756">
        <v>119779423.772</v>
      </c>
      <c r="H50" s="758">
        <f t="shared" si="3"/>
        <v>129902615.902</v>
      </c>
    </row>
    <row r="51" spans="1:8">
      <c r="A51" s="585">
        <v>21</v>
      </c>
      <c r="B51" s="620" t="s">
        <v>78</v>
      </c>
      <c r="C51" s="756">
        <v>29192850.720000003</v>
      </c>
      <c r="D51" s="756">
        <v>3944449.7399999998</v>
      </c>
      <c r="E51" s="757">
        <f t="shared" si="2"/>
        <v>33137300.460000001</v>
      </c>
      <c r="F51" s="756">
        <v>26683527.470000003</v>
      </c>
      <c r="G51" s="756">
        <v>23509925.829999998</v>
      </c>
      <c r="H51" s="758">
        <f t="shared" si="3"/>
        <v>50193453.299999997</v>
      </c>
    </row>
    <row r="52" spans="1:8">
      <c r="A52" s="585">
        <v>21.1</v>
      </c>
      <c r="B52" s="619" t="s">
        <v>729</v>
      </c>
      <c r="C52" s="756">
        <v>90006.23</v>
      </c>
      <c r="D52" s="756">
        <v>0</v>
      </c>
      <c r="E52" s="757">
        <f t="shared" si="2"/>
        <v>90006.23</v>
      </c>
      <c r="F52" s="756">
        <v>91125.43</v>
      </c>
      <c r="G52" s="756">
        <v>0</v>
      </c>
      <c r="H52" s="758">
        <f t="shared" si="3"/>
        <v>91125.43</v>
      </c>
    </row>
    <row r="53" spans="1:8">
      <c r="A53" s="585">
        <v>22</v>
      </c>
      <c r="B53" s="627" t="s">
        <v>730</v>
      </c>
      <c r="C53" s="756">
        <v>3946743908.442296</v>
      </c>
      <c r="D53" s="756">
        <v>1372744722.8660581</v>
      </c>
      <c r="E53" s="757">
        <f t="shared" si="2"/>
        <v>5319488631.3083544</v>
      </c>
      <c r="F53" s="756">
        <f>SUM(F38,F40,F41,F46,F47,F50,F51)</f>
        <v>3069889052.8602142</v>
      </c>
      <c r="G53" s="756">
        <f>SUM(G38,G40,G41,G46,G47,G50,G51)</f>
        <v>1242659712.1931756</v>
      </c>
      <c r="H53" s="758">
        <f t="shared" si="3"/>
        <v>4312548765.0533895</v>
      </c>
    </row>
    <row r="54" spans="1:8" ht="24" customHeight="1">
      <c r="A54" s="585"/>
      <c r="B54" s="617" t="s">
        <v>731</v>
      </c>
      <c r="C54" s="871"/>
      <c r="D54" s="872"/>
      <c r="E54" s="872"/>
      <c r="F54" s="872"/>
      <c r="G54" s="872"/>
      <c r="H54" s="873"/>
    </row>
    <row r="55" spans="1:8">
      <c r="A55" s="585">
        <v>23</v>
      </c>
      <c r="B55" s="627" t="s">
        <v>959</v>
      </c>
      <c r="C55" s="756">
        <v>44490459.259999998</v>
      </c>
      <c r="D55" s="756">
        <v>0</v>
      </c>
      <c r="E55" s="757">
        <f>C55+D55</f>
        <v>44490459.259999998</v>
      </c>
      <c r="F55" s="756">
        <v>44490459.259999998</v>
      </c>
      <c r="G55" s="756">
        <v>0</v>
      </c>
      <c r="H55" s="758">
        <f>F55+G55</f>
        <v>44490459.259999998</v>
      </c>
    </row>
    <row r="56" spans="1:8">
      <c r="A56" s="585">
        <v>24</v>
      </c>
      <c r="B56" s="627" t="s">
        <v>732</v>
      </c>
      <c r="C56" s="756">
        <v>45653.84</v>
      </c>
      <c r="D56" s="756">
        <v>0</v>
      </c>
      <c r="E56" s="757">
        <f t="shared" ref="E56:E69" si="4">C56+D56</f>
        <v>45653.84</v>
      </c>
      <c r="F56" s="756">
        <v>45653.84</v>
      </c>
      <c r="G56" s="756">
        <v>0</v>
      </c>
      <c r="H56" s="758">
        <f t="shared" ref="H56:H69" si="5">F56+G56</f>
        <v>45653.84</v>
      </c>
    </row>
    <row r="57" spans="1:8">
      <c r="A57" s="585">
        <v>25</v>
      </c>
      <c r="B57" s="633" t="s">
        <v>91</v>
      </c>
      <c r="C57" s="756">
        <v>41370267.239999995</v>
      </c>
      <c r="D57" s="756">
        <v>0</v>
      </c>
      <c r="E57" s="757">
        <f t="shared" si="4"/>
        <v>41370267.239999995</v>
      </c>
      <c r="F57" s="756">
        <v>41370267.239999995</v>
      </c>
      <c r="G57" s="756">
        <v>0</v>
      </c>
      <c r="H57" s="758">
        <f t="shared" si="5"/>
        <v>41370267.239999995</v>
      </c>
    </row>
    <row r="58" spans="1:8">
      <c r="A58" s="585">
        <v>26</v>
      </c>
      <c r="B58" s="630" t="s">
        <v>733</v>
      </c>
      <c r="C58" s="756">
        <v>0</v>
      </c>
      <c r="D58" s="756">
        <v>0</v>
      </c>
      <c r="E58" s="757">
        <f t="shared" si="4"/>
        <v>0</v>
      </c>
      <c r="F58" s="756">
        <v>0</v>
      </c>
      <c r="G58" s="756">
        <v>0</v>
      </c>
      <c r="H58" s="758">
        <f t="shared" si="5"/>
        <v>0</v>
      </c>
    </row>
    <row r="59" spans="1:8">
      <c r="A59" s="585">
        <v>27</v>
      </c>
      <c r="B59" s="630" t="s">
        <v>734</v>
      </c>
      <c r="C59" s="756">
        <v>0</v>
      </c>
      <c r="D59" s="756">
        <v>0</v>
      </c>
      <c r="E59" s="757">
        <f t="shared" si="4"/>
        <v>0</v>
      </c>
      <c r="F59" s="756">
        <v>0</v>
      </c>
      <c r="G59" s="756">
        <v>0</v>
      </c>
      <c r="H59" s="758">
        <f t="shared" si="5"/>
        <v>0</v>
      </c>
    </row>
    <row r="60" spans="1:8">
      <c r="A60" s="585">
        <v>27.1</v>
      </c>
      <c r="B60" s="601" t="s">
        <v>735</v>
      </c>
      <c r="C60" s="756">
        <v>0</v>
      </c>
      <c r="D60" s="756">
        <v>0</v>
      </c>
      <c r="E60" s="757">
        <f t="shared" si="4"/>
        <v>0</v>
      </c>
      <c r="F60" s="756">
        <v>0</v>
      </c>
      <c r="G60" s="756">
        <v>0</v>
      </c>
      <c r="H60" s="758">
        <f t="shared" si="5"/>
        <v>0</v>
      </c>
    </row>
    <row r="61" spans="1:8">
      <c r="A61" s="585">
        <v>27.2</v>
      </c>
      <c r="B61" s="629" t="s">
        <v>736</v>
      </c>
      <c r="C61" s="756">
        <v>0</v>
      </c>
      <c r="D61" s="756"/>
      <c r="E61" s="757">
        <f t="shared" si="4"/>
        <v>0</v>
      </c>
      <c r="F61" s="756">
        <v>0</v>
      </c>
      <c r="G61" s="756"/>
      <c r="H61" s="758">
        <f t="shared" si="5"/>
        <v>0</v>
      </c>
    </row>
    <row r="62" spans="1:8">
      <c r="A62" s="585">
        <v>28</v>
      </c>
      <c r="B62" s="620" t="s">
        <v>737</v>
      </c>
      <c r="C62" s="756"/>
      <c r="D62" s="756"/>
      <c r="E62" s="757">
        <f t="shared" si="4"/>
        <v>0</v>
      </c>
      <c r="F62" s="756"/>
      <c r="G62" s="756"/>
      <c r="H62" s="758">
        <f t="shared" si="5"/>
        <v>0</v>
      </c>
    </row>
    <row r="63" spans="1:8">
      <c r="A63" s="585">
        <v>29</v>
      </c>
      <c r="B63" s="630" t="s">
        <v>738</v>
      </c>
      <c r="C63" s="756">
        <v>33570985.239999995</v>
      </c>
      <c r="D63" s="756">
        <v>0</v>
      </c>
      <c r="E63" s="757">
        <f t="shared" si="4"/>
        <v>33570985.239999995</v>
      </c>
      <c r="F63" s="756">
        <v>24921509.52</v>
      </c>
      <c r="G63" s="756">
        <v>0</v>
      </c>
      <c r="H63" s="758">
        <f t="shared" si="5"/>
        <v>24921509.52</v>
      </c>
    </row>
    <row r="64" spans="1:8">
      <c r="A64" s="585">
        <v>29.1</v>
      </c>
      <c r="B64" s="623" t="s">
        <v>739</v>
      </c>
      <c r="C64" s="756">
        <v>31125125.239999995</v>
      </c>
      <c r="D64" s="756">
        <v>0</v>
      </c>
      <c r="E64" s="757">
        <f t="shared" si="4"/>
        <v>31125125.239999995</v>
      </c>
      <c r="F64" s="756">
        <v>21463472.52</v>
      </c>
      <c r="G64" s="756">
        <v>0</v>
      </c>
      <c r="H64" s="758">
        <f t="shared" si="5"/>
        <v>21463472.52</v>
      </c>
    </row>
    <row r="65" spans="1:8" ht="25.2" customHeight="1">
      <c r="A65" s="585">
        <v>29.2</v>
      </c>
      <c r="B65" s="601" t="s">
        <v>740</v>
      </c>
      <c r="C65" s="756"/>
      <c r="D65" s="756"/>
      <c r="E65" s="757">
        <f t="shared" si="4"/>
        <v>0</v>
      </c>
      <c r="F65" s="756"/>
      <c r="G65" s="756"/>
      <c r="H65" s="758">
        <f t="shared" si="5"/>
        <v>0</v>
      </c>
    </row>
    <row r="66" spans="1:8" ht="22.5" customHeight="1">
      <c r="A66" s="585">
        <v>29.3</v>
      </c>
      <c r="B66" s="608" t="s">
        <v>741</v>
      </c>
      <c r="C66" s="756">
        <v>2445860</v>
      </c>
      <c r="D66" s="756"/>
      <c r="E66" s="757">
        <f t="shared" si="4"/>
        <v>2445860</v>
      </c>
      <c r="F66" s="756">
        <v>3458037</v>
      </c>
      <c r="G66" s="756"/>
      <c r="H66" s="758">
        <f t="shared" si="5"/>
        <v>3458037</v>
      </c>
    </row>
    <row r="67" spans="1:8">
      <c r="A67" s="585">
        <v>30</v>
      </c>
      <c r="B67" s="610" t="s">
        <v>92</v>
      </c>
      <c r="C67" s="756">
        <v>614079137.29999995</v>
      </c>
      <c r="D67" s="756"/>
      <c r="E67" s="757">
        <f t="shared" si="4"/>
        <v>614079137.29999995</v>
      </c>
      <c r="F67" s="756">
        <v>488312184.01999998</v>
      </c>
      <c r="G67" s="756"/>
      <c r="H67" s="758">
        <f t="shared" si="5"/>
        <v>488312184.01999998</v>
      </c>
    </row>
    <row r="68" spans="1:8">
      <c r="A68" s="585">
        <v>31</v>
      </c>
      <c r="B68" s="634" t="s">
        <v>999</v>
      </c>
      <c r="C68" s="756">
        <v>733556502.88</v>
      </c>
      <c r="D68" s="756">
        <v>0</v>
      </c>
      <c r="E68" s="757">
        <f t="shared" si="4"/>
        <v>733556502.88</v>
      </c>
      <c r="F68" s="756">
        <v>599140073.88</v>
      </c>
      <c r="G68" s="756">
        <v>0</v>
      </c>
      <c r="H68" s="758">
        <f t="shared" si="5"/>
        <v>599140073.88</v>
      </c>
    </row>
    <row r="69" spans="1:8" ht="15" thickBot="1">
      <c r="A69" s="594">
        <v>32</v>
      </c>
      <c r="B69" s="635" t="s">
        <v>743</v>
      </c>
      <c r="C69" s="762">
        <f>SUM(C53,C68)</f>
        <v>4680300411.3222961</v>
      </c>
      <c r="D69" s="762">
        <f>SUM(D53,D68)</f>
        <v>1372744722.8660581</v>
      </c>
      <c r="E69" s="763">
        <f t="shared" si="4"/>
        <v>6053045134.1883545</v>
      </c>
      <c r="F69" s="762">
        <f>SUM(F53,F68)</f>
        <v>3669029126.7402143</v>
      </c>
      <c r="G69" s="762">
        <f>SUM(G53,G68)</f>
        <v>1242659712.1931756</v>
      </c>
      <c r="H69" s="764">
        <f t="shared" si="5"/>
        <v>4911688838.9333897</v>
      </c>
    </row>
    <row r="72" spans="1:8" ht="25.2" customHeight="1">
      <c r="B72" s="765" t="s">
        <v>1000</v>
      </c>
    </row>
  </sheetData>
  <mergeCells count="7">
    <mergeCell ref="C37:H37"/>
    <mergeCell ref="C54:H54"/>
    <mergeCell ref="A4:A6"/>
    <mergeCell ref="B4:B5"/>
    <mergeCell ref="C4:E4"/>
    <mergeCell ref="F4:H4"/>
    <mergeCell ref="C6:H6"/>
  </mergeCells>
  <pageMargins left="0.7" right="0.7" top="0.75" bottom="0.75" header="0.3" footer="0.3"/>
  <pageSetup paperSize="9" scale="4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election activeCell="B1" sqref="B1"/>
    </sheetView>
  </sheetViews>
  <sheetFormatPr defaultColWidth="9.33203125" defaultRowHeight="12"/>
  <cols>
    <col min="1" max="1" width="11.6640625" style="318" bestFit="1" customWidth="1"/>
    <col min="2" max="2" width="68.21875" style="318" customWidth="1"/>
    <col min="3" max="3" width="17.6640625" style="697" bestFit="1" customWidth="1"/>
    <col min="4" max="4" width="19.88671875" style="697" customWidth="1"/>
    <col min="5" max="5" width="16.109375" style="697" customWidth="1"/>
    <col min="6" max="6" width="16.109375" style="733" customWidth="1"/>
    <col min="7" max="7" width="24.6640625" style="733" customWidth="1"/>
    <col min="8" max="8" width="16.109375" style="697" customWidth="1"/>
    <col min="9" max="11" width="16.109375" style="733" customWidth="1"/>
    <col min="12" max="12" width="24.109375" style="733" bestFit="1" customWidth="1"/>
    <col min="13" max="16384" width="9.33203125" style="318"/>
  </cols>
  <sheetData>
    <row r="1" spans="1:12" ht="13.8">
      <c r="A1" s="267" t="s">
        <v>97</v>
      </c>
      <c r="B1" s="222" t="str">
        <f>Info!C2</f>
        <v>სს ”ლიბერთი ბანკი”</v>
      </c>
      <c r="F1" s="697"/>
      <c r="G1" s="697"/>
      <c r="I1" s="697"/>
      <c r="J1" s="697"/>
      <c r="K1" s="697"/>
      <c r="L1" s="697"/>
    </row>
    <row r="2" spans="1:12" ht="13.8">
      <c r="A2" s="269" t="s">
        <v>98</v>
      </c>
      <c r="B2" s="540">
        <f>'1. key ratios'!B2</f>
        <v>46022</v>
      </c>
      <c r="F2" s="697"/>
      <c r="G2" s="697"/>
      <c r="I2" s="697"/>
      <c r="J2" s="697"/>
      <c r="K2" s="697"/>
      <c r="L2" s="697"/>
    </row>
    <row r="3" spans="1:12">
      <c r="A3" s="270" t="s">
        <v>563</v>
      </c>
      <c r="F3" s="697"/>
      <c r="G3" s="697"/>
      <c r="I3" s="697"/>
      <c r="J3" s="697"/>
      <c r="K3" s="697"/>
      <c r="L3" s="697"/>
    </row>
    <row r="4" spans="1:12">
      <c r="F4" s="697"/>
      <c r="G4" s="697"/>
      <c r="I4" s="697"/>
      <c r="J4" s="697"/>
      <c r="K4" s="697"/>
      <c r="L4" s="697"/>
    </row>
    <row r="5" spans="1:12" ht="37.5" customHeight="1">
      <c r="A5" s="931" t="s">
        <v>564</v>
      </c>
      <c r="B5" s="932"/>
      <c r="C5" s="988" t="s">
        <v>565</v>
      </c>
      <c r="D5" s="989"/>
      <c r="E5" s="989"/>
      <c r="F5" s="989"/>
      <c r="G5" s="989"/>
      <c r="H5" s="990" t="s">
        <v>875</v>
      </c>
      <c r="I5" s="991"/>
      <c r="J5" s="991"/>
      <c r="K5" s="991"/>
      <c r="L5" s="992"/>
    </row>
    <row r="6" spans="1:12" ht="39.450000000000003" customHeight="1">
      <c r="A6" s="935"/>
      <c r="B6" s="936"/>
      <c r="C6" s="726"/>
      <c r="D6" s="727" t="s">
        <v>860</v>
      </c>
      <c r="E6" s="727" t="s">
        <v>859</v>
      </c>
      <c r="F6" s="727" t="s">
        <v>858</v>
      </c>
      <c r="G6" s="727" t="s">
        <v>857</v>
      </c>
      <c r="H6" s="728"/>
      <c r="I6" s="727" t="s">
        <v>860</v>
      </c>
      <c r="J6" s="727" t="s">
        <v>859</v>
      </c>
      <c r="K6" s="727" t="s">
        <v>858</v>
      </c>
      <c r="L6" s="727" t="s">
        <v>857</v>
      </c>
    </row>
    <row r="7" spans="1:12">
      <c r="A7" s="307">
        <v>1</v>
      </c>
      <c r="B7" s="322" t="s">
        <v>487</v>
      </c>
      <c r="C7" s="729">
        <v>1067345336.5851958</v>
      </c>
      <c r="D7" s="695">
        <v>1040505753.5312499</v>
      </c>
      <c r="E7" s="695">
        <v>5955917.1566960001</v>
      </c>
      <c r="F7" s="695">
        <v>20794369.977250002</v>
      </c>
      <c r="G7" s="695">
        <v>89295.92</v>
      </c>
      <c r="H7" s="695">
        <v>35667580.925776035</v>
      </c>
      <c r="I7" s="695">
        <v>16880731.217770003</v>
      </c>
      <c r="J7" s="695">
        <v>2097554.5791976363</v>
      </c>
      <c r="K7" s="695">
        <v>16651958.697919998</v>
      </c>
      <c r="L7" s="695">
        <v>37336.430888399998</v>
      </c>
    </row>
    <row r="8" spans="1:12">
      <c r="A8" s="307">
        <v>2</v>
      </c>
      <c r="B8" s="322" t="s">
        <v>488</v>
      </c>
      <c r="C8" s="729">
        <v>142449809.81799704</v>
      </c>
      <c r="D8" s="695">
        <v>139117662.18742004</v>
      </c>
      <c r="E8" s="695">
        <v>2224758.7113129999</v>
      </c>
      <c r="F8" s="705">
        <v>1107388.9192640001</v>
      </c>
      <c r="G8" s="705">
        <v>0</v>
      </c>
      <c r="H8" s="695">
        <v>1550574.4104553855</v>
      </c>
      <c r="I8" s="705">
        <v>548708.15111250372</v>
      </c>
      <c r="J8" s="705">
        <v>227555.99965150689</v>
      </c>
      <c r="K8" s="705">
        <v>774310.25969137484</v>
      </c>
      <c r="L8" s="695">
        <v>0</v>
      </c>
    </row>
    <row r="9" spans="1:12">
      <c r="A9" s="307">
        <v>3</v>
      </c>
      <c r="B9" s="322" t="s">
        <v>836</v>
      </c>
      <c r="C9" s="729">
        <v>29208887.895410996</v>
      </c>
      <c r="D9" s="695">
        <v>29208118.955410995</v>
      </c>
      <c r="E9" s="695">
        <v>386.91</v>
      </c>
      <c r="F9" s="730">
        <v>382.03</v>
      </c>
      <c r="G9" s="730">
        <v>0</v>
      </c>
      <c r="H9" s="695">
        <v>430462.11006177479</v>
      </c>
      <c r="I9" s="730">
        <v>430014.40129631478</v>
      </c>
      <c r="J9" s="730">
        <v>127.04615450999999</v>
      </c>
      <c r="K9" s="730">
        <v>320.66261094999999</v>
      </c>
      <c r="L9" s="730">
        <v>0</v>
      </c>
    </row>
    <row r="10" spans="1:12">
      <c r="A10" s="307">
        <v>4</v>
      </c>
      <c r="B10" s="322" t="s">
        <v>489</v>
      </c>
      <c r="C10" s="729">
        <v>118007299.033224</v>
      </c>
      <c r="D10" s="695">
        <v>100466304.48927501</v>
      </c>
      <c r="E10" s="695">
        <v>3942373.5681130001</v>
      </c>
      <c r="F10" s="730">
        <v>13598620.975835999</v>
      </c>
      <c r="G10" s="730">
        <v>0</v>
      </c>
      <c r="H10" s="695">
        <v>2049038.8251435841</v>
      </c>
      <c r="I10" s="730">
        <v>1342543.6062843315</v>
      </c>
      <c r="J10" s="730">
        <v>66717.993740573773</v>
      </c>
      <c r="K10" s="730">
        <v>639777.22511867888</v>
      </c>
      <c r="L10" s="730">
        <v>0</v>
      </c>
    </row>
    <row r="11" spans="1:12">
      <c r="A11" s="307">
        <v>5</v>
      </c>
      <c r="B11" s="322" t="s">
        <v>490</v>
      </c>
      <c r="C11" s="729">
        <v>213655216.95772892</v>
      </c>
      <c r="D11" s="695">
        <v>205728852.65404591</v>
      </c>
      <c r="E11" s="695">
        <v>2633367.8498229999</v>
      </c>
      <c r="F11" s="730">
        <v>4968195.3480350003</v>
      </c>
      <c r="G11" s="730">
        <v>324801.10582499998</v>
      </c>
      <c r="H11" s="695">
        <v>4102385.6451736535</v>
      </c>
      <c r="I11" s="730">
        <v>2767854.6151500656</v>
      </c>
      <c r="J11" s="730">
        <v>422736.6182769505</v>
      </c>
      <c r="K11" s="730">
        <v>770343.20813734445</v>
      </c>
      <c r="L11" s="730">
        <v>141451.20360929301</v>
      </c>
    </row>
    <row r="12" spans="1:12">
      <c r="A12" s="307">
        <v>6</v>
      </c>
      <c r="B12" s="322" t="s">
        <v>491</v>
      </c>
      <c r="C12" s="729">
        <v>26730362.679782003</v>
      </c>
      <c r="D12" s="695">
        <v>25522988.499782003</v>
      </c>
      <c r="E12" s="695">
        <v>29581.02</v>
      </c>
      <c r="F12" s="730">
        <v>1177793.1600000001</v>
      </c>
      <c r="G12" s="730">
        <v>0</v>
      </c>
      <c r="H12" s="695">
        <v>430222.9378731217</v>
      </c>
      <c r="I12" s="730">
        <v>261200.98197140175</v>
      </c>
      <c r="J12" s="730">
        <v>10604.26321164</v>
      </c>
      <c r="K12" s="730">
        <v>158417.69269008</v>
      </c>
      <c r="L12" s="730">
        <v>0</v>
      </c>
    </row>
    <row r="13" spans="1:12">
      <c r="A13" s="307">
        <v>7</v>
      </c>
      <c r="B13" s="322" t="s">
        <v>492</v>
      </c>
      <c r="C13" s="729">
        <v>42951135.676509999</v>
      </c>
      <c r="D13" s="695">
        <v>39179749.690349996</v>
      </c>
      <c r="E13" s="695">
        <v>3710687.3061600002</v>
      </c>
      <c r="F13" s="730">
        <v>60698.679999999993</v>
      </c>
      <c r="G13" s="730">
        <v>0</v>
      </c>
      <c r="H13" s="695">
        <v>668478.28731941397</v>
      </c>
      <c r="I13" s="730">
        <v>286380.30221519305</v>
      </c>
      <c r="J13" s="730">
        <v>336030.08049198089</v>
      </c>
      <c r="K13" s="730">
        <v>46067.904612240003</v>
      </c>
      <c r="L13" s="730">
        <v>0</v>
      </c>
    </row>
    <row r="14" spans="1:12">
      <c r="A14" s="307">
        <v>8</v>
      </c>
      <c r="B14" s="322" t="s">
        <v>493</v>
      </c>
      <c r="C14" s="729">
        <v>27774018.262656</v>
      </c>
      <c r="D14" s="695">
        <v>27642628.312656</v>
      </c>
      <c r="E14" s="695">
        <v>30294.6</v>
      </c>
      <c r="F14" s="730">
        <v>35611.829999999994</v>
      </c>
      <c r="G14" s="730">
        <v>65483.519999999997</v>
      </c>
      <c r="H14" s="695">
        <v>208457.15996833227</v>
      </c>
      <c r="I14" s="730">
        <v>171754.49422844226</v>
      </c>
      <c r="J14" s="730">
        <v>11101.60744356</v>
      </c>
      <c r="K14" s="730">
        <v>20638.761415520003</v>
      </c>
      <c r="L14" s="730">
        <v>4962.2968808100004</v>
      </c>
    </row>
    <row r="15" spans="1:12">
      <c r="A15" s="307">
        <v>9</v>
      </c>
      <c r="B15" s="322" t="s">
        <v>494</v>
      </c>
      <c r="C15" s="729">
        <v>13238250.768335998</v>
      </c>
      <c r="D15" s="695">
        <v>13151995.649928</v>
      </c>
      <c r="E15" s="695">
        <v>26084.318407999999</v>
      </c>
      <c r="F15" s="730">
        <v>18301.43</v>
      </c>
      <c r="G15" s="730">
        <v>41869.370000000003</v>
      </c>
      <c r="H15" s="695">
        <v>67021.478236599112</v>
      </c>
      <c r="I15" s="730">
        <v>55767.326925412141</v>
      </c>
      <c r="J15" s="730">
        <v>631.13120439697605</v>
      </c>
      <c r="K15" s="730">
        <v>10539.46411126</v>
      </c>
      <c r="L15" s="730">
        <v>83.555995530000004</v>
      </c>
    </row>
    <row r="16" spans="1:12">
      <c r="A16" s="307">
        <v>10</v>
      </c>
      <c r="B16" s="322" t="s">
        <v>495</v>
      </c>
      <c r="C16" s="729">
        <v>20347857.368342001</v>
      </c>
      <c r="D16" s="695">
        <v>20347653.118342001</v>
      </c>
      <c r="E16" s="695">
        <v>0</v>
      </c>
      <c r="F16" s="730">
        <v>0</v>
      </c>
      <c r="G16" s="730">
        <v>204.25</v>
      </c>
      <c r="H16" s="695">
        <v>197438.11320340922</v>
      </c>
      <c r="I16" s="730">
        <v>197350.99858435921</v>
      </c>
      <c r="J16" s="730">
        <v>0</v>
      </c>
      <c r="K16" s="730">
        <v>0</v>
      </c>
      <c r="L16" s="730">
        <v>87.114619050000002</v>
      </c>
    </row>
    <row r="17" spans="1:12">
      <c r="A17" s="307">
        <v>11</v>
      </c>
      <c r="B17" s="322" t="s">
        <v>496</v>
      </c>
      <c r="C17" s="729">
        <v>4415625.3770150002</v>
      </c>
      <c r="D17" s="695">
        <v>4342789.8470149999</v>
      </c>
      <c r="E17" s="695">
        <v>24767.050000000003</v>
      </c>
      <c r="F17" s="730">
        <v>48068.479999999996</v>
      </c>
      <c r="G17" s="730">
        <v>0</v>
      </c>
      <c r="H17" s="695">
        <v>63592.201068668597</v>
      </c>
      <c r="I17" s="730">
        <v>18329.551193918596</v>
      </c>
      <c r="J17" s="730">
        <v>9250.2305438900003</v>
      </c>
      <c r="K17" s="730">
        <v>36012.419330860001</v>
      </c>
      <c r="L17" s="730">
        <v>0</v>
      </c>
    </row>
    <row r="18" spans="1:12">
      <c r="A18" s="307">
        <v>12</v>
      </c>
      <c r="B18" s="322" t="s">
        <v>497</v>
      </c>
      <c r="C18" s="729">
        <v>311832999.19283307</v>
      </c>
      <c r="D18" s="695">
        <v>275766610.59039605</v>
      </c>
      <c r="E18" s="695">
        <v>25456070.205651995</v>
      </c>
      <c r="F18" s="730">
        <v>10609494.546784999</v>
      </c>
      <c r="G18" s="730">
        <v>823.85</v>
      </c>
      <c r="H18" s="695">
        <v>9471414.2938125487</v>
      </c>
      <c r="I18" s="730">
        <v>1810927.7889043752</v>
      </c>
      <c r="J18" s="730">
        <v>1878405.3905570153</v>
      </c>
      <c r="K18" s="730">
        <v>5781834.6322799986</v>
      </c>
      <c r="L18" s="730">
        <v>246.48207116</v>
      </c>
    </row>
    <row r="19" spans="1:12">
      <c r="A19" s="307">
        <v>13</v>
      </c>
      <c r="B19" s="322" t="s">
        <v>498</v>
      </c>
      <c r="C19" s="729">
        <v>86402075.191669017</v>
      </c>
      <c r="D19" s="695">
        <v>81555806.831295013</v>
      </c>
      <c r="E19" s="695">
        <v>1764163.6803929999</v>
      </c>
      <c r="F19" s="730">
        <v>3030908.3699810002</v>
      </c>
      <c r="G19" s="730">
        <v>51196.310000000005</v>
      </c>
      <c r="H19" s="695">
        <v>2646585.4721388444</v>
      </c>
      <c r="I19" s="730">
        <v>567828.4733582905</v>
      </c>
      <c r="J19" s="730">
        <v>363190.21319358901</v>
      </c>
      <c r="K19" s="730">
        <v>1688211.6702442146</v>
      </c>
      <c r="L19" s="730">
        <v>27355.115342749996</v>
      </c>
    </row>
    <row r="20" spans="1:12">
      <c r="A20" s="307">
        <v>14</v>
      </c>
      <c r="B20" s="322" t="s">
        <v>499</v>
      </c>
      <c r="C20" s="729">
        <v>80016115.215960994</v>
      </c>
      <c r="D20" s="695">
        <v>74914555.003935993</v>
      </c>
      <c r="E20" s="695">
        <v>2539082.5490889996</v>
      </c>
      <c r="F20" s="730">
        <v>2562477.6629359997</v>
      </c>
      <c r="G20" s="730">
        <v>0</v>
      </c>
      <c r="H20" s="695">
        <v>1330801.310895354</v>
      </c>
      <c r="I20" s="730">
        <v>359827.37043677951</v>
      </c>
      <c r="J20" s="730">
        <v>189857.25554262189</v>
      </c>
      <c r="K20" s="730">
        <v>781116.68491595273</v>
      </c>
      <c r="L20" s="730">
        <v>0</v>
      </c>
    </row>
    <row r="21" spans="1:12">
      <c r="A21" s="307">
        <v>15</v>
      </c>
      <c r="B21" s="322" t="s">
        <v>500</v>
      </c>
      <c r="C21" s="729">
        <v>40270380.470246017</v>
      </c>
      <c r="D21" s="695">
        <v>34381244.416507013</v>
      </c>
      <c r="E21" s="695">
        <v>1625886.5696139999</v>
      </c>
      <c r="F21" s="730">
        <v>4263249.4841249995</v>
      </c>
      <c r="G21" s="730">
        <v>0</v>
      </c>
      <c r="H21" s="695">
        <v>1262605.1264414843</v>
      </c>
      <c r="I21" s="730">
        <v>290936.74577554141</v>
      </c>
      <c r="J21" s="730">
        <v>482744.36243256688</v>
      </c>
      <c r="K21" s="730">
        <v>488924.01823337597</v>
      </c>
      <c r="L21" s="730">
        <v>0</v>
      </c>
    </row>
    <row r="22" spans="1:12">
      <c r="A22" s="307">
        <v>16</v>
      </c>
      <c r="B22" s="322" t="s">
        <v>501</v>
      </c>
      <c r="C22" s="729">
        <v>73694734.788094997</v>
      </c>
      <c r="D22" s="695">
        <v>22904236.744314998</v>
      </c>
      <c r="E22" s="695">
        <v>50756623.713780001</v>
      </c>
      <c r="F22" s="730">
        <v>33874.329999999994</v>
      </c>
      <c r="G22" s="730">
        <v>0</v>
      </c>
      <c r="H22" s="695">
        <v>1986447.7470968887</v>
      </c>
      <c r="I22" s="730">
        <v>207753.21466217539</v>
      </c>
      <c r="J22" s="730">
        <v>1756679.8609393332</v>
      </c>
      <c r="K22" s="730">
        <v>22014.67149538</v>
      </c>
      <c r="L22" s="730">
        <v>0</v>
      </c>
    </row>
    <row r="23" spans="1:12">
      <c r="A23" s="307">
        <v>17</v>
      </c>
      <c r="B23" s="322" t="s">
        <v>502</v>
      </c>
      <c r="C23" s="729">
        <v>15496050.428880002</v>
      </c>
      <c r="D23" s="695">
        <v>8437181.4388070013</v>
      </c>
      <c r="E23" s="695">
        <v>1071038.7500730001</v>
      </c>
      <c r="F23" s="730">
        <v>5987830.2400000002</v>
      </c>
      <c r="G23" s="730">
        <v>0</v>
      </c>
      <c r="H23" s="695">
        <v>852853.2681426917</v>
      </c>
      <c r="I23" s="730">
        <v>105443.20077302882</v>
      </c>
      <c r="J23" s="730">
        <v>31881.610473422999</v>
      </c>
      <c r="K23" s="730">
        <v>715528.45689623989</v>
      </c>
      <c r="L23" s="730">
        <v>0</v>
      </c>
    </row>
    <row r="24" spans="1:12">
      <c r="A24" s="307">
        <v>18</v>
      </c>
      <c r="B24" s="322" t="s">
        <v>503</v>
      </c>
      <c r="C24" s="729">
        <v>89020673.776715994</v>
      </c>
      <c r="D24" s="695">
        <v>88901479.906716004</v>
      </c>
      <c r="E24" s="695">
        <v>48251.8</v>
      </c>
      <c r="F24" s="730">
        <v>70942.069999999992</v>
      </c>
      <c r="G24" s="730">
        <v>0</v>
      </c>
      <c r="H24" s="695">
        <v>687393.3782831789</v>
      </c>
      <c r="I24" s="730">
        <v>625542.8946862889</v>
      </c>
      <c r="J24" s="730">
        <v>17297.4017676</v>
      </c>
      <c r="K24" s="730">
        <v>44553.08182929</v>
      </c>
      <c r="L24" s="730">
        <v>0</v>
      </c>
    </row>
    <row r="25" spans="1:12">
      <c r="A25" s="307">
        <v>19</v>
      </c>
      <c r="B25" s="322" t="s">
        <v>504</v>
      </c>
      <c r="C25" s="729">
        <v>4635222.2358979993</v>
      </c>
      <c r="D25" s="695">
        <v>4635222.2358979993</v>
      </c>
      <c r="E25" s="695">
        <v>0</v>
      </c>
      <c r="F25" s="730">
        <v>0</v>
      </c>
      <c r="G25" s="730">
        <v>0</v>
      </c>
      <c r="H25" s="695">
        <v>17764.367597925419</v>
      </c>
      <c r="I25" s="730">
        <v>17764.367597925419</v>
      </c>
      <c r="J25" s="730">
        <v>0</v>
      </c>
      <c r="K25" s="730">
        <v>0</v>
      </c>
      <c r="L25" s="730">
        <v>0</v>
      </c>
    </row>
    <row r="26" spans="1:12">
      <c r="A26" s="307">
        <v>20</v>
      </c>
      <c r="B26" s="322" t="s">
        <v>505</v>
      </c>
      <c r="C26" s="729">
        <v>119513939.45552699</v>
      </c>
      <c r="D26" s="695">
        <v>112195470.23586299</v>
      </c>
      <c r="E26" s="695">
        <v>5469397.7396640005</v>
      </c>
      <c r="F26" s="730">
        <v>1849071.4799999997</v>
      </c>
      <c r="G26" s="730">
        <v>0</v>
      </c>
      <c r="H26" s="695">
        <v>1831904.5734712081</v>
      </c>
      <c r="I26" s="730">
        <v>1296188.3755385096</v>
      </c>
      <c r="J26" s="730">
        <v>56791.170586638305</v>
      </c>
      <c r="K26" s="730">
        <v>478925.02734606003</v>
      </c>
      <c r="L26" s="730">
        <v>0</v>
      </c>
    </row>
    <row r="27" spans="1:12">
      <c r="A27" s="307">
        <v>21</v>
      </c>
      <c r="B27" s="322" t="s">
        <v>506</v>
      </c>
      <c r="C27" s="729">
        <v>30837334.591294006</v>
      </c>
      <c r="D27" s="695">
        <v>30807021.501294006</v>
      </c>
      <c r="E27" s="695">
        <v>26205.05</v>
      </c>
      <c r="F27" s="730">
        <v>4108.04</v>
      </c>
      <c r="G27" s="730">
        <v>0</v>
      </c>
      <c r="H27" s="695">
        <v>43519.124419683169</v>
      </c>
      <c r="I27" s="730">
        <v>30848.654807323168</v>
      </c>
      <c r="J27" s="730">
        <v>9361.2387723600004</v>
      </c>
      <c r="K27" s="730">
        <v>3309.2308400000002</v>
      </c>
      <c r="L27" s="730">
        <v>0</v>
      </c>
    </row>
    <row r="28" spans="1:12">
      <c r="A28" s="307">
        <v>22</v>
      </c>
      <c r="B28" s="322" t="s">
        <v>507</v>
      </c>
      <c r="C28" s="729">
        <v>18613857.356463995</v>
      </c>
      <c r="D28" s="695">
        <v>18220831.486463998</v>
      </c>
      <c r="E28" s="695">
        <v>227134.37999999998</v>
      </c>
      <c r="F28" s="730">
        <v>165891.49</v>
      </c>
      <c r="G28" s="730">
        <v>0</v>
      </c>
      <c r="H28" s="695">
        <v>243734.93650183585</v>
      </c>
      <c r="I28" s="730">
        <v>37287.983279135849</v>
      </c>
      <c r="J28" s="730">
        <v>81444.506681740007</v>
      </c>
      <c r="K28" s="730">
        <v>125002.44654095999</v>
      </c>
      <c r="L28" s="730">
        <v>0</v>
      </c>
    </row>
    <row r="29" spans="1:12">
      <c r="A29" s="307">
        <v>23</v>
      </c>
      <c r="B29" s="322" t="s">
        <v>508</v>
      </c>
      <c r="C29" s="729">
        <v>409415691.39189988</v>
      </c>
      <c r="D29" s="695">
        <v>380719341.59651488</v>
      </c>
      <c r="E29" s="695">
        <v>7789450.0992379999</v>
      </c>
      <c r="F29" s="730">
        <v>20847530.312249001</v>
      </c>
      <c r="G29" s="730">
        <v>59369.383898</v>
      </c>
      <c r="H29" s="695">
        <v>13830725.54914652</v>
      </c>
      <c r="I29" s="730">
        <v>2318659.9765346269</v>
      </c>
      <c r="J29" s="730">
        <v>2192737.5982795688</v>
      </c>
      <c r="K29" s="730">
        <v>9317851.8826075196</v>
      </c>
      <c r="L29" s="730">
        <v>1476.0917248028099</v>
      </c>
    </row>
    <row r="30" spans="1:12">
      <c r="A30" s="307">
        <v>24</v>
      </c>
      <c r="B30" s="322" t="s">
        <v>509</v>
      </c>
      <c r="C30" s="729">
        <v>644366097.09132695</v>
      </c>
      <c r="D30" s="695">
        <v>577345437.38731587</v>
      </c>
      <c r="E30" s="695">
        <v>24601693.062920999</v>
      </c>
      <c r="F30" s="730">
        <v>41808406.951090001</v>
      </c>
      <c r="G30" s="730">
        <v>610559.68999999994</v>
      </c>
      <c r="H30" s="695">
        <v>33555886.741660073</v>
      </c>
      <c r="I30" s="730">
        <v>3884794.0399250747</v>
      </c>
      <c r="J30" s="730">
        <v>5766697.3900318136</v>
      </c>
      <c r="K30" s="730">
        <v>23584913.992490001</v>
      </c>
      <c r="L30" s="730">
        <v>319481.31921317999</v>
      </c>
    </row>
    <row r="31" spans="1:12">
      <c r="A31" s="307">
        <v>25</v>
      </c>
      <c r="B31" s="322" t="s">
        <v>510</v>
      </c>
      <c r="C31" s="729">
        <v>336336775.02780598</v>
      </c>
      <c r="D31" s="695">
        <v>309159998.57496297</v>
      </c>
      <c r="E31" s="695">
        <v>14588883.118603002</v>
      </c>
      <c r="F31" s="730">
        <v>12570306.954240002</v>
      </c>
      <c r="G31" s="730">
        <v>17586.38</v>
      </c>
      <c r="H31" s="695">
        <v>13300534.422674874</v>
      </c>
      <c r="I31" s="730">
        <v>1327971.2684262416</v>
      </c>
      <c r="J31" s="730">
        <v>4418797.3180421619</v>
      </c>
      <c r="K31" s="730">
        <v>7547324.826369999</v>
      </c>
      <c r="L31" s="730">
        <v>6441.0098364700007</v>
      </c>
    </row>
    <row r="32" spans="1:12">
      <c r="A32" s="307">
        <v>26</v>
      </c>
      <c r="B32" s="322" t="s">
        <v>566</v>
      </c>
      <c r="C32" s="729">
        <v>367374390.52053565</v>
      </c>
      <c r="D32" s="695">
        <v>343516941.85926867</v>
      </c>
      <c r="E32" s="695">
        <v>7361581.8216469986</v>
      </c>
      <c r="F32" s="730">
        <v>15945469.539619995</v>
      </c>
      <c r="G32" s="730">
        <v>550397.29999999993</v>
      </c>
      <c r="H32" s="695">
        <v>14767224.069311064</v>
      </c>
      <c r="I32" s="730">
        <v>1488526.0612331401</v>
      </c>
      <c r="J32" s="730">
        <v>1235904.6951946465</v>
      </c>
      <c r="K32" s="730">
        <v>11820047.118221259</v>
      </c>
      <c r="L32" s="730">
        <v>222746.19466201999</v>
      </c>
    </row>
    <row r="33" spans="1:12" ht="13.8">
      <c r="A33" s="307">
        <v>27</v>
      </c>
      <c r="B33" s="370" t="s">
        <v>66</v>
      </c>
      <c r="C33" s="731">
        <f>SUM(C7:C32)</f>
        <v>4333950137.1573496</v>
      </c>
      <c r="D33" s="731">
        <f t="shared" ref="D33:L33" si="0">SUM(D7:D32)</f>
        <v>4008675876.7450285</v>
      </c>
      <c r="E33" s="731">
        <f t="shared" si="0"/>
        <v>161903681.03118697</v>
      </c>
      <c r="F33" s="731">
        <f t="shared" si="0"/>
        <v>161558992.30141097</v>
      </c>
      <c r="G33" s="731">
        <f t="shared" si="0"/>
        <v>1811587.0797229996</v>
      </c>
      <c r="H33" s="731">
        <f>SUM(H7:H32)</f>
        <v>141264646.47587416</v>
      </c>
      <c r="I33" s="731">
        <f>SUM(I7:I32)</f>
        <v>37330936.062670402</v>
      </c>
      <c r="J33" s="731">
        <f>SUM(J7:J32)</f>
        <v>21664099.562411726</v>
      </c>
      <c r="K33" s="731">
        <f t="shared" si="0"/>
        <v>81507944.03594856</v>
      </c>
      <c r="L33" s="731">
        <f t="shared" si="0"/>
        <v>761666.81484346569</v>
      </c>
    </row>
    <row r="34" spans="1:12">
      <c r="A34" s="335"/>
      <c r="B34" s="335"/>
      <c r="C34" s="732"/>
      <c r="D34" s="732"/>
      <c r="E34" s="732"/>
      <c r="H34" s="732"/>
    </row>
    <row r="35" spans="1:12">
      <c r="A35" s="335"/>
      <c r="B35" s="369"/>
      <c r="C35" s="734"/>
      <c r="D35" s="732"/>
      <c r="E35" s="732"/>
      <c r="H35" s="732"/>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scale="3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B1" sqref="B1"/>
    </sheetView>
  </sheetViews>
  <sheetFormatPr defaultColWidth="8.6640625" defaultRowHeight="12"/>
  <cols>
    <col min="1" max="1" width="11.6640625" style="276" bestFit="1" customWidth="1"/>
    <col min="2" max="2" width="89.44140625" style="276" customWidth="1"/>
    <col min="3" max="3" width="19" style="276" bestFit="1" customWidth="1"/>
    <col min="4" max="4" width="26.5546875" style="276" bestFit="1" customWidth="1"/>
    <col min="5" max="5" width="23.88671875" style="276" bestFit="1" customWidth="1"/>
    <col min="6" max="6" width="23.5546875" style="276" customWidth="1"/>
    <col min="7" max="7" width="19" style="276" bestFit="1" customWidth="1"/>
    <col min="8" max="8" width="24" style="276" customWidth="1"/>
    <col min="9" max="9" width="22.21875" style="276" customWidth="1"/>
    <col min="10" max="10" width="20.44140625" style="276" customWidth="1"/>
    <col min="11" max="11" width="21.88671875" style="276" customWidth="1"/>
    <col min="12" max="16384" width="8.6640625" style="276"/>
  </cols>
  <sheetData>
    <row r="1" spans="1:11" s="268" customFormat="1" ht="13.8">
      <c r="A1" s="267" t="s">
        <v>97</v>
      </c>
      <c r="B1" s="222" t="str">
        <f>Info!C2</f>
        <v>სს ”ლიბერთი ბანკი”</v>
      </c>
      <c r="C1" s="318"/>
      <c r="D1" s="318"/>
      <c r="E1" s="318"/>
      <c r="F1" s="318"/>
      <c r="G1" s="318"/>
      <c r="H1" s="318"/>
      <c r="I1" s="318"/>
      <c r="J1" s="318"/>
      <c r="K1" s="318"/>
    </row>
    <row r="2" spans="1:11" s="268" customFormat="1" ht="13.8">
      <c r="A2" s="269" t="s">
        <v>98</v>
      </c>
      <c r="B2" s="540">
        <f>'1. key ratios'!B2</f>
        <v>46022</v>
      </c>
      <c r="C2" s="318"/>
      <c r="D2" s="318"/>
      <c r="E2" s="318"/>
      <c r="F2" s="318"/>
      <c r="G2" s="318"/>
      <c r="H2" s="318"/>
      <c r="I2" s="318"/>
      <c r="J2" s="318"/>
      <c r="K2" s="318"/>
    </row>
    <row r="3" spans="1:11" s="268" customFormat="1">
      <c r="A3" s="270" t="s">
        <v>567</v>
      </c>
      <c r="B3" s="318"/>
      <c r="C3" s="318"/>
      <c r="D3" s="318"/>
      <c r="E3" s="318"/>
      <c r="F3" s="318"/>
      <c r="G3" s="318"/>
      <c r="H3" s="318"/>
      <c r="I3" s="318"/>
      <c r="J3" s="318"/>
      <c r="K3" s="318"/>
    </row>
    <row r="4" spans="1:11">
      <c r="A4" s="375"/>
      <c r="B4" s="375"/>
      <c r="C4" s="374" t="s">
        <v>471</v>
      </c>
      <c r="D4" s="374" t="s">
        <v>472</v>
      </c>
      <c r="E4" s="374" t="s">
        <v>473</v>
      </c>
      <c r="F4" s="374" t="s">
        <v>474</v>
      </c>
      <c r="G4" s="374" t="s">
        <v>475</v>
      </c>
      <c r="H4" s="374" t="s">
        <v>476</v>
      </c>
      <c r="I4" s="374" t="s">
        <v>477</v>
      </c>
      <c r="J4" s="374" t="s">
        <v>478</v>
      </c>
      <c r="K4" s="374" t="s">
        <v>479</v>
      </c>
    </row>
    <row r="5" spans="1:11" ht="117.6" customHeight="1">
      <c r="A5" s="993" t="s">
        <v>874</v>
      </c>
      <c r="B5" s="994"/>
      <c r="C5" s="373" t="s">
        <v>568</v>
      </c>
      <c r="D5" s="373" t="s">
        <v>561</v>
      </c>
      <c r="E5" s="373" t="s">
        <v>562</v>
      </c>
      <c r="F5" s="373" t="s">
        <v>873</v>
      </c>
      <c r="G5" s="373" t="s">
        <v>569</v>
      </c>
      <c r="H5" s="373" t="s">
        <v>570</v>
      </c>
      <c r="I5" s="373" t="s">
        <v>571</v>
      </c>
      <c r="J5" s="373" t="s">
        <v>572</v>
      </c>
      <c r="K5" s="373" t="s">
        <v>573</v>
      </c>
    </row>
    <row r="6" spans="1:11">
      <c r="A6" s="307">
        <v>1</v>
      </c>
      <c r="B6" s="307" t="s">
        <v>574</v>
      </c>
      <c r="C6" s="695">
        <v>53300284.940286689</v>
      </c>
      <c r="D6" s="695">
        <v>20660113.667999998</v>
      </c>
      <c r="E6" s="695">
        <v>0</v>
      </c>
      <c r="F6" s="695">
        <v>158530656.0783304</v>
      </c>
      <c r="G6" s="695">
        <v>2286857544.8054948</v>
      </c>
      <c r="H6" s="695">
        <v>0</v>
      </c>
      <c r="I6" s="695">
        <v>755639261.37155282</v>
      </c>
      <c r="J6" s="695">
        <v>54870505.904611416</v>
      </c>
      <c r="K6" s="695">
        <v>1004091770.3890734</v>
      </c>
    </row>
    <row r="7" spans="1:11">
      <c r="A7" s="307">
        <v>2</v>
      </c>
      <c r="B7" s="308" t="s">
        <v>575</v>
      </c>
      <c r="C7" s="695"/>
      <c r="D7" s="695">
        <v>0</v>
      </c>
      <c r="E7" s="695"/>
      <c r="F7" s="695"/>
      <c r="G7" s="695"/>
      <c r="H7" s="695"/>
      <c r="I7" s="695"/>
      <c r="J7" s="695"/>
      <c r="K7" s="695">
        <v>144429668.45999998</v>
      </c>
    </row>
    <row r="8" spans="1:11">
      <c r="A8" s="307">
        <v>3</v>
      </c>
      <c r="B8" s="308" t="s">
        <v>539</v>
      </c>
      <c r="C8" s="695">
        <v>12238404.032370001</v>
      </c>
      <c r="D8" s="695"/>
      <c r="E8" s="695"/>
      <c r="F8" s="695"/>
      <c r="G8" s="695"/>
      <c r="H8" s="695"/>
      <c r="I8" s="695"/>
      <c r="J8" s="695"/>
      <c r="K8" s="695">
        <v>451597211.60077</v>
      </c>
    </row>
    <row r="9" spans="1:11">
      <c r="A9" s="307">
        <v>4</v>
      </c>
      <c r="B9" s="336" t="s">
        <v>872</v>
      </c>
      <c r="C9" s="735">
        <v>387090.42007218825</v>
      </c>
      <c r="D9" s="735"/>
      <c r="E9" s="735"/>
      <c r="F9" s="735">
        <v>947625.58</v>
      </c>
      <c r="G9" s="735">
        <v>92356638.961043343</v>
      </c>
      <c r="H9" s="735">
        <v>0</v>
      </c>
      <c r="I9" s="735">
        <v>45233984.539744079</v>
      </c>
      <c r="J9" s="735"/>
      <c r="K9" s="735">
        <v>24445239.750274301</v>
      </c>
    </row>
    <row r="10" spans="1:11">
      <c r="A10" s="307">
        <v>5</v>
      </c>
      <c r="B10" s="326" t="s">
        <v>871</v>
      </c>
      <c r="C10" s="735"/>
      <c r="D10" s="735"/>
      <c r="E10" s="735"/>
      <c r="F10" s="735"/>
      <c r="G10" s="735"/>
      <c r="H10" s="735"/>
      <c r="I10" s="735"/>
      <c r="J10" s="735"/>
      <c r="K10" s="735"/>
    </row>
    <row r="11" spans="1:11">
      <c r="A11" s="307">
        <v>6</v>
      </c>
      <c r="B11" s="326" t="s">
        <v>870</v>
      </c>
      <c r="C11" s="372"/>
      <c r="D11" s="372"/>
      <c r="E11" s="372"/>
      <c r="F11" s="372"/>
      <c r="G11" s="372"/>
      <c r="H11" s="372"/>
      <c r="I11" s="372"/>
      <c r="J11" s="372"/>
      <c r="K11" s="372"/>
    </row>
    <row r="13" spans="1:11" ht="13.8">
      <c r="B13" s="371"/>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scale="2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B1" sqref="B1"/>
    </sheetView>
  </sheetViews>
  <sheetFormatPr defaultColWidth="8.6640625" defaultRowHeight="14.4"/>
  <cols>
    <col min="1" max="1" width="10" style="376" bestFit="1" customWidth="1"/>
    <col min="2" max="2" width="71.6640625" style="376" customWidth="1"/>
    <col min="3" max="3" width="16.6640625" style="376" bestFit="1" customWidth="1"/>
    <col min="4" max="4" width="17.109375" style="376" bestFit="1" customWidth="1"/>
    <col min="5" max="5" width="15.44140625" style="376" bestFit="1" customWidth="1"/>
    <col min="6" max="6" width="18.5546875" style="376" customWidth="1"/>
    <col min="7" max="7" width="24.21875" style="376" customWidth="1"/>
    <col min="8" max="8" width="16.77734375" style="376" customWidth="1"/>
    <col min="9" max="9" width="17.44140625" style="376" customWidth="1"/>
    <col min="10" max="10" width="15.44140625" style="376" bestFit="1" customWidth="1"/>
    <col min="11" max="11" width="18.109375" style="376" customWidth="1"/>
    <col min="12" max="12" width="24.109375" style="376" customWidth="1"/>
    <col min="13" max="13" width="14.88671875" style="376" bestFit="1" customWidth="1"/>
    <col min="14" max="15" width="15.44140625" style="376" bestFit="1" customWidth="1"/>
    <col min="16" max="16" width="17.21875" style="376" customWidth="1"/>
    <col min="17" max="17" width="25.21875" style="376" customWidth="1"/>
    <col min="18" max="18" width="17.109375" style="376" customWidth="1"/>
    <col min="19" max="19" width="30.109375" style="376" customWidth="1"/>
    <col min="20" max="20" width="26.33203125" style="376" customWidth="1"/>
    <col min="21" max="21" width="28.5546875" style="376" customWidth="1"/>
    <col min="22" max="22" width="24.5546875" style="376" customWidth="1"/>
    <col min="23" max="16384" width="8.6640625" style="376"/>
  </cols>
  <sheetData>
    <row r="1" spans="1:22">
      <c r="A1" s="267" t="s">
        <v>97</v>
      </c>
      <c r="B1" s="222" t="str">
        <f>Info!C2</f>
        <v>სს ”ლიბერთი ბანკი”</v>
      </c>
    </row>
    <row r="2" spans="1:22">
      <c r="A2" s="269" t="s">
        <v>98</v>
      </c>
      <c r="B2" s="540">
        <f>'1. key ratios'!B2</f>
        <v>46022</v>
      </c>
    </row>
    <row r="3" spans="1:22">
      <c r="A3" s="270" t="s">
        <v>657</v>
      </c>
      <c r="B3" s="318"/>
    </row>
    <row r="4" spans="1:22">
      <c r="A4" s="270"/>
      <c r="B4" s="318"/>
    </row>
    <row r="5" spans="1:22" ht="24" customHeight="1">
      <c r="A5" s="995" t="s">
        <v>684</v>
      </c>
      <c r="B5" s="995"/>
      <c r="C5" s="997" t="s">
        <v>876</v>
      </c>
      <c r="D5" s="997"/>
      <c r="E5" s="997"/>
      <c r="F5" s="997"/>
      <c r="G5" s="997"/>
      <c r="H5" s="997" t="s">
        <v>565</v>
      </c>
      <c r="I5" s="997"/>
      <c r="J5" s="997"/>
      <c r="K5" s="997"/>
      <c r="L5" s="997"/>
      <c r="M5" s="997" t="s">
        <v>875</v>
      </c>
      <c r="N5" s="997"/>
      <c r="O5" s="997"/>
      <c r="P5" s="997"/>
      <c r="Q5" s="997"/>
      <c r="R5" s="996" t="s">
        <v>683</v>
      </c>
      <c r="S5" s="996" t="s">
        <v>687</v>
      </c>
      <c r="T5" s="996" t="s">
        <v>686</v>
      </c>
      <c r="U5" s="996" t="s">
        <v>914</v>
      </c>
      <c r="V5" s="996" t="s">
        <v>915</v>
      </c>
    </row>
    <row r="6" spans="1:22" ht="36" customHeight="1">
      <c r="A6" s="995"/>
      <c r="B6" s="995"/>
      <c r="C6" s="386"/>
      <c r="D6" s="316" t="s">
        <v>860</v>
      </c>
      <c r="E6" s="316" t="s">
        <v>859</v>
      </c>
      <c r="F6" s="316" t="s">
        <v>858</v>
      </c>
      <c r="G6" s="316" t="s">
        <v>857</v>
      </c>
      <c r="H6" s="386"/>
      <c r="I6" s="316" t="s">
        <v>860</v>
      </c>
      <c r="J6" s="316" t="s">
        <v>859</v>
      </c>
      <c r="K6" s="316" t="s">
        <v>858</v>
      </c>
      <c r="L6" s="316" t="s">
        <v>857</v>
      </c>
      <c r="M6" s="386"/>
      <c r="N6" s="316" t="s">
        <v>860</v>
      </c>
      <c r="O6" s="316" t="s">
        <v>859</v>
      </c>
      <c r="P6" s="316" t="s">
        <v>858</v>
      </c>
      <c r="Q6" s="316" t="s">
        <v>857</v>
      </c>
      <c r="R6" s="996"/>
      <c r="S6" s="996"/>
      <c r="T6" s="996"/>
      <c r="U6" s="996"/>
      <c r="V6" s="996"/>
    </row>
    <row r="7" spans="1:22">
      <c r="A7" s="384">
        <v>1</v>
      </c>
      <c r="B7" s="385" t="s">
        <v>658</v>
      </c>
      <c r="C7" s="736">
        <v>8476.7900000000009</v>
      </c>
      <c r="D7" s="736">
        <v>8476.7900000000009</v>
      </c>
      <c r="E7" s="736">
        <v>0</v>
      </c>
      <c r="F7" s="736">
        <v>0</v>
      </c>
      <c r="G7" s="736">
        <v>0</v>
      </c>
      <c r="H7" s="736">
        <v>8574.32</v>
      </c>
      <c r="I7" s="736">
        <v>8574.32</v>
      </c>
      <c r="J7" s="736">
        <v>0</v>
      </c>
      <c r="K7" s="736">
        <v>0</v>
      </c>
      <c r="L7" s="736">
        <v>0</v>
      </c>
      <c r="M7" s="736">
        <v>57.456518320000001</v>
      </c>
      <c r="N7" s="736">
        <v>57.456518320000001</v>
      </c>
      <c r="O7" s="736">
        <v>0</v>
      </c>
      <c r="P7" s="736">
        <v>0</v>
      </c>
      <c r="Q7" s="736">
        <v>0</v>
      </c>
      <c r="R7" s="736">
        <v>1</v>
      </c>
      <c r="S7" s="738">
        <v>0</v>
      </c>
      <c r="T7" s="738">
        <v>0</v>
      </c>
      <c r="U7" s="738">
        <v>0.14000000000000001</v>
      </c>
      <c r="V7" s="740">
        <v>13.03225806451613</v>
      </c>
    </row>
    <row r="8" spans="1:22">
      <c r="A8" s="384">
        <v>2</v>
      </c>
      <c r="B8" s="383" t="s">
        <v>659</v>
      </c>
      <c r="C8" s="736">
        <v>1678165555.1795988</v>
      </c>
      <c r="D8" s="736">
        <v>1592489796.758208</v>
      </c>
      <c r="E8" s="736">
        <v>31151083.531519994</v>
      </c>
      <c r="F8" s="736">
        <v>53300973.709871002</v>
      </c>
      <c r="G8" s="736">
        <v>1223701.18</v>
      </c>
      <c r="H8" s="736">
        <v>1692683927.7001438</v>
      </c>
      <c r="I8" s="736">
        <v>1600285635.2522104</v>
      </c>
      <c r="J8" s="736">
        <v>31673139.170063999</v>
      </c>
      <c r="K8" s="736">
        <v>60370083.227869995</v>
      </c>
      <c r="L8" s="736">
        <v>355070.04999999993</v>
      </c>
      <c r="M8" s="736">
        <v>77996389.2598252</v>
      </c>
      <c r="N8" s="736">
        <v>22529317.233201031</v>
      </c>
      <c r="O8" s="736">
        <v>10907356.755595144</v>
      </c>
      <c r="P8" s="736">
        <v>44453300.797621168</v>
      </c>
      <c r="Q8" s="736">
        <v>106414.47340785</v>
      </c>
      <c r="R8" s="736">
        <v>375787</v>
      </c>
      <c r="S8" s="738">
        <v>0.21851170813344201</v>
      </c>
      <c r="T8" s="738">
        <v>0.26019223495000732</v>
      </c>
      <c r="U8" s="738">
        <v>0.2091131436247731</v>
      </c>
      <c r="V8" s="740">
        <v>41.293591119039455</v>
      </c>
    </row>
    <row r="9" spans="1:22">
      <c r="A9" s="384">
        <v>3</v>
      </c>
      <c r="B9" s="383" t="s">
        <v>660</v>
      </c>
      <c r="C9" s="736">
        <v>0</v>
      </c>
      <c r="D9" s="736">
        <v>0</v>
      </c>
      <c r="E9" s="736">
        <v>0</v>
      </c>
      <c r="F9" s="736">
        <v>0</v>
      </c>
      <c r="G9" s="736">
        <v>0</v>
      </c>
      <c r="H9" s="736">
        <v>0</v>
      </c>
      <c r="I9" s="736">
        <v>0</v>
      </c>
      <c r="J9" s="736">
        <v>0</v>
      </c>
      <c r="K9" s="736">
        <v>0</v>
      </c>
      <c r="L9" s="736">
        <v>0</v>
      </c>
      <c r="M9" s="736">
        <v>0</v>
      </c>
      <c r="N9" s="736">
        <v>0</v>
      </c>
      <c r="O9" s="736">
        <v>0</v>
      </c>
      <c r="P9" s="736">
        <v>0</v>
      </c>
      <c r="Q9" s="736">
        <v>0</v>
      </c>
      <c r="R9" s="736">
        <v>0</v>
      </c>
      <c r="S9" s="738">
        <v>0</v>
      </c>
      <c r="T9" s="738">
        <v>0</v>
      </c>
      <c r="U9" s="738">
        <v>0</v>
      </c>
      <c r="V9" s="740">
        <v>0</v>
      </c>
    </row>
    <row r="10" spans="1:22">
      <c r="A10" s="384">
        <v>4</v>
      </c>
      <c r="B10" s="383" t="s">
        <v>661</v>
      </c>
      <c r="C10" s="736">
        <v>16120151.830000002</v>
      </c>
      <c r="D10" s="736">
        <v>15350574.970000001</v>
      </c>
      <c r="E10" s="736">
        <v>153176.47999999998</v>
      </c>
      <c r="F10" s="736">
        <v>616400.38</v>
      </c>
      <c r="G10" s="736">
        <v>0</v>
      </c>
      <c r="H10" s="736">
        <v>16366360.639999993</v>
      </c>
      <c r="I10" s="736">
        <v>15492067.549999997</v>
      </c>
      <c r="J10" s="736">
        <v>156650.70000000001</v>
      </c>
      <c r="K10" s="736">
        <v>717642.39000000013</v>
      </c>
      <c r="L10" s="736">
        <v>0</v>
      </c>
      <c r="M10" s="736">
        <v>857834.10576024954</v>
      </c>
      <c r="N10" s="736">
        <v>140569.43867936</v>
      </c>
      <c r="O10" s="736">
        <v>83922.471468960008</v>
      </c>
      <c r="P10" s="736">
        <v>633342.19561192987</v>
      </c>
      <c r="Q10" s="736">
        <v>0</v>
      </c>
      <c r="R10" s="736">
        <v>19089</v>
      </c>
      <c r="S10" s="738">
        <v>0.18550587250180151</v>
      </c>
      <c r="T10" s="738">
        <v>0.20544516847015803</v>
      </c>
      <c r="U10" s="738">
        <v>0.19761434847308254</v>
      </c>
      <c r="V10" s="740">
        <v>16.786945374430871</v>
      </c>
    </row>
    <row r="11" spans="1:22">
      <c r="A11" s="384">
        <v>5</v>
      </c>
      <c r="B11" s="383" t="s">
        <v>662</v>
      </c>
      <c r="C11" s="736">
        <v>4196024.1773330001</v>
      </c>
      <c r="D11" s="736">
        <v>3642111.8575020004</v>
      </c>
      <c r="E11" s="736">
        <v>112073.3</v>
      </c>
      <c r="F11" s="736">
        <v>441839.01983100001</v>
      </c>
      <c r="G11" s="736">
        <v>0</v>
      </c>
      <c r="H11" s="736">
        <v>4264853.2873329967</v>
      </c>
      <c r="I11" s="736">
        <v>3690115.5075019989</v>
      </c>
      <c r="J11" s="736">
        <v>115400.81999999999</v>
      </c>
      <c r="K11" s="736">
        <v>459336.95983100007</v>
      </c>
      <c r="L11" s="736">
        <v>0</v>
      </c>
      <c r="M11" s="736">
        <v>426031.33201007999</v>
      </c>
      <c r="N11" s="736">
        <v>21444.729930709997</v>
      </c>
      <c r="O11" s="736">
        <v>38818.06622832</v>
      </c>
      <c r="P11" s="736">
        <v>365768.53585104994</v>
      </c>
      <c r="Q11" s="736">
        <v>0</v>
      </c>
      <c r="R11" s="736">
        <v>11603</v>
      </c>
      <c r="S11" s="738">
        <v>1.88804724571217E-2</v>
      </c>
      <c r="T11" s="738">
        <v>2.0733710441888858E-2</v>
      </c>
      <c r="U11" s="738">
        <v>0.15935570242996111</v>
      </c>
      <c r="V11" s="740">
        <v>15.817979136221481</v>
      </c>
    </row>
    <row r="12" spans="1:22">
      <c r="A12" s="384">
        <v>6</v>
      </c>
      <c r="B12" s="383" t="s">
        <v>663</v>
      </c>
      <c r="C12" s="736">
        <v>57683095.300000004</v>
      </c>
      <c r="D12" s="736">
        <v>54017645.299999997</v>
      </c>
      <c r="E12" s="736">
        <v>832041.58999999973</v>
      </c>
      <c r="F12" s="736">
        <v>1897298.31</v>
      </c>
      <c r="G12" s="736">
        <v>936110.09999999986</v>
      </c>
      <c r="H12" s="736">
        <v>57439612.840000026</v>
      </c>
      <c r="I12" s="736">
        <v>53812269.49000001</v>
      </c>
      <c r="J12" s="736">
        <v>859551.33</v>
      </c>
      <c r="K12" s="736">
        <v>2395997.2799999989</v>
      </c>
      <c r="L12" s="736">
        <v>371794.74000000005</v>
      </c>
      <c r="M12" s="736">
        <v>3186651.9079696299</v>
      </c>
      <c r="N12" s="736">
        <v>708515.02454178978</v>
      </c>
      <c r="O12" s="736">
        <v>282243.13427013007</v>
      </c>
      <c r="P12" s="736">
        <v>2006492.9948106604</v>
      </c>
      <c r="Q12" s="736">
        <v>189400.75434704998</v>
      </c>
      <c r="R12" s="736">
        <v>43328</v>
      </c>
      <c r="S12" s="738">
        <v>0.31788886664010874</v>
      </c>
      <c r="T12" s="738">
        <v>0.32293044758304162</v>
      </c>
      <c r="U12" s="738">
        <v>0.27326745321241452</v>
      </c>
      <c r="V12" s="740">
        <v>285.95740624485143</v>
      </c>
    </row>
    <row r="13" spans="1:22">
      <c r="A13" s="384">
        <v>7</v>
      </c>
      <c r="B13" s="383" t="s">
        <v>664</v>
      </c>
      <c r="C13" s="736">
        <v>732728413.3115406</v>
      </c>
      <c r="D13" s="736">
        <v>719072102.71189487</v>
      </c>
      <c r="E13" s="736">
        <v>8570397.0988350008</v>
      </c>
      <c r="F13" s="736">
        <v>5085913.5008109994</v>
      </c>
      <c r="G13" s="736">
        <v>0</v>
      </c>
      <c r="H13" s="736">
        <v>735505754.37612534</v>
      </c>
      <c r="I13" s="736">
        <v>721642366.89248013</v>
      </c>
      <c r="J13" s="736">
        <v>8667530.1299469993</v>
      </c>
      <c r="K13" s="736">
        <v>5195857.3536979994</v>
      </c>
      <c r="L13" s="736">
        <v>0</v>
      </c>
      <c r="M13" s="736">
        <v>3463196.4461852708</v>
      </c>
      <c r="N13" s="736">
        <v>866460.60302388004</v>
      </c>
      <c r="O13" s="736">
        <v>878601.52668233763</v>
      </c>
      <c r="P13" s="736">
        <v>1718134.3164790515</v>
      </c>
      <c r="Q13" s="736">
        <v>0</v>
      </c>
      <c r="R13" s="736">
        <v>8021</v>
      </c>
      <c r="S13" s="738">
        <v>0.1121158493282214</v>
      </c>
      <c r="T13" s="738">
        <v>0.12557308052050328</v>
      </c>
      <c r="U13" s="738">
        <v>0.11454307818824386</v>
      </c>
      <c r="V13" s="740">
        <v>131.678397706883</v>
      </c>
    </row>
    <row r="14" spans="1:22">
      <c r="A14" s="378">
        <v>7.1</v>
      </c>
      <c r="B14" s="377" t="s">
        <v>665</v>
      </c>
      <c r="C14" s="736">
        <v>633238230.74397767</v>
      </c>
      <c r="D14" s="736">
        <v>620972400.42404389</v>
      </c>
      <c r="E14" s="736">
        <v>7596789.8389020003</v>
      </c>
      <c r="F14" s="736">
        <v>4669040.4810319999</v>
      </c>
      <c r="G14" s="736">
        <v>0</v>
      </c>
      <c r="H14" s="736">
        <v>635560919.29095733</v>
      </c>
      <c r="I14" s="736">
        <v>623107737.7564832</v>
      </c>
      <c r="J14" s="736">
        <v>7685913.3259009998</v>
      </c>
      <c r="K14" s="736">
        <v>4767268.2085729996</v>
      </c>
      <c r="L14" s="736">
        <v>0</v>
      </c>
      <c r="M14" s="736">
        <v>3107166.7375166193</v>
      </c>
      <c r="N14" s="736">
        <v>749705.36083137011</v>
      </c>
      <c r="O14" s="736">
        <v>779097.97610660677</v>
      </c>
      <c r="P14" s="736">
        <v>1578363.4005786409</v>
      </c>
      <c r="Q14" s="736">
        <v>0</v>
      </c>
      <c r="R14" s="736">
        <v>5750</v>
      </c>
      <c r="S14" s="738">
        <v>0.1091850150907856</v>
      </c>
      <c r="T14" s="738">
        <v>0.12139225935916489</v>
      </c>
      <c r="U14" s="738">
        <v>0.11298228265066367</v>
      </c>
      <c r="V14" s="740">
        <v>137.36379364907268</v>
      </c>
    </row>
    <row r="15" spans="1:22" ht="24">
      <c r="A15" s="378">
        <v>7.2</v>
      </c>
      <c r="B15" s="377" t="s">
        <v>666</v>
      </c>
      <c r="C15" s="736">
        <v>21354984.811497007</v>
      </c>
      <c r="D15" s="736">
        <v>21354984.811497007</v>
      </c>
      <c r="E15" s="736">
        <v>0</v>
      </c>
      <c r="F15" s="736">
        <v>0</v>
      </c>
      <c r="G15" s="736">
        <v>0</v>
      </c>
      <c r="H15" s="736">
        <v>21444250.362501998</v>
      </c>
      <c r="I15" s="736">
        <v>21444250.362501998</v>
      </c>
      <c r="J15" s="736">
        <v>0</v>
      </c>
      <c r="K15" s="736">
        <v>0</v>
      </c>
      <c r="L15" s="736">
        <v>0</v>
      </c>
      <c r="M15" s="736">
        <v>25090.04206450015</v>
      </c>
      <c r="N15" s="736">
        <v>25090.04206450015</v>
      </c>
      <c r="O15" s="736">
        <v>0</v>
      </c>
      <c r="P15" s="736">
        <v>0</v>
      </c>
      <c r="Q15" s="736">
        <v>0</v>
      </c>
      <c r="R15" s="736">
        <v>283</v>
      </c>
      <c r="S15" s="738">
        <v>0.12763417443401709</v>
      </c>
      <c r="T15" s="738">
        <v>0.14259494566256878</v>
      </c>
      <c r="U15" s="738">
        <v>0.12491979828046196</v>
      </c>
      <c r="V15" s="740">
        <v>119.32416167839027</v>
      </c>
    </row>
    <row r="16" spans="1:22">
      <c r="A16" s="378">
        <v>7.3</v>
      </c>
      <c r="B16" s="377" t="s">
        <v>667</v>
      </c>
      <c r="C16" s="736">
        <v>78135197.756066024</v>
      </c>
      <c r="D16" s="736">
        <v>76744717.476354018</v>
      </c>
      <c r="E16" s="736">
        <v>973607.2599330002</v>
      </c>
      <c r="F16" s="736">
        <v>416873.01977899997</v>
      </c>
      <c r="G16" s="736">
        <v>0</v>
      </c>
      <c r="H16" s="736">
        <v>78500584.72266601</v>
      </c>
      <c r="I16" s="736">
        <v>77090378.773494989</v>
      </c>
      <c r="J16" s="736">
        <v>981616.804046</v>
      </c>
      <c r="K16" s="736">
        <v>428589.14512500004</v>
      </c>
      <c r="L16" s="736">
        <v>0</v>
      </c>
      <c r="M16" s="736">
        <v>330939.66660415137</v>
      </c>
      <c r="N16" s="736">
        <v>91665.200128009805</v>
      </c>
      <c r="O16" s="736">
        <v>99503.5505757309</v>
      </c>
      <c r="P16" s="736">
        <v>139770.91590041065</v>
      </c>
      <c r="Q16" s="736">
        <v>0</v>
      </c>
      <c r="R16" s="736">
        <v>1988</v>
      </c>
      <c r="S16" s="738">
        <v>0.12975452058751261</v>
      </c>
      <c r="T16" s="738">
        <v>0.15234096361646937</v>
      </c>
      <c r="U16" s="738">
        <v>0.12435633427292975</v>
      </c>
      <c r="V16" s="740">
        <v>88.978236440495337</v>
      </c>
    </row>
    <row r="17" spans="1:22">
      <c r="A17" s="384">
        <v>8</v>
      </c>
      <c r="B17" s="383" t="s">
        <v>668</v>
      </c>
      <c r="C17" s="736">
        <v>127977881.59575497</v>
      </c>
      <c r="D17" s="736">
        <v>126676628.65815999</v>
      </c>
      <c r="E17" s="736">
        <v>588640.75759499997</v>
      </c>
      <c r="F17" s="736">
        <v>712612.18</v>
      </c>
      <c r="G17" s="736">
        <v>0</v>
      </c>
      <c r="H17" s="736">
        <v>129464789.46158302</v>
      </c>
      <c r="I17" s="736">
        <v>128049605.03675401</v>
      </c>
      <c r="J17" s="736">
        <v>620595.4148289999</v>
      </c>
      <c r="K17" s="736">
        <v>794589.00999999989</v>
      </c>
      <c r="L17" s="736">
        <v>0</v>
      </c>
      <c r="M17" s="736">
        <v>96001.627561699992</v>
      </c>
      <c r="N17" s="736">
        <v>16716.0975617</v>
      </c>
      <c r="O17" s="736">
        <v>0</v>
      </c>
      <c r="P17" s="736">
        <v>79285.53</v>
      </c>
      <c r="Q17" s="736">
        <v>0</v>
      </c>
      <c r="R17" s="736">
        <v>55458</v>
      </c>
      <c r="S17" s="738">
        <v>0.2109707370415127</v>
      </c>
      <c r="T17" s="738">
        <v>0.26349595695432826</v>
      </c>
      <c r="U17" s="738">
        <v>0.21590657739050217</v>
      </c>
      <c r="V17" s="740">
        <v>0.6494365072675613</v>
      </c>
    </row>
    <row r="18" spans="1:22">
      <c r="A18" s="382">
        <v>9</v>
      </c>
      <c r="B18" s="381" t="s">
        <v>669</v>
      </c>
      <c r="C18" s="737">
        <v>0</v>
      </c>
      <c r="D18" s="737">
        <v>0</v>
      </c>
      <c r="E18" s="737">
        <v>0</v>
      </c>
      <c r="F18" s="737">
        <v>0</v>
      </c>
      <c r="G18" s="737">
        <v>0</v>
      </c>
      <c r="H18" s="737">
        <v>0</v>
      </c>
      <c r="I18" s="737">
        <v>0</v>
      </c>
      <c r="J18" s="737">
        <v>0</v>
      </c>
      <c r="K18" s="737">
        <v>0</v>
      </c>
      <c r="L18" s="737">
        <v>0</v>
      </c>
      <c r="M18" s="737">
        <v>0</v>
      </c>
      <c r="N18" s="737">
        <v>0</v>
      </c>
      <c r="O18" s="737">
        <v>0</v>
      </c>
      <c r="P18" s="737">
        <v>0</v>
      </c>
      <c r="Q18" s="737">
        <v>0</v>
      </c>
      <c r="R18" s="737">
        <v>0</v>
      </c>
      <c r="S18" s="739">
        <v>0</v>
      </c>
      <c r="T18" s="739">
        <v>0</v>
      </c>
      <c r="U18" s="739">
        <v>0</v>
      </c>
      <c r="V18" s="741">
        <v>0</v>
      </c>
    </row>
    <row r="19" spans="1:22">
      <c r="A19" s="380">
        <v>10</v>
      </c>
      <c r="B19" s="379" t="s">
        <v>685</v>
      </c>
      <c r="C19" s="736">
        <v>2616879598.184227</v>
      </c>
      <c r="D19" s="736">
        <v>2511257337.0457635</v>
      </c>
      <c r="E19" s="736">
        <v>41407412.75795</v>
      </c>
      <c r="F19" s="736">
        <v>62055037.100513048</v>
      </c>
      <c r="G19" s="736">
        <v>2159811.2799999998</v>
      </c>
      <c r="H19" s="736">
        <v>2635733872.6251888</v>
      </c>
      <c r="I19" s="736">
        <v>2522980634.0489459</v>
      </c>
      <c r="J19" s="736">
        <v>42092867.564839981</v>
      </c>
      <c r="K19" s="736">
        <v>69933506.221399024</v>
      </c>
      <c r="L19" s="736">
        <v>726864.78999999992</v>
      </c>
      <c r="M19" s="736">
        <v>86026162.135830611</v>
      </c>
      <c r="N19" s="736">
        <v>24283080.583456781</v>
      </c>
      <c r="O19" s="736">
        <v>12190941.954244884</v>
      </c>
      <c r="P19" s="736">
        <v>49256324.370373905</v>
      </c>
      <c r="Q19" s="736">
        <v>295815.2277549</v>
      </c>
      <c r="R19" s="736">
        <v>513287</v>
      </c>
      <c r="S19" s="738">
        <v>0.20173630342252538</v>
      </c>
      <c r="T19" s="738">
        <v>0.23847533053905851</v>
      </c>
      <c r="U19" s="738">
        <v>0.18422897347384973</v>
      </c>
      <c r="V19" s="740">
        <v>69.814866086685385</v>
      </c>
    </row>
    <row r="20" spans="1:22" ht="24">
      <c r="A20" s="378">
        <v>10.1</v>
      </c>
      <c r="B20" s="377" t="s">
        <v>688</v>
      </c>
      <c r="C20" s="736">
        <v>479667809.81</v>
      </c>
      <c r="D20" s="736">
        <v>470125759.06999999</v>
      </c>
      <c r="E20" s="736">
        <v>703623.16000000015</v>
      </c>
      <c r="F20" s="736">
        <v>8838427.5800000001</v>
      </c>
      <c r="G20" s="736">
        <v>0</v>
      </c>
      <c r="H20" s="736">
        <v>487211475.54999995</v>
      </c>
      <c r="I20" s="736">
        <v>476838079.44</v>
      </c>
      <c r="J20" s="736">
        <v>734545.24999999988</v>
      </c>
      <c r="K20" s="736">
        <v>9638850.8599999994</v>
      </c>
      <c r="L20" s="736">
        <v>0</v>
      </c>
      <c r="M20" s="736">
        <v>22763768.084976029</v>
      </c>
      <c r="N20" s="736">
        <v>13424837.604076089</v>
      </c>
      <c r="O20" s="736">
        <v>513580.14718075003</v>
      </c>
      <c r="P20" s="736">
        <v>8825350.3337191902</v>
      </c>
      <c r="Q20" s="736">
        <v>0</v>
      </c>
      <c r="R20" s="736">
        <v>271659</v>
      </c>
      <c r="S20" s="738">
        <v>0.2316253818719412</v>
      </c>
      <c r="T20" s="738">
        <v>0.25760892360699422</v>
      </c>
      <c r="U20" s="738">
        <v>0.23686614539222522</v>
      </c>
      <c r="V20" s="740">
        <v>33.086671428807826</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scale="1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A30" zoomScale="110" zoomScaleNormal="110" workbookViewId="0">
      <selection activeCell="B76" sqref="B75:C76"/>
    </sheetView>
  </sheetViews>
  <sheetFormatPr defaultColWidth="43.5546875" defaultRowHeight="12"/>
  <cols>
    <col min="1" max="1" width="8" style="118" customWidth="1"/>
    <col min="2" max="2" width="66.33203125" style="119" customWidth="1"/>
    <col min="3" max="3" width="131.44140625" style="120" customWidth="1"/>
    <col min="4" max="5" width="10.33203125" style="111" customWidth="1"/>
    <col min="6" max="6" width="67.6640625" style="111" customWidth="1"/>
    <col min="7" max="16384" width="43.5546875" style="111"/>
  </cols>
  <sheetData>
    <row r="1" spans="1:3" ht="13.2" thickTop="1" thickBot="1">
      <c r="A1" s="998" t="s">
        <v>176</v>
      </c>
      <c r="B1" s="999"/>
      <c r="C1" s="1000"/>
    </row>
    <row r="2" spans="1:3" ht="26.25" customHeight="1">
      <c r="A2" s="277"/>
      <c r="B2" s="1001" t="s">
        <v>177</v>
      </c>
      <c r="C2" s="1001"/>
    </row>
    <row r="3" spans="1:3" s="116" customFormat="1" ht="11.25" customHeight="1">
      <c r="A3" s="115"/>
      <c r="B3" s="1001" t="s">
        <v>251</v>
      </c>
      <c r="C3" s="1001"/>
    </row>
    <row r="4" spans="1:3" ht="12" customHeight="1" thickBot="1">
      <c r="A4" s="1002" t="s">
        <v>255</v>
      </c>
      <c r="B4" s="1003"/>
      <c r="C4" s="1004"/>
    </row>
    <row r="5" spans="1:3" ht="12.6" thickTop="1">
      <c r="A5" s="112"/>
      <c r="B5" s="1005" t="s">
        <v>178</v>
      </c>
      <c r="C5" s="1006"/>
    </row>
    <row r="6" spans="1:3">
      <c r="A6" s="277"/>
      <c r="B6" s="1007" t="s">
        <v>252</v>
      </c>
      <c r="C6" s="1008"/>
    </row>
    <row r="7" spans="1:3">
      <c r="A7" s="277"/>
      <c r="B7" s="1007" t="s">
        <v>179</v>
      </c>
      <c r="C7" s="1008"/>
    </row>
    <row r="8" spans="1:3">
      <c r="A8" s="277"/>
      <c r="B8" s="1007" t="s">
        <v>253</v>
      </c>
      <c r="C8" s="1008"/>
    </row>
    <row r="9" spans="1:3">
      <c r="A9" s="277"/>
      <c r="B9" s="1013" t="s">
        <v>254</v>
      </c>
      <c r="C9" s="1014"/>
    </row>
    <row r="10" spans="1:3">
      <c r="A10" s="277"/>
      <c r="B10" s="1011" t="s">
        <v>180</v>
      </c>
      <c r="C10" s="1012" t="s">
        <v>180</v>
      </c>
    </row>
    <row r="11" spans="1:3">
      <c r="A11" s="277"/>
      <c r="B11" s="1011" t="s">
        <v>181</v>
      </c>
      <c r="C11" s="1012" t="s">
        <v>181</v>
      </c>
    </row>
    <row r="12" spans="1:3">
      <c r="A12" s="277"/>
      <c r="B12" s="1011" t="s">
        <v>182</v>
      </c>
      <c r="C12" s="1012" t="s">
        <v>182</v>
      </c>
    </row>
    <row r="13" spans="1:3">
      <c r="A13" s="277"/>
      <c r="B13" s="1011" t="s">
        <v>183</v>
      </c>
      <c r="C13" s="1012" t="s">
        <v>183</v>
      </c>
    </row>
    <row r="14" spans="1:3">
      <c r="A14" s="277"/>
      <c r="B14" s="1011" t="s">
        <v>184</v>
      </c>
      <c r="C14" s="1012" t="s">
        <v>184</v>
      </c>
    </row>
    <row r="15" spans="1:3" ht="21.75" customHeight="1">
      <c r="A15" s="277"/>
      <c r="B15" s="1011" t="s">
        <v>185</v>
      </c>
      <c r="C15" s="1012" t="s">
        <v>185</v>
      </c>
    </row>
    <row r="16" spans="1:3">
      <c r="A16" s="277"/>
      <c r="B16" s="1011" t="s">
        <v>186</v>
      </c>
      <c r="C16" s="1012" t="s">
        <v>187</v>
      </c>
    </row>
    <row r="17" spans="1:6">
      <c r="A17" s="277"/>
      <c r="B17" s="1011" t="s">
        <v>188</v>
      </c>
      <c r="C17" s="1012" t="s">
        <v>189</v>
      </c>
    </row>
    <row r="18" spans="1:6">
      <c r="A18" s="277"/>
      <c r="B18" s="1011" t="s">
        <v>190</v>
      </c>
      <c r="C18" s="1012" t="s">
        <v>191</v>
      </c>
    </row>
    <row r="19" spans="1:6">
      <c r="A19" s="473"/>
      <c r="B19" s="1009" t="s">
        <v>192</v>
      </c>
      <c r="C19" s="1010" t="s">
        <v>192</v>
      </c>
    </row>
    <row r="20" spans="1:6">
      <c r="A20" s="473"/>
      <c r="B20" s="1009" t="s">
        <v>917</v>
      </c>
      <c r="C20" s="1010" t="s">
        <v>193</v>
      </c>
    </row>
    <row r="21" spans="1:6">
      <c r="A21" s="277"/>
      <c r="B21" s="1009" t="s">
        <v>960</v>
      </c>
      <c r="C21" s="1010" t="s">
        <v>194</v>
      </c>
    </row>
    <row r="22" spans="1:6" ht="23.25" customHeight="1">
      <c r="A22" s="277"/>
      <c r="B22" s="1011" t="s">
        <v>195</v>
      </c>
      <c r="C22" s="1012" t="s">
        <v>196</v>
      </c>
      <c r="F22" s="436"/>
    </row>
    <row r="23" spans="1:6">
      <c r="A23" s="277"/>
      <c r="B23" s="1011" t="s">
        <v>197</v>
      </c>
      <c r="C23" s="1012" t="s">
        <v>197</v>
      </c>
    </row>
    <row r="24" spans="1:6">
      <c r="A24" s="277"/>
      <c r="B24" s="1011" t="s">
        <v>198</v>
      </c>
      <c r="C24" s="1012" t="s">
        <v>199</v>
      </c>
    </row>
    <row r="25" spans="1:6" ht="12.6" thickBot="1">
      <c r="A25" s="113"/>
      <c r="B25" s="1020" t="s">
        <v>200</v>
      </c>
      <c r="C25" s="1021"/>
    </row>
    <row r="26" spans="1:6" ht="13.2" thickTop="1" thickBot="1">
      <c r="A26" s="1002" t="s">
        <v>812</v>
      </c>
      <c r="B26" s="1003"/>
      <c r="C26" s="1004"/>
    </row>
    <row r="27" spans="1:6" ht="13.2" thickTop="1" thickBot="1">
      <c r="A27" s="114"/>
      <c r="B27" s="1022" t="s">
        <v>813</v>
      </c>
      <c r="C27" s="1023"/>
    </row>
    <row r="28" spans="1:6" ht="13.2" thickTop="1" thickBot="1">
      <c r="A28" s="1002" t="s">
        <v>256</v>
      </c>
      <c r="B28" s="1003"/>
      <c r="C28" s="1004"/>
    </row>
    <row r="29" spans="1:6" ht="12.6" thickTop="1">
      <c r="A29" s="112"/>
      <c r="B29" s="1024" t="s">
        <v>816</v>
      </c>
      <c r="C29" s="1025" t="s">
        <v>201</v>
      </c>
    </row>
    <row r="30" spans="1:6">
      <c r="A30" s="277"/>
      <c r="B30" s="1015" t="s">
        <v>205</v>
      </c>
      <c r="C30" s="1016" t="s">
        <v>202</v>
      </c>
    </row>
    <row r="31" spans="1:6">
      <c r="A31" s="277"/>
      <c r="B31" s="1015" t="s">
        <v>814</v>
      </c>
      <c r="C31" s="1016" t="s">
        <v>203</v>
      </c>
    </row>
    <row r="32" spans="1:6">
      <c r="A32" s="277"/>
      <c r="B32" s="1015" t="s">
        <v>815</v>
      </c>
      <c r="C32" s="1016" t="s">
        <v>204</v>
      </c>
    </row>
    <row r="33" spans="1:3">
      <c r="A33" s="277"/>
      <c r="B33" s="1015" t="s">
        <v>208</v>
      </c>
      <c r="C33" s="1016" t="s">
        <v>209</v>
      </c>
    </row>
    <row r="34" spans="1:3">
      <c r="A34" s="277"/>
      <c r="B34" s="1015" t="s">
        <v>817</v>
      </c>
      <c r="C34" s="1016" t="s">
        <v>206</v>
      </c>
    </row>
    <row r="35" spans="1:3">
      <c r="A35" s="277"/>
      <c r="B35" s="1015" t="s">
        <v>818</v>
      </c>
      <c r="C35" s="1016" t="s">
        <v>207</v>
      </c>
    </row>
    <row r="36" spans="1:3">
      <c r="A36" s="277"/>
      <c r="B36" s="1017" t="s">
        <v>819</v>
      </c>
      <c r="C36" s="1018"/>
    </row>
    <row r="37" spans="1:3" ht="24.75" customHeight="1">
      <c r="A37" s="277"/>
      <c r="B37" s="1015" t="s">
        <v>820</v>
      </c>
      <c r="C37" s="1016" t="s">
        <v>210</v>
      </c>
    </row>
    <row r="38" spans="1:3" ht="23.25" customHeight="1">
      <c r="A38" s="277"/>
      <c r="B38" s="1015" t="s">
        <v>821</v>
      </c>
      <c r="C38" s="1016" t="s">
        <v>211</v>
      </c>
    </row>
    <row r="39" spans="1:3" ht="23.25" customHeight="1">
      <c r="A39" s="296"/>
      <c r="B39" s="1017" t="s">
        <v>822</v>
      </c>
      <c r="C39" s="1019"/>
    </row>
    <row r="40" spans="1:3" ht="12" customHeight="1">
      <c r="A40" s="277"/>
      <c r="B40" s="1015" t="s">
        <v>823</v>
      </c>
      <c r="C40" s="1016"/>
    </row>
    <row r="41" spans="1:3" ht="12.6" thickBot="1">
      <c r="A41" s="1002" t="s">
        <v>257</v>
      </c>
      <c r="B41" s="1003"/>
      <c r="C41" s="1004"/>
    </row>
    <row r="42" spans="1:3" ht="12.6" thickTop="1">
      <c r="A42" s="112"/>
      <c r="B42" s="1005" t="s">
        <v>287</v>
      </c>
      <c r="C42" s="1006" t="s">
        <v>212</v>
      </c>
    </row>
    <row r="43" spans="1:3">
      <c r="A43" s="277"/>
      <c r="B43" s="1007" t="s">
        <v>286</v>
      </c>
      <c r="C43" s="1008"/>
    </row>
    <row r="44" spans="1:3" ht="23.25" customHeight="1" thickBot="1">
      <c r="A44" s="113"/>
      <c r="B44" s="1026" t="s">
        <v>213</v>
      </c>
      <c r="C44" s="1027" t="s">
        <v>214</v>
      </c>
    </row>
    <row r="45" spans="1:3" ht="11.25" customHeight="1" thickTop="1" thickBot="1">
      <c r="A45" s="1002" t="s">
        <v>258</v>
      </c>
      <c r="B45" s="1003"/>
      <c r="C45" s="1004"/>
    </row>
    <row r="46" spans="1:3" ht="26.25" customHeight="1" thickTop="1">
      <c r="A46" s="277"/>
      <c r="B46" s="1007" t="s">
        <v>259</v>
      </c>
      <c r="C46" s="1008"/>
    </row>
    <row r="47" spans="1:3" ht="12.6" thickBot="1">
      <c r="A47" s="1002" t="s">
        <v>260</v>
      </c>
      <c r="B47" s="1003"/>
      <c r="C47" s="1004"/>
    </row>
    <row r="48" spans="1:3" ht="12.6" thickTop="1">
      <c r="A48" s="112"/>
      <c r="B48" s="1005" t="s">
        <v>215</v>
      </c>
      <c r="C48" s="1006" t="s">
        <v>215</v>
      </c>
    </row>
    <row r="49" spans="1:3" ht="11.25" customHeight="1">
      <c r="A49" s="277"/>
      <c r="B49" s="1007" t="s">
        <v>216</v>
      </c>
      <c r="C49" s="1008" t="s">
        <v>216</v>
      </c>
    </row>
    <row r="50" spans="1:3">
      <c r="A50" s="277"/>
      <c r="B50" s="1007" t="s">
        <v>217</v>
      </c>
      <c r="C50" s="1008" t="s">
        <v>217</v>
      </c>
    </row>
    <row r="51" spans="1:3" ht="11.25" customHeight="1">
      <c r="A51" s="277"/>
      <c r="B51" s="1007" t="s">
        <v>825</v>
      </c>
      <c r="C51" s="1008" t="s">
        <v>218</v>
      </c>
    </row>
    <row r="52" spans="1:3" ht="33.6" customHeight="1">
      <c r="A52" s="277"/>
      <c r="B52" s="1007" t="s">
        <v>219</v>
      </c>
      <c r="C52" s="1008" t="s">
        <v>219</v>
      </c>
    </row>
    <row r="53" spans="1:3" ht="11.25" customHeight="1">
      <c r="A53" s="277"/>
      <c r="B53" s="1007" t="s">
        <v>307</v>
      </c>
      <c r="C53" s="1008" t="s">
        <v>220</v>
      </c>
    </row>
    <row r="54" spans="1:3" ht="11.25" customHeight="1" thickBot="1">
      <c r="A54" s="1002" t="s">
        <v>261</v>
      </c>
      <c r="B54" s="1003"/>
      <c r="C54" s="1004"/>
    </row>
    <row r="55" spans="1:3" ht="12.6" thickTop="1">
      <c r="A55" s="112"/>
      <c r="B55" s="1005" t="s">
        <v>215</v>
      </c>
      <c r="C55" s="1006" t="s">
        <v>215</v>
      </c>
    </row>
    <row r="56" spans="1:3">
      <c r="A56" s="277"/>
      <c r="B56" s="1007" t="s">
        <v>221</v>
      </c>
      <c r="C56" s="1008" t="s">
        <v>221</v>
      </c>
    </row>
    <row r="57" spans="1:3">
      <c r="A57" s="277"/>
      <c r="B57" s="1007" t="s">
        <v>264</v>
      </c>
      <c r="C57" s="1008" t="s">
        <v>222</v>
      </c>
    </row>
    <row r="58" spans="1:3">
      <c r="A58" s="277"/>
      <c r="B58" s="1007" t="s">
        <v>223</v>
      </c>
      <c r="C58" s="1008" t="s">
        <v>223</v>
      </c>
    </row>
    <row r="59" spans="1:3">
      <c r="A59" s="277"/>
      <c r="B59" s="1007" t="s">
        <v>224</v>
      </c>
      <c r="C59" s="1008" t="s">
        <v>224</v>
      </c>
    </row>
    <row r="60" spans="1:3">
      <c r="A60" s="277"/>
      <c r="B60" s="1007" t="s">
        <v>225</v>
      </c>
      <c r="C60" s="1008" t="s">
        <v>225</v>
      </c>
    </row>
    <row r="61" spans="1:3">
      <c r="A61" s="277"/>
      <c r="B61" s="1007" t="s">
        <v>265</v>
      </c>
      <c r="C61" s="1008" t="s">
        <v>226</v>
      </c>
    </row>
    <row r="62" spans="1:3" ht="12" customHeight="1">
      <c r="A62" s="277"/>
      <c r="B62" s="1032" t="s">
        <v>997</v>
      </c>
      <c r="C62" s="1033" t="s">
        <v>227</v>
      </c>
    </row>
    <row r="63" spans="1:3" ht="22.5" customHeight="1" thickBot="1">
      <c r="A63" s="113"/>
      <c r="B63" s="1026" t="s">
        <v>228</v>
      </c>
      <c r="C63" s="1027" t="s">
        <v>228</v>
      </c>
    </row>
    <row r="64" spans="1:3" ht="11.25" customHeight="1" thickTop="1">
      <c r="A64" s="1034" t="s">
        <v>262</v>
      </c>
      <c r="B64" s="1035"/>
      <c r="C64" s="1036"/>
    </row>
    <row r="65" spans="1:3" ht="12.6" thickBot="1">
      <c r="A65" s="113"/>
      <c r="B65" s="1026" t="s">
        <v>229</v>
      </c>
      <c r="C65" s="1027" t="s">
        <v>229</v>
      </c>
    </row>
    <row r="66" spans="1:3" ht="11.25" customHeight="1" thickTop="1">
      <c r="A66" s="1034" t="s">
        <v>950</v>
      </c>
      <c r="B66" s="1035"/>
      <c r="C66" s="1036"/>
    </row>
    <row r="67" spans="1:3" ht="12.6" thickBot="1">
      <c r="A67" s="113"/>
      <c r="B67" s="1026" t="s">
        <v>949</v>
      </c>
      <c r="C67" s="1027"/>
    </row>
    <row r="68" spans="1:3" ht="11.25" customHeight="1" thickTop="1" thickBot="1">
      <c r="A68" s="1002" t="s">
        <v>263</v>
      </c>
      <c r="B68" s="1003"/>
      <c r="C68" s="1004"/>
    </row>
    <row r="69" spans="1:3" ht="12.6" thickTop="1">
      <c r="A69" s="112"/>
      <c r="B69" s="1005" t="s">
        <v>230</v>
      </c>
      <c r="C69" s="1006" t="s">
        <v>230</v>
      </c>
    </row>
    <row r="70" spans="1:3">
      <c r="A70" s="277"/>
      <c r="B70" s="1007" t="s">
        <v>827</v>
      </c>
      <c r="C70" s="1008" t="s">
        <v>231</v>
      </c>
    </row>
    <row r="71" spans="1:3">
      <c r="A71" s="277"/>
      <c r="B71" s="1007" t="s">
        <v>232</v>
      </c>
      <c r="C71" s="1008" t="s">
        <v>232</v>
      </c>
    </row>
    <row r="72" spans="1:3" ht="55.2" customHeight="1">
      <c r="A72" s="277"/>
      <c r="B72" s="1028" t="s">
        <v>961</v>
      </c>
      <c r="C72" s="1029" t="s">
        <v>233</v>
      </c>
    </row>
    <row r="73" spans="1:3" ht="33.75" customHeight="1">
      <c r="A73" s="277"/>
      <c r="B73" s="1030" t="s">
        <v>266</v>
      </c>
      <c r="C73" s="1031" t="s">
        <v>234</v>
      </c>
    </row>
    <row r="74" spans="1:3" ht="15.75" customHeight="1">
      <c r="A74" s="277"/>
      <c r="B74" s="1030" t="s">
        <v>828</v>
      </c>
      <c r="C74" s="1031" t="s">
        <v>235</v>
      </c>
    </row>
    <row r="75" spans="1:3">
      <c r="A75" s="277"/>
      <c r="B75" s="1007" t="s">
        <v>236</v>
      </c>
      <c r="C75" s="1008" t="s">
        <v>236</v>
      </c>
    </row>
    <row r="76" spans="1:3" ht="12.6" thickBot="1">
      <c r="A76" s="113"/>
      <c r="B76" s="1026" t="s">
        <v>237</v>
      </c>
      <c r="C76" s="1027" t="s">
        <v>237</v>
      </c>
    </row>
    <row r="77" spans="1:3" ht="12.6" thickTop="1">
      <c r="A77" s="1034" t="s">
        <v>290</v>
      </c>
      <c r="B77" s="1035"/>
      <c r="C77" s="1036"/>
    </row>
    <row r="78" spans="1:3">
      <c r="A78" s="277"/>
      <c r="B78" s="1007" t="s">
        <v>229</v>
      </c>
      <c r="C78" s="1008"/>
    </row>
    <row r="79" spans="1:3">
      <c r="A79" s="277"/>
      <c r="B79" s="1007" t="s">
        <v>288</v>
      </c>
      <c r="C79" s="1008"/>
    </row>
    <row r="80" spans="1:3">
      <c r="A80" s="277"/>
      <c r="B80" s="1007" t="s">
        <v>289</v>
      </c>
      <c r="C80" s="1008"/>
    </row>
    <row r="81" spans="1:3">
      <c r="A81" s="1034" t="s">
        <v>291</v>
      </c>
      <c r="B81" s="1035"/>
      <c r="C81" s="1036"/>
    </row>
    <row r="82" spans="1:3">
      <c r="A82" s="277"/>
      <c r="B82" s="1007" t="s">
        <v>229</v>
      </c>
      <c r="C82" s="1008"/>
    </row>
    <row r="83" spans="1:3">
      <c r="A83" s="277"/>
      <c r="B83" s="1007" t="s">
        <v>292</v>
      </c>
      <c r="C83" s="1008"/>
    </row>
    <row r="84" spans="1:3" ht="79.5" customHeight="1">
      <c r="A84" s="277"/>
      <c r="B84" s="1007" t="s">
        <v>306</v>
      </c>
      <c r="C84" s="1008"/>
    </row>
    <row r="85" spans="1:3" ht="53.25" customHeight="1">
      <c r="A85" s="277"/>
      <c r="B85" s="1007" t="s">
        <v>305</v>
      </c>
      <c r="C85" s="1008"/>
    </row>
    <row r="86" spans="1:3">
      <c r="A86" s="277"/>
      <c r="B86" s="1007" t="s">
        <v>293</v>
      </c>
      <c r="C86" s="1008"/>
    </row>
    <row r="87" spans="1:3">
      <c r="A87" s="277"/>
      <c r="B87" s="1007" t="s">
        <v>294</v>
      </c>
      <c r="C87" s="1008"/>
    </row>
    <row r="88" spans="1:3">
      <c r="A88" s="277"/>
      <c r="B88" s="1007" t="s">
        <v>295</v>
      </c>
      <c r="C88" s="1008"/>
    </row>
    <row r="89" spans="1:3">
      <c r="A89" s="1034" t="s">
        <v>296</v>
      </c>
      <c r="B89" s="1035"/>
      <c r="C89" s="1036"/>
    </row>
    <row r="90" spans="1:3">
      <c r="A90" s="277"/>
      <c r="B90" s="1007" t="s">
        <v>229</v>
      </c>
      <c r="C90" s="1008"/>
    </row>
    <row r="91" spans="1:3">
      <c r="A91" s="277"/>
      <c r="B91" s="1007" t="s">
        <v>298</v>
      </c>
      <c r="C91" s="1008"/>
    </row>
    <row r="92" spans="1:3" ht="12" customHeight="1">
      <c r="A92" s="277"/>
      <c r="B92" s="1007" t="s">
        <v>299</v>
      </c>
      <c r="C92" s="1008"/>
    </row>
    <row r="93" spans="1:3">
      <c r="A93" s="277"/>
      <c r="B93" s="1007" t="s">
        <v>300</v>
      </c>
      <c r="C93" s="1008"/>
    </row>
    <row r="94" spans="1:3" ht="24.75" customHeight="1">
      <c r="A94" s="277"/>
      <c r="B94" s="1015" t="s">
        <v>336</v>
      </c>
      <c r="C94" s="1016"/>
    </row>
    <row r="95" spans="1:3" ht="24" customHeight="1">
      <c r="A95" s="277"/>
      <c r="B95" s="1015" t="s">
        <v>337</v>
      </c>
      <c r="C95" s="1016"/>
    </row>
    <row r="96" spans="1:3" ht="13.5" customHeight="1">
      <c r="A96" s="277"/>
      <c r="B96" s="1015" t="s">
        <v>301</v>
      </c>
      <c r="C96" s="1016"/>
    </row>
    <row r="97" spans="1:3" ht="11.25" customHeight="1" thickBot="1">
      <c r="A97" s="1037" t="s">
        <v>332</v>
      </c>
      <c r="B97" s="1038"/>
      <c r="C97" s="1039"/>
    </row>
    <row r="98" spans="1:3" ht="13.2" thickTop="1" thickBot="1">
      <c r="A98" s="1046" t="s">
        <v>238</v>
      </c>
      <c r="B98" s="1046"/>
      <c r="C98" s="1046"/>
    </row>
    <row r="99" spans="1:3">
      <c r="A99" s="178">
        <v>2</v>
      </c>
      <c r="B99" s="264" t="s">
        <v>312</v>
      </c>
      <c r="C99" s="264" t="s">
        <v>333</v>
      </c>
    </row>
    <row r="100" spans="1:3">
      <c r="A100" s="117">
        <v>3</v>
      </c>
      <c r="B100" s="265" t="s">
        <v>313</v>
      </c>
      <c r="C100" s="266" t="s">
        <v>334</v>
      </c>
    </row>
    <row r="101" spans="1:3">
      <c r="A101" s="117">
        <v>4</v>
      </c>
      <c r="B101" s="265" t="s">
        <v>314</v>
      </c>
      <c r="C101" s="266" t="s">
        <v>338</v>
      </c>
    </row>
    <row r="102" spans="1:3" ht="11.25" customHeight="1">
      <c r="A102" s="117">
        <v>5</v>
      </c>
      <c r="B102" s="265" t="s">
        <v>315</v>
      </c>
      <c r="C102" s="266" t="s">
        <v>335</v>
      </c>
    </row>
    <row r="103" spans="1:3" ht="12" customHeight="1">
      <c r="A103" s="117">
        <v>6</v>
      </c>
      <c r="B103" s="265" t="s">
        <v>330</v>
      </c>
      <c r="C103" s="266" t="s">
        <v>316</v>
      </c>
    </row>
    <row r="104" spans="1:3" ht="12" customHeight="1">
      <c r="A104" s="117">
        <v>7</v>
      </c>
      <c r="B104" s="265" t="s">
        <v>317</v>
      </c>
      <c r="C104" s="266" t="s">
        <v>331</v>
      </c>
    </row>
    <row r="105" spans="1:3">
      <c r="A105" s="117">
        <v>8</v>
      </c>
      <c r="B105" s="265" t="s">
        <v>322</v>
      </c>
      <c r="C105" s="266" t="s">
        <v>342</v>
      </c>
    </row>
    <row r="106" spans="1:3" ht="11.25" customHeight="1">
      <c r="A106" s="1034" t="s">
        <v>302</v>
      </c>
      <c r="B106" s="1035"/>
      <c r="C106" s="1036"/>
    </row>
    <row r="107" spans="1:3" ht="12" customHeight="1">
      <c r="A107" s="277"/>
      <c r="B107" s="1032" t="s">
        <v>998</v>
      </c>
      <c r="C107" s="1033"/>
    </row>
    <row r="108" spans="1:3">
      <c r="A108" s="1034" t="s">
        <v>458</v>
      </c>
      <c r="B108" s="1035"/>
      <c r="C108" s="1036"/>
    </row>
    <row r="109" spans="1:3" ht="12" customHeight="1">
      <c r="A109" s="277"/>
      <c r="B109" s="1007" t="s">
        <v>460</v>
      </c>
      <c r="C109" s="1008"/>
    </row>
    <row r="110" spans="1:3">
      <c r="A110" s="277"/>
      <c r="B110" s="1007" t="s">
        <v>461</v>
      </c>
      <c r="C110" s="1008"/>
    </row>
    <row r="111" spans="1:3">
      <c r="A111" s="277"/>
      <c r="B111" s="1007" t="s">
        <v>459</v>
      </c>
      <c r="C111" s="1008"/>
    </row>
    <row r="112" spans="1:3">
      <c r="A112" s="1040" t="s">
        <v>692</v>
      </c>
      <c r="B112" s="1040"/>
      <c r="C112" s="1040"/>
    </row>
    <row r="113" spans="1:3">
      <c r="A113" s="1041" t="s">
        <v>176</v>
      </c>
      <c r="B113" s="1041"/>
      <c r="C113" s="1041"/>
    </row>
    <row r="114" spans="1:3">
      <c r="A114" s="418">
        <v>1</v>
      </c>
      <c r="B114" s="1042" t="s">
        <v>576</v>
      </c>
      <c r="C114" s="1043"/>
    </row>
    <row r="115" spans="1:3">
      <c r="A115" s="418">
        <v>2</v>
      </c>
      <c r="B115" s="1044" t="s">
        <v>577</v>
      </c>
      <c r="C115" s="1045"/>
    </row>
    <row r="116" spans="1:3">
      <c r="A116" s="418">
        <v>3</v>
      </c>
      <c r="B116" s="1042" t="s">
        <v>902</v>
      </c>
      <c r="C116" s="1043"/>
    </row>
    <row r="117" spans="1:3">
      <c r="A117" s="418">
        <v>4</v>
      </c>
      <c r="B117" s="1042" t="s">
        <v>901</v>
      </c>
      <c r="C117" s="1043"/>
    </row>
    <row r="118" spans="1:3">
      <c r="A118" s="418">
        <v>5</v>
      </c>
      <c r="B118" s="422" t="s">
        <v>900</v>
      </c>
      <c r="C118" s="421"/>
    </row>
    <row r="119" spans="1:3">
      <c r="A119" s="418">
        <v>6</v>
      </c>
      <c r="B119" s="1057" t="s">
        <v>967</v>
      </c>
      <c r="C119" s="1058"/>
    </row>
    <row r="120" spans="1:3" ht="48.45" customHeight="1">
      <c r="A120" s="418">
        <v>7</v>
      </c>
      <c r="B120" s="1057" t="s">
        <v>968</v>
      </c>
      <c r="C120" s="1058"/>
    </row>
    <row r="121" spans="1:3">
      <c r="A121" s="393">
        <v>8</v>
      </c>
      <c r="B121" s="390" t="s">
        <v>603</v>
      </c>
      <c r="C121" s="415" t="s">
        <v>899</v>
      </c>
    </row>
    <row r="122" spans="1:3" ht="24">
      <c r="A122" s="418">
        <v>9.01</v>
      </c>
      <c r="B122" s="390" t="s">
        <v>487</v>
      </c>
      <c r="C122" s="402" t="s">
        <v>652</v>
      </c>
    </row>
    <row r="123" spans="1:3" ht="36">
      <c r="A123" s="418">
        <v>9.02</v>
      </c>
      <c r="B123" s="390" t="s">
        <v>488</v>
      </c>
      <c r="C123" s="402" t="s">
        <v>655</v>
      </c>
    </row>
    <row r="124" spans="1:3">
      <c r="A124" s="418">
        <v>9.0299999999999994</v>
      </c>
      <c r="B124" s="405" t="s">
        <v>836</v>
      </c>
      <c r="C124" s="405" t="s">
        <v>578</v>
      </c>
    </row>
    <row r="125" spans="1:3">
      <c r="A125" s="418">
        <v>9.0399999999999991</v>
      </c>
      <c r="B125" s="390" t="s">
        <v>489</v>
      </c>
      <c r="C125" s="405" t="s">
        <v>579</v>
      </c>
    </row>
    <row r="126" spans="1:3">
      <c r="A126" s="418">
        <v>9.0500000000000007</v>
      </c>
      <c r="B126" s="390" t="s">
        <v>490</v>
      </c>
      <c r="C126" s="405" t="s">
        <v>580</v>
      </c>
    </row>
    <row r="127" spans="1:3" ht="24">
      <c r="A127" s="418">
        <v>9.06</v>
      </c>
      <c r="B127" s="390" t="s">
        <v>491</v>
      </c>
      <c r="C127" s="405" t="s">
        <v>581</v>
      </c>
    </row>
    <row r="128" spans="1:3">
      <c r="A128" s="418">
        <v>9.07</v>
      </c>
      <c r="B128" s="420" t="s">
        <v>492</v>
      </c>
      <c r="C128" s="405" t="s">
        <v>582</v>
      </c>
    </row>
    <row r="129" spans="1:3" ht="24">
      <c r="A129" s="418">
        <v>9.08</v>
      </c>
      <c r="B129" s="390" t="s">
        <v>493</v>
      </c>
      <c r="C129" s="405" t="s">
        <v>583</v>
      </c>
    </row>
    <row r="130" spans="1:3" ht="24">
      <c r="A130" s="418">
        <v>9.09</v>
      </c>
      <c r="B130" s="390" t="s">
        <v>494</v>
      </c>
      <c r="C130" s="405" t="s">
        <v>584</v>
      </c>
    </row>
    <row r="131" spans="1:3">
      <c r="A131" s="419">
        <v>9.1</v>
      </c>
      <c r="B131" s="390" t="s">
        <v>495</v>
      </c>
      <c r="C131" s="405" t="s">
        <v>585</v>
      </c>
    </row>
    <row r="132" spans="1:3">
      <c r="A132" s="418">
        <v>9.11</v>
      </c>
      <c r="B132" s="390" t="s">
        <v>496</v>
      </c>
      <c r="C132" s="405" t="s">
        <v>586</v>
      </c>
    </row>
    <row r="133" spans="1:3">
      <c r="A133" s="418">
        <v>9.1199999999999992</v>
      </c>
      <c r="B133" s="390" t="s">
        <v>497</v>
      </c>
      <c r="C133" s="405" t="s">
        <v>587</v>
      </c>
    </row>
    <row r="134" spans="1:3">
      <c r="A134" s="418">
        <v>9.1300000000000008</v>
      </c>
      <c r="B134" s="390" t="s">
        <v>498</v>
      </c>
      <c r="C134" s="405" t="s">
        <v>588</v>
      </c>
    </row>
    <row r="135" spans="1:3">
      <c r="A135" s="418">
        <v>9.14</v>
      </c>
      <c r="B135" s="390" t="s">
        <v>499</v>
      </c>
      <c r="C135" s="405" t="s">
        <v>589</v>
      </c>
    </row>
    <row r="136" spans="1:3">
      <c r="A136" s="418">
        <v>9.15</v>
      </c>
      <c r="B136" s="390" t="s">
        <v>500</v>
      </c>
      <c r="C136" s="405" t="s">
        <v>590</v>
      </c>
    </row>
    <row r="137" spans="1:3">
      <c r="A137" s="418">
        <v>9.16</v>
      </c>
      <c r="B137" s="390" t="s">
        <v>501</v>
      </c>
      <c r="C137" s="405" t="s">
        <v>591</v>
      </c>
    </row>
    <row r="138" spans="1:3">
      <c r="A138" s="418">
        <v>9.17</v>
      </c>
      <c r="B138" s="405" t="s">
        <v>502</v>
      </c>
      <c r="C138" s="405" t="s">
        <v>592</v>
      </c>
    </row>
    <row r="139" spans="1:3" ht="24">
      <c r="A139" s="418">
        <v>9.18</v>
      </c>
      <c r="B139" s="390" t="s">
        <v>503</v>
      </c>
      <c r="C139" s="405" t="s">
        <v>593</v>
      </c>
    </row>
    <row r="140" spans="1:3">
      <c r="A140" s="418">
        <v>9.19</v>
      </c>
      <c r="B140" s="390" t="s">
        <v>504</v>
      </c>
      <c r="C140" s="405" t="s">
        <v>594</v>
      </c>
    </row>
    <row r="141" spans="1:3">
      <c r="A141" s="419">
        <v>9.1999999999999993</v>
      </c>
      <c r="B141" s="390" t="s">
        <v>505</v>
      </c>
      <c r="C141" s="405" t="s">
        <v>595</v>
      </c>
    </row>
    <row r="142" spans="1:3">
      <c r="A142" s="418">
        <v>9.2100000000000009</v>
      </c>
      <c r="B142" s="390" t="s">
        <v>506</v>
      </c>
      <c r="C142" s="405" t="s">
        <v>596</v>
      </c>
    </row>
    <row r="143" spans="1:3">
      <c r="A143" s="418">
        <v>9.2200000000000006</v>
      </c>
      <c r="B143" s="390" t="s">
        <v>507</v>
      </c>
      <c r="C143" s="405" t="s">
        <v>597</v>
      </c>
    </row>
    <row r="144" spans="1:3" ht="24">
      <c r="A144" s="418">
        <v>9.23</v>
      </c>
      <c r="B144" s="390" t="s">
        <v>508</v>
      </c>
      <c r="C144" s="405" t="s">
        <v>598</v>
      </c>
    </row>
    <row r="145" spans="1:3" ht="24">
      <c r="A145" s="418">
        <v>9.24</v>
      </c>
      <c r="B145" s="390" t="s">
        <v>509</v>
      </c>
      <c r="C145" s="405" t="s">
        <v>599</v>
      </c>
    </row>
    <row r="146" spans="1:3">
      <c r="A146" s="418">
        <v>9.2500000000000107</v>
      </c>
      <c r="B146" s="390" t="s">
        <v>510</v>
      </c>
      <c r="C146" s="405" t="s">
        <v>600</v>
      </c>
    </row>
    <row r="147" spans="1:3" ht="24">
      <c r="A147" s="418">
        <v>9.2600000000000193</v>
      </c>
      <c r="B147" s="390" t="s">
        <v>601</v>
      </c>
      <c r="C147" s="417" t="s">
        <v>602</v>
      </c>
    </row>
    <row r="148" spans="1:3" s="278" customFormat="1" ht="24">
      <c r="A148" s="418">
        <v>9.2700000000000298</v>
      </c>
      <c r="B148" s="390" t="s">
        <v>88</v>
      </c>
      <c r="C148" s="417" t="s">
        <v>653</v>
      </c>
    </row>
    <row r="149" spans="1:3" s="278" customFormat="1">
      <c r="A149" s="394"/>
      <c r="B149" s="1048" t="s">
        <v>604</v>
      </c>
      <c r="C149" s="1049"/>
    </row>
    <row r="150" spans="1:3" s="278" customFormat="1">
      <c r="A150" s="393">
        <v>1</v>
      </c>
      <c r="B150" s="1050" t="s">
        <v>898</v>
      </c>
      <c r="C150" s="1051"/>
    </row>
    <row r="151" spans="1:3" s="278" customFormat="1">
      <c r="A151" s="393">
        <v>2</v>
      </c>
      <c r="B151" s="1050" t="s">
        <v>654</v>
      </c>
      <c r="C151" s="1051"/>
    </row>
    <row r="152" spans="1:3" s="278" customFormat="1">
      <c r="A152" s="393">
        <v>3</v>
      </c>
      <c r="B152" s="1050" t="s">
        <v>651</v>
      </c>
      <c r="C152" s="1051"/>
    </row>
    <row r="153" spans="1:3" s="278" customFormat="1">
      <c r="A153" s="394"/>
      <c r="B153" s="1048" t="s">
        <v>605</v>
      </c>
      <c r="C153" s="1049"/>
    </row>
    <row r="154" spans="1:3" s="278" customFormat="1">
      <c r="A154" s="393">
        <v>1</v>
      </c>
      <c r="B154" s="1059" t="s">
        <v>897</v>
      </c>
      <c r="C154" s="1060"/>
    </row>
    <row r="155" spans="1:3" s="278" customFormat="1">
      <c r="A155" s="393">
        <v>2</v>
      </c>
      <c r="B155" s="390" t="s">
        <v>834</v>
      </c>
      <c r="C155" s="474" t="s">
        <v>962</v>
      </c>
    </row>
    <row r="156" spans="1:3" ht="24">
      <c r="A156" s="393">
        <v>3</v>
      </c>
      <c r="B156" s="390" t="s">
        <v>833</v>
      </c>
      <c r="C156" s="415" t="s">
        <v>896</v>
      </c>
    </row>
    <row r="157" spans="1:3">
      <c r="A157" s="393">
        <v>4</v>
      </c>
      <c r="B157" s="390" t="s">
        <v>480</v>
      </c>
      <c r="C157" s="390" t="s">
        <v>913</v>
      </c>
    </row>
    <row r="158" spans="1:3" ht="25.2" customHeight="1">
      <c r="A158" s="394"/>
      <c r="B158" s="1048" t="s">
        <v>606</v>
      </c>
      <c r="C158" s="1049"/>
    </row>
    <row r="159" spans="1:3" ht="36">
      <c r="A159" s="393"/>
      <c r="B159" s="390" t="s">
        <v>885</v>
      </c>
      <c r="C159" s="475" t="s">
        <v>963</v>
      </c>
    </row>
    <row r="160" spans="1:3">
      <c r="A160" s="394"/>
      <c r="B160" s="1048" t="s">
        <v>607</v>
      </c>
      <c r="C160" s="1049"/>
    </row>
    <row r="161" spans="1:3" ht="39" customHeight="1">
      <c r="A161" s="394"/>
      <c r="B161" s="1032" t="s">
        <v>895</v>
      </c>
      <c r="C161" s="1033"/>
    </row>
    <row r="162" spans="1:3">
      <c r="A162" s="394" t="s">
        <v>608</v>
      </c>
      <c r="B162" s="416" t="s">
        <v>518</v>
      </c>
      <c r="C162" s="407" t="s">
        <v>609</v>
      </c>
    </row>
    <row r="163" spans="1:3">
      <c r="A163" s="394" t="s">
        <v>357</v>
      </c>
      <c r="B163" s="413" t="s">
        <v>519</v>
      </c>
      <c r="C163" s="415" t="s">
        <v>894</v>
      </c>
    </row>
    <row r="164" spans="1:3" ht="24">
      <c r="A164" s="394" t="s">
        <v>364</v>
      </c>
      <c r="B164" s="407" t="s">
        <v>520</v>
      </c>
      <c r="C164" s="415" t="s">
        <v>610</v>
      </c>
    </row>
    <row r="165" spans="1:3">
      <c r="A165" s="394" t="s">
        <v>611</v>
      </c>
      <c r="B165" s="413" t="s">
        <v>521</v>
      </c>
      <c r="C165" s="414" t="s">
        <v>612</v>
      </c>
    </row>
    <row r="166" spans="1:3" ht="24">
      <c r="A166" s="394" t="s">
        <v>613</v>
      </c>
      <c r="B166" s="413" t="s">
        <v>849</v>
      </c>
      <c r="C166" s="412" t="s">
        <v>893</v>
      </c>
    </row>
    <row r="167" spans="1:3" ht="24">
      <c r="A167" s="394" t="s">
        <v>365</v>
      </c>
      <c r="B167" s="413" t="s">
        <v>522</v>
      </c>
      <c r="C167" s="412" t="s">
        <v>615</v>
      </c>
    </row>
    <row r="168" spans="1:3" ht="24">
      <c r="A168" s="394" t="s">
        <v>614</v>
      </c>
      <c r="B168" s="410" t="s">
        <v>525</v>
      </c>
      <c r="C168" s="411" t="s">
        <v>622</v>
      </c>
    </row>
    <row r="169" spans="1:3" ht="24">
      <c r="A169" s="394" t="s">
        <v>616</v>
      </c>
      <c r="B169" s="410" t="s">
        <v>523</v>
      </c>
      <c r="C169" s="412" t="s">
        <v>618</v>
      </c>
    </row>
    <row r="170" spans="1:3" ht="26.7" customHeight="1">
      <c r="A170" s="394" t="s">
        <v>617</v>
      </c>
      <c r="B170" s="410" t="s">
        <v>524</v>
      </c>
      <c r="C170" s="411" t="s">
        <v>620</v>
      </c>
    </row>
    <row r="171" spans="1:3">
      <c r="A171" s="394" t="s">
        <v>619</v>
      </c>
      <c r="B171" s="388" t="s">
        <v>526</v>
      </c>
      <c r="C171" s="411" t="s">
        <v>624</v>
      </c>
    </row>
    <row r="172" spans="1:3" ht="24">
      <c r="A172" s="394" t="s">
        <v>621</v>
      </c>
      <c r="B172" s="410" t="s">
        <v>527</v>
      </c>
      <c r="C172" s="409" t="s">
        <v>625</v>
      </c>
    </row>
    <row r="173" spans="1:3">
      <c r="A173" s="394" t="s">
        <v>623</v>
      </c>
      <c r="B173" s="408" t="s">
        <v>528</v>
      </c>
      <c r="C173" s="407" t="s">
        <v>626</v>
      </c>
    </row>
    <row r="174" spans="1:3" ht="24">
      <c r="A174" s="394"/>
      <c r="B174" s="406" t="s">
        <v>892</v>
      </c>
      <c r="C174" s="405" t="s">
        <v>627</v>
      </c>
    </row>
    <row r="175" spans="1:3" ht="24">
      <c r="A175" s="394"/>
      <c r="B175" s="406" t="s">
        <v>891</v>
      </c>
      <c r="C175" s="405" t="s">
        <v>628</v>
      </c>
    </row>
    <row r="176" spans="1:3" ht="24">
      <c r="A176" s="394"/>
      <c r="B176" s="406" t="s">
        <v>890</v>
      </c>
      <c r="C176" s="405" t="s">
        <v>629</v>
      </c>
    </row>
    <row r="177" spans="1:3">
      <c r="A177" s="394"/>
      <c r="B177" s="1048" t="s">
        <v>630</v>
      </c>
      <c r="C177" s="1049"/>
    </row>
    <row r="178" spans="1:3">
      <c r="A178" s="394"/>
      <c r="B178" s="1050" t="s">
        <v>889</v>
      </c>
      <c r="C178" s="1051"/>
    </row>
    <row r="179" spans="1:3">
      <c r="A179" s="393">
        <v>1</v>
      </c>
      <c r="B179" s="405" t="s">
        <v>532</v>
      </c>
      <c r="C179" s="405" t="s">
        <v>532</v>
      </c>
    </row>
    <row r="180" spans="1:3" ht="24">
      <c r="A180" s="393">
        <v>2</v>
      </c>
      <c r="B180" s="405" t="s">
        <v>631</v>
      </c>
      <c r="C180" s="405" t="s">
        <v>632</v>
      </c>
    </row>
    <row r="181" spans="1:3">
      <c r="A181" s="393">
        <v>3</v>
      </c>
      <c r="B181" s="405" t="s">
        <v>534</v>
      </c>
      <c r="C181" s="405" t="s">
        <v>633</v>
      </c>
    </row>
    <row r="182" spans="1:3" ht="24">
      <c r="A182" s="393">
        <v>4</v>
      </c>
      <c r="B182" s="405" t="s">
        <v>535</v>
      </c>
      <c r="C182" s="405" t="s">
        <v>634</v>
      </c>
    </row>
    <row r="183" spans="1:3" ht="24">
      <c r="A183" s="393">
        <v>5</v>
      </c>
      <c r="B183" s="405" t="s">
        <v>536</v>
      </c>
      <c r="C183" s="405" t="s">
        <v>656</v>
      </c>
    </row>
    <row r="184" spans="1:3" ht="48">
      <c r="A184" s="393">
        <v>6</v>
      </c>
      <c r="B184" s="405" t="s">
        <v>537</v>
      </c>
      <c r="C184" s="405" t="s">
        <v>635</v>
      </c>
    </row>
    <row r="185" spans="1:3">
      <c r="A185" s="394"/>
      <c r="B185" s="1048" t="s">
        <v>636</v>
      </c>
      <c r="C185" s="1049"/>
    </row>
    <row r="186" spans="1:3">
      <c r="A186" s="394"/>
      <c r="B186" s="1052" t="s">
        <v>888</v>
      </c>
      <c r="C186" s="1053"/>
    </row>
    <row r="187" spans="1:3" ht="24">
      <c r="A187" s="394">
        <v>1.1000000000000001</v>
      </c>
      <c r="B187" s="404" t="s">
        <v>542</v>
      </c>
      <c r="C187" s="402" t="s">
        <v>637</v>
      </c>
    </row>
    <row r="188" spans="1:3" ht="49.95" customHeight="1">
      <c r="A188" s="394" t="s">
        <v>146</v>
      </c>
      <c r="B188" s="389" t="s">
        <v>543</v>
      </c>
      <c r="C188" s="402" t="s">
        <v>638</v>
      </c>
    </row>
    <row r="189" spans="1:3">
      <c r="A189" s="394" t="s">
        <v>544</v>
      </c>
      <c r="B189" s="403" t="s">
        <v>545</v>
      </c>
      <c r="C189" s="1054" t="s">
        <v>887</v>
      </c>
    </row>
    <row r="190" spans="1:3">
      <c r="A190" s="394" t="s">
        <v>546</v>
      </c>
      <c r="B190" s="403" t="s">
        <v>547</v>
      </c>
      <c r="C190" s="1054"/>
    </row>
    <row r="191" spans="1:3">
      <c r="A191" s="394" t="s">
        <v>548</v>
      </c>
      <c r="B191" s="403" t="s">
        <v>549</v>
      </c>
      <c r="C191" s="1054"/>
    </row>
    <row r="192" spans="1:3">
      <c r="A192" s="394" t="s">
        <v>550</v>
      </c>
      <c r="B192" s="403" t="s">
        <v>551</v>
      </c>
      <c r="C192" s="1054"/>
    </row>
    <row r="193" spans="1:4" ht="25.5" customHeight="1">
      <c r="A193" s="394">
        <v>1.2</v>
      </c>
      <c r="B193" s="401" t="s">
        <v>863</v>
      </c>
      <c r="C193" s="476" t="s">
        <v>964</v>
      </c>
    </row>
    <row r="194" spans="1:4" ht="24">
      <c r="A194" s="394" t="s">
        <v>553</v>
      </c>
      <c r="B194" s="396" t="s">
        <v>554</v>
      </c>
      <c r="C194" s="399" t="s">
        <v>639</v>
      </c>
    </row>
    <row r="195" spans="1:4" ht="24">
      <c r="A195" s="394" t="s">
        <v>555</v>
      </c>
      <c r="B195" s="400" t="s">
        <v>556</v>
      </c>
      <c r="C195" s="399" t="s">
        <v>640</v>
      </c>
    </row>
    <row r="196" spans="1:4" ht="25.95" customHeight="1">
      <c r="A196" s="394" t="s">
        <v>557</v>
      </c>
      <c r="B196" s="398" t="s">
        <v>558</v>
      </c>
      <c r="C196" s="387" t="s">
        <v>641</v>
      </c>
    </row>
    <row r="197" spans="1:4" ht="24">
      <c r="A197" s="394" t="s">
        <v>559</v>
      </c>
      <c r="B197" s="397" t="s">
        <v>560</v>
      </c>
      <c r="C197" s="387" t="s">
        <v>642</v>
      </c>
      <c r="D197" s="279"/>
    </row>
    <row r="198" spans="1:4" ht="12.6">
      <c r="A198" s="394">
        <v>1.4</v>
      </c>
      <c r="B198" s="396" t="s">
        <v>649</v>
      </c>
      <c r="C198" s="395" t="s">
        <v>643</v>
      </c>
      <c r="D198" s="280"/>
    </row>
    <row r="199" spans="1:4" ht="12.6">
      <c r="A199" s="394">
        <v>1.5</v>
      </c>
      <c r="B199" s="396" t="s">
        <v>650</v>
      </c>
      <c r="C199" s="395" t="s">
        <v>643</v>
      </c>
      <c r="D199" s="281"/>
    </row>
    <row r="200" spans="1:4" ht="12.6">
      <c r="A200" s="394"/>
      <c r="B200" s="1040" t="s">
        <v>644</v>
      </c>
      <c r="C200" s="1040"/>
      <c r="D200" s="281"/>
    </row>
    <row r="201" spans="1:4" ht="12.6">
      <c r="A201" s="394"/>
      <c r="B201" s="1052" t="s">
        <v>886</v>
      </c>
      <c r="C201" s="1052"/>
      <c r="D201" s="281"/>
    </row>
    <row r="202" spans="1:4" ht="12.6">
      <c r="A202" s="393"/>
      <c r="B202" s="390" t="s">
        <v>885</v>
      </c>
      <c r="C202" s="475" t="s">
        <v>962</v>
      </c>
      <c r="D202" s="281"/>
    </row>
    <row r="203" spans="1:4" ht="12.6">
      <c r="A203" s="394"/>
      <c r="B203" s="1040" t="s">
        <v>645</v>
      </c>
      <c r="C203" s="1040"/>
      <c r="D203" s="282"/>
    </row>
    <row r="204" spans="1:4" ht="12.6">
      <c r="A204" s="393"/>
      <c r="B204" s="1055" t="s">
        <v>884</v>
      </c>
      <c r="C204" s="1055"/>
      <c r="D204" s="283"/>
    </row>
    <row r="205" spans="1:4" ht="12.6">
      <c r="B205" s="1040" t="s">
        <v>682</v>
      </c>
      <c r="C205" s="1040"/>
      <c r="D205" s="284"/>
    </row>
    <row r="206" spans="1:4" ht="24">
      <c r="A206" s="389">
        <v>1</v>
      </c>
      <c r="B206" s="390" t="s">
        <v>658</v>
      </c>
      <c r="C206" s="387" t="s">
        <v>670</v>
      </c>
      <c r="D206" s="283"/>
    </row>
    <row r="207" spans="1:4" ht="18" customHeight="1">
      <c r="A207" s="389">
        <v>2</v>
      </c>
      <c r="B207" s="390" t="s">
        <v>659</v>
      </c>
      <c r="C207" s="387" t="s">
        <v>671</v>
      </c>
      <c r="D207" s="284"/>
    </row>
    <row r="208" spans="1:4" ht="24">
      <c r="A208" s="389">
        <v>3</v>
      </c>
      <c r="B208" s="390" t="s">
        <v>660</v>
      </c>
      <c r="C208" s="390" t="s">
        <v>672</v>
      </c>
      <c r="D208" s="285"/>
    </row>
    <row r="209" spans="1:4" ht="12.6">
      <c r="A209" s="389">
        <v>4</v>
      </c>
      <c r="B209" s="390" t="s">
        <v>661</v>
      </c>
      <c r="C209" s="390" t="s">
        <v>673</v>
      </c>
      <c r="D209" s="285"/>
    </row>
    <row r="210" spans="1:4" ht="24">
      <c r="A210" s="389">
        <v>5</v>
      </c>
      <c r="B210" s="390" t="s">
        <v>662</v>
      </c>
      <c r="C210" s="390" t="s">
        <v>674</v>
      </c>
    </row>
    <row r="211" spans="1:4" ht="24.45" customHeight="1">
      <c r="A211" s="389">
        <v>6</v>
      </c>
      <c r="B211" s="390" t="s">
        <v>663</v>
      </c>
      <c r="C211" s="390" t="s">
        <v>675</v>
      </c>
    </row>
    <row r="212" spans="1:4" ht="24">
      <c r="A212" s="389">
        <v>7</v>
      </c>
      <c r="B212" s="390" t="s">
        <v>664</v>
      </c>
      <c r="C212" s="390" t="s">
        <v>676</v>
      </c>
    </row>
    <row r="213" spans="1:4">
      <c r="A213" s="389">
        <v>7.1</v>
      </c>
      <c r="B213" s="392" t="s">
        <v>665</v>
      </c>
      <c r="C213" s="390" t="s">
        <v>677</v>
      </c>
    </row>
    <row r="214" spans="1:4">
      <c r="A214" s="389">
        <v>7.2</v>
      </c>
      <c r="B214" s="392" t="s">
        <v>666</v>
      </c>
      <c r="C214" s="390" t="s">
        <v>678</v>
      </c>
    </row>
    <row r="215" spans="1:4">
      <c r="A215" s="389">
        <v>7.3</v>
      </c>
      <c r="B215" s="391" t="s">
        <v>667</v>
      </c>
      <c r="C215" s="390" t="s">
        <v>679</v>
      </c>
    </row>
    <row r="216" spans="1:4" ht="39.450000000000003" customHeight="1">
      <c r="A216" s="389">
        <v>8</v>
      </c>
      <c r="B216" s="390" t="s">
        <v>668</v>
      </c>
      <c r="C216" s="387" t="s">
        <v>680</v>
      </c>
    </row>
    <row r="217" spans="1:4">
      <c r="A217" s="389">
        <v>9</v>
      </c>
      <c r="B217" s="390" t="s">
        <v>669</v>
      </c>
      <c r="C217" s="387" t="s">
        <v>681</v>
      </c>
    </row>
    <row r="218" spans="1:4" ht="24">
      <c r="A218" s="431">
        <v>10.1</v>
      </c>
      <c r="B218" s="432" t="s">
        <v>689</v>
      </c>
      <c r="C218" s="423" t="s">
        <v>690</v>
      </c>
    </row>
    <row r="219" spans="1:4">
      <c r="A219" s="1056"/>
      <c r="B219" s="433" t="s">
        <v>876</v>
      </c>
      <c r="C219" s="387" t="s">
        <v>883</v>
      </c>
    </row>
    <row r="220" spans="1:4">
      <c r="A220" s="1056"/>
      <c r="B220" s="388" t="s">
        <v>541</v>
      </c>
      <c r="C220" s="387" t="s">
        <v>882</v>
      </c>
    </row>
    <row r="221" spans="1:4">
      <c r="A221" s="1056"/>
      <c r="B221" s="388" t="s">
        <v>875</v>
      </c>
      <c r="C221" s="476" t="s">
        <v>965</v>
      </c>
    </row>
    <row r="222" spans="1:4">
      <c r="A222" s="1056"/>
      <c r="B222" s="388" t="s">
        <v>683</v>
      </c>
      <c r="C222" s="387" t="s">
        <v>881</v>
      </c>
    </row>
    <row r="223" spans="1:4" ht="24">
      <c r="A223" s="1056"/>
      <c r="B223" s="388" t="s">
        <v>687</v>
      </c>
      <c r="C223" s="402" t="s">
        <v>880</v>
      </c>
    </row>
    <row r="224" spans="1:4" ht="36">
      <c r="A224" s="1056"/>
      <c r="B224" s="388" t="s">
        <v>686</v>
      </c>
      <c r="C224" s="387" t="s">
        <v>879</v>
      </c>
    </row>
    <row r="225" spans="1:3">
      <c r="A225" s="1056"/>
      <c r="B225" s="388" t="s">
        <v>914</v>
      </c>
      <c r="C225" s="387" t="s">
        <v>878</v>
      </c>
    </row>
    <row r="226" spans="1:3" ht="24">
      <c r="A226" s="1056"/>
      <c r="B226" s="388" t="s">
        <v>915</v>
      </c>
      <c r="C226" s="387" t="s">
        <v>877</v>
      </c>
    </row>
    <row r="227" spans="1:3" ht="12.6">
      <c r="A227" s="424"/>
      <c r="B227" s="425"/>
      <c r="C227" s="426"/>
    </row>
    <row r="228" spans="1:3" ht="12.6">
      <c r="A228" s="424"/>
      <c r="B228" s="426"/>
      <c r="C228" s="427"/>
    </row>
    <row r="229" spans="1:3" ht="12.6">
      <c r="A229" s="424"/>
      <c r="B229" s="426"/>
      <c r="C229" s="427"/>
    </row>
    <row r="230" spans="1:3" ht="12.6">
      <c r="A230" s="424"/>
      <c r="B230" s="428"/>
      <c r="C230" s="427"/>
    </row>
    <row r="231" spans="1:3">
      <c r="A231" s="1047"/>
      <c r="B231" s="429"/>
      <c r="C231" s="427"/>
    </row>
    <row r="232" spans="1:3">
      <c r="A232" s="1047"/>
      <c r="B232" s="429"/>
      <c r="C232" s="427"/>
    </row>
    <row r="233" spans="1:3">
      <c r="A233" s="1047"/>
      <c r="B233" s="429"/>
      <c r="C233" s="427"/>
    </row>
    <row r="234" spans="1:3">
      <c r="A234" s="1047"/>
      <c r="B234" s="429"/>
      <c r="C234" s="430"/>
    </row>
    <row r="235" spans="1:3" ht="40.5" customHeight="1">
      <c r="A235" s="1047"/>
      <c r="B235" s="429"/>
      <c r="C235" s="427"/>
    </row>
    <row r="236" spans="1:3" ht="24" customHeight="1">
      <c r="A236" s="1047"/>
      <c r="B236" s="429"/>
      <c r="C236" s="427"/>
    </row>
    <row r="237" spans="1:3">
      <c r="A237" s="1047"/>
      <c r="B237" s="429"/>
      <c r="C237" s="427"/>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80" zoomScaleNormal="80" workbookViewId="0">
      <selection activeCell="B1" sqref="B1"/>
    </sheetView>
  </sheetViews>
  <sheetFormatPr defaultRowHeight="14.4"/>
  <cols>
    <col min="1" max="1" width="8.88671875" style="85"/>
    <col min="2" max="2" width="66.6640625" style="85" customWidth="1"/>
    <col min="3" max="8" width="17.6640625" style="768" customWidth="1"/>
    <col min="9" max="16384" width="8.88671875" style="85"/>
  </cols>
  <sheetData>
    <row r="1" spans="1:8">
      <c r="A1" s="441" t="s">
        <v>97</v>
      </c>
      <c r="B1" s="222" t="str">
        <f>Info!C2</f>
        <v>სს ”ლიბერთი ბანკი”</v>
      </c>
      <c r="C1" s="652"/>
      <c r="D1" s="653"/>
      <c r="E1" s="653"/>
      <c r="F1" s="653"/>
      <c r="G1" s="653"/>
    </row>
    <row r="2" spans="1:8">
      <c r="A2" s="441" t="s">
        <v>98</v>
      </c>
      <c r="B2" s="540">
        <f>'1. key ratios'!B2</f>
        <v>46022</v>
      </c>
      <c r="C2" s="654"/>
      <c r="D2" s="655"/>
      <c r="E2" s="655"/>
      <c r="F2" s="655"/>
      <c r="G2" s="655"/>
      <c r="H2" s="769"/>
    </row>
    <row r="3" spans="1:8" ht="15" thickBot="1">
      <c r="A3" s="441"/>
      <c r="B3" s="11"/>
      <c r="C3" s="654"/>
      <c r="D3" s="655"/>
      <c r="E3" s="655"/>
      <c r="F3" s="655"/>
      <c r="G3" s="655"/>
      <c r="H3" s="769"/>
    </row>
    <row r="4" spans="1:8">
      <c r="A4" s="882" t="s">
        <v>25</v>
      </c>
      <c r="B4" s="880" t="s">
        <v>155</v>
      </c>
      <c r="C4" s="878" t="s">
        <v>103</v>
      </c>
      <c r="D4" s="878"/>
      <c r="E4" s="878"/>
      <c r="F4" s="878" t="s">
        <v>104</v>
      </c>
      <c r="G4" s="878"/>
      <c r="H4" s="879"/>
    </row>
    <row r="5" spans="1:8" ht="15.45" customHeight="1">
      <c r="A5" s="883"/>
      <c r="B5" s="881"/>
      <c r="C5" s="650" t="s">
        <v>26</v>
      </c>
      <c r="D5" s="650" t="s">
        <v>77</v>
      </c>
      <c r="E5" s="650" t="s">
        <v>66</v>
      </c>
      <c r="F5" s="650" t="s">
        <v>26</v>
      </c>
      <c r="G5" s="650" t="s">
        <v>77</v>
      </c>
      <c r="H5" s="651" t="s">
        <v>66</v>
      </c>
    </row>
    <row r="6" spans="1:8">
      <c r="A6" s="752">
        <v>1</v>
      </c>
      <c r="B6" s="599" t="s">
        <v>744</v>
      </c>
      <c r="C6" s="770">
        <f>SUM(C7:C12)</f>
        <v>631508448.80300009</v>
      </c>
      <c r="D6" s="770">
        <f>SUM(D7:D12)</f>
        <v>91233901.645999983</v>
      </c>
      <c r="E6" s="771">
        <f>C6+D6</f>
        <v>722742350.44900012</v>
      </c>
      <c r="F6" s="770">
        <f>SUM(F7:F12)</f>
        <v>537612360.66999996</v>
      </c>
      <c r="G6" s="770">
        <f>SUM(G7:G12)</f>
        <v>70062108.118999988</v>
      </c>
      <c r="H6" s="772">
        <f>F6+G6</f>
        <v>607674468.78899992</v>
      </c>
    </row>
    <row r="7" spans="1:8">
      <c r="A7" s="752">
        <v>1.1000000000000001</v>
      </c>
      <c r="B7" s="600" t="s">
        <v>698</v>
      </c>
      <c r="C7" s="770"/>
      <c r="D7" s="770"/>
      <c r="E7" s="771">
        <f t="shared" ref="E7:E45" si="0">C7+D7</f>
        <v>0</v>
      </c>
      <c r="F7" s="770"/>
      <c r="G7" s="770"/>
      <c r="H7" s="772">
        <f t="shared" ref="H7:H44" si="1">F7+G7</f>
        <v>0</v>
      </c>
    </row>
    <row r="8" spans="1:8" ht="20.399999999999999">
      <c r="A8" s="752">
        <v>1.2</v>
      </c>
      <c r="B8" s="600" t="s">
        <v>745</v>
      </c>
      <c r="C8" s="770"/>
      <c r="D8" s="770"/>
      <c r="E8" s="771">
        <f t="shared" si="0"/>
        <v>0</v>
      </c>
      <c r="F8" s="770"/>
      <c r="G8" s="770"/>
      <c r="H8" s="772">
        <f t="shared" si="1"/>
        <v>0</v>
      </c>
    </row>
    <row r="9" spans="1:8" ht="21.45" customHeight="1">
      <c r="A9" s="752">
        <v>1.3</v>
      </c>
      <c r="B9" s="601" t="s">
        <v>746</v>
      </c>
      <c r="C9" s="770"/>
      <c r="D9" s="770"/>
      <c r="E9" s="771">
        <f t="shared" si="0"/>
        <v>0</v>
      </c>
      <c r="F9" s="770"/>
      <c r="G9" s="770"/>
      <c r="H9" s="772">
        <f t="shared" si="1"/>
        <v>0</v>
      </c>
    </row>
    <row r="10" spans="1:8">
      <c r="A10" s="752">
        <v>1.4</v>
      </c>
      <c r="B10" s="601" t="s">
        <v>702</v>
      </c>
      <c r="C10" s="770">
        <v>22837696</v>
      </c>
      <c r="D10" s="770">
        <v>0</v>
      </c>
      <c r="E10" s="771">
        <f t="shared" si="0"/>
        <v>22837696</v>
      </c>
      <c r="F10" s="770">
        <v>16815011</v>
      </c>
      <c r="G10" s="770"/>
      <c r="H10" s="772">
        <f t="shared" si="1"/>
        <v>16815011</v>
      </c>
    </row>
    <row r="11" spans="1:8">
      <c r="A11" s="752">
        <v>1.5</v>
      </c>
      <c r="B11" s="601" t="s">
        <v>705</v>
      </c>
      <c r="C11" s="770">
        <v>608670752.80300009</v>
      </c>
      <c r="D11" s="770">
        <v>91233901.645999983</v>
      </c>
      <c r="E11" s="771">
        <f t="shared" si="0"/>
        <v>699904654.44900012</v>
      </c>
      <c r="F11" s="770">
        <v>520797349.66999996</v>
      </c>
      <c r="G11" s="770">
        <v>70062108.118999988</v>
      </c>
      <c r="H11" s="772">
        <f t="shared" si="1"/>
        <v>590859457.78899992</v>
      </c>
    </row>
    <row r="12" spans="1:8">
      <c r="A12" s="752">
        <v>1.6</v>
      </c>
      <c r="B12" s="602" t="s">
        <v>88</v>
      </c>
      <c r="C12" s="770"/>
      <c r="D12" s="770"/>
      <c r="E12" s="771">
        <f t="shared" si="0"/>
        <v>0</v>
      </c>
      <c r="F12" s="770"/>
      <c r="G12" s="770"/>
      <c r="H12" s="772">
        <f t="shared" si="1"/>
        <v>0</v>
      </c>
    </row>
    <row r="13" spans="1:8">
      <c r="A13" s="752">
        <v>2</v>
      </c>
      <c r="B13" s="603" t="s">
        <v>747</v>
      </c>
      <c r="C13" s="770">
        <f>SUM(C14:C17)</f>
        <v>-300680158.10729992</v>
      </c>
      <c r="D13" s="770">
        <f>SUM(D14:D17)</f>
        <v>-44090356.359106295</v>
      </c>
      <c r="E13" s="771">
        <f t="shared" si="0"/>
        <v>-344770514.46640623</v>
      </c>
      <c r="F13" s="770">
        <v>-252058371.80526978</v>
      </c>
      <c r="G13" s="770">
        <v>-29251364.410016324</v>
      </c>
      <c r="H13" s="772">
        <f t="shared" si="1"/>
        <v>-281309736.21528608</v>
      </c>
    </row>
    <row r="14" spans="1:8">
      <c r="A14" s="752">
        <v>2.1</v>
      </c>
      <c r="B14" s="601" t="s">
        <v>748</v>
      </c>
      <c r="C14" s="770"/>
      <c r="D14" s="770"/>
      <c r="E14" s="771">
        <f t="shared" si="0"/>
        <v>0</v>
      </c>
      <c r="F14" s="770"/>
      <c r="G14" s="770"/>
      <c r="H14" s="772">
        <f t="shared" si="1"/>
        <v>0</v>
      </c>
    </row>
    <row r="15" spans="1:8" ht="24.45" customHeight="1">
      <c r="A15" s="752">
        <v>2.2000000000000002</v>
      </c>
      <c r="B15" s="601" t="s">
        <v>749</v>
      </c>
      <c r="C15" s="770"/>
      <c r="D15" s="770"/>
      <c r="E15" s="771">
        <f t="shared" si="0"/>
        <v>0</v>
      </c>
      <c r="F15" s="770"/>
      <c r="G15" s="770"/>
      <c r="H15" s="772">
        <f t="shared" si="1"/>
        <v>0</v>
      </c>
    </row>
    <row r="16" spans="1:8" ht="20.7" customHeight="1">
      <c r="A16" s="752">
        <v>2.2999999999999998</v>
      </c>
      <c r="B16" s="601" t="s">
        <v>750</v>
      </c>
      <c r="C16" s="770">
        <v>-300680158.10729992</v>
      </c>
      <c r="D16" s="770">
        <v>-44090356.359106295</v>
      </c>
      <c r="E16" s="771">
        <f t="shared" si="0"/>
        <v>-344770514.46640623</v>
      </c>
      <c r="F16" s="770">
        <v>-252058371.80526978</v>
      </c>
      <c r="G16" s="770">
        <v>-29251364.410016324</v>
      </c>
      <c r="H16" s="772">
        <f t="shared" si="1"/>
        <v>-281309736.21528608</v>
      </c>
    </row>
    <row r="17" spans="1:8">
      <c r="A17" s="752">
        <v>2.4</v>
      </c>
      <c r="B17" s="601" t="s">
        <v>751</v>
      </c>
      <c r="C17" s="770"/>
      <c r="D17" s="770"/>
      <c r="E17" s="771">
        <f t="shared" si="0"/>
        <v>0</v>
      </c>
      <c r="F17" s="770"/>
      <c r="G17" s="770"/>
      <c r="H17" s="772">
        <f t="shared" si="1"/>
        <v>0</v>
      </c>
    </row>
    <row r="18" spans="1:8">
      <c r="A18" s="752">
        <v>3</v>
      </c>
      <c r="B18" s="603" t="s">
        <v>752</v>
      </c>
      <c r="C18" s="770"/>
      <c r="D18" s="770"/>
      <c r="E18" s="771">
        <f t="shared" si="0"/>
        <v>0</v>
      </c>
      <c r="F18" s="770"/>
      <c r="G18" s="770"/>
      <c r="H18" s="772">
        <f t="shared" si="1"/>
        <v>0</v>
      </c>
    </row>
    <row r="19" spans="1:8">
      <c r="A19" s="752">
        <v>4</v>
      </c>
      <c r="B19" s="603" t="s">
        <v>753</v>
      </c>
      <c r="C19" s="770">
        <v>52298312.899999999</v>
      </c>
      <c r="D19" s="770">
        <v>11671610.609999999</v>
      </c>
      <c r="E19" s="771">
        <f t="shared" si="0"/>
        <v>63969923.509999998</v>
      </c>
      <c r="F19" s="770">
        <v>50056855.359999999</v>
      </c>
      <c r="G19" s="770">
        <v>9362264.8300000001</v>
      </c>
      <c r="H19" s="772">
        <f t="shared" si="1"/>
        <v>59419120.189999998</v>
      </c>
    </row>
    <row r="20" spans="1:8">
      <c r="A20" s="752">
        <v>5</v>
      </c>
      <c r="B20" s="603" t="s">
        <v>754</v>
      </c>
      <c r="C20" s="770">
        <v>-9981520.3000000007</v>
      </c>
      <c r="D20" s="770">
        <v>-24360926.999999996</v>
      </c>
      <c r="E20" s="771">
        <f t="shared" si="0"/>
        <v>-34342447.299999997</v>
      </c>
      <c r="F20" s="770">
        <v>-8190308.6299999999</v>
      </c>
      <c r="G20" s="770">
        <v>-21804662.469999999</v>
      </c>
      <c r="H20" s="772">
        <f t="shared" si="1"/>
        <v>-29994971.099999998</v>
      </c>
    </row>
    <row r="21" spans="1:8" ht="38.700000000000003" customHeight="1">
      <c r="A21" s="752">
        <v>6</v>
      </c>
      <c r="B21" s="603" t="s">
        <v>755</v>
      </c>
      <c r="C21" s="770">
        <v>72544.600000000006</v>
      </c>
      <c r="D21" s="770">
        <v>0</v>
      </c>
      <c r="E21" s="771">
        <f t="shared" si="0"/>
        <v>72544.600000000006</v>
      </c>
      <c r="F21" s="770">
        <v>-107662.37999999998</v>
      </c>
      <c r="G21" s="770">
        <v>0</v>
      </c>
      <c r="H21" s="772">
        <f t="shared" si="1"/>
        <v>-107662.37999999998</v>
      </c>
    </row>
    <row r="22" spans="1:8" ht="27.45" customHeight="1">
      <c r="A22" s="752">
        <v>7</v>
      </c>
      <c r="B22" s="603" t="s">
        <v>756</v>
      </c>
      <c r="C22" s="770">
        <v>214665.39</v>
      </c>
      <c r="D22" s="770">
        <v>0</v>
      </c>
      <c r="E22" s="771">
        <f t="shared" si="0"/>
        <v>214665.39</v>
      </c>
      <c r="F22" s="770">
        <v>17211464.379999999</v>
      </c>
      <c r="G22" s="770">
        <v>-0.26000000000931323</v>
      </c>
      <c r="H22" s="772">
        <f t="shared" si="1"/>
        <v>17211464.119999997</v>
      </c>
    </row>
    <row r="23" spans="1:8" ht="37.200000000000003" customHeight="1">
      <c r="A23" s="752">
        <v>8</v>
      </c>
      <c r="B23" s="604" t="s">
        <v>757</v>
      </c>
      <c r="C23" s="770"/>
      <c r="D23" s="770"/>
      <c r="E23" s="771">
        <f t="shared" si="0"/>
        <v>0</v>
      </c>
      <c r="F23" s="770"/>
      <c r="G23" s="770"/>
      <c r="H23" s="772">
        <f t="shared" si="1"/>
        <v>0</v>
      </c>
    </row>
    <row r="24" spans="1:8" ht="34.5" customHeight="1">
      <c r="A24" s="752">
        <v>9</v>
      </c>
      <c r="B24" s="604" t="s">
        <v>758</v>
      </c>
      <c r="C24" s="770"/>
      <c r="D24" s="770"/>
      <c r="E24" s="771">
        <f t="shared" si="0"/>
        <v>0</v>
      </c>
      <c r="F24" s="770"/>
      <c r="G24" s="770"/>
      <c r="H24" s="772">
        <f t="shared" si="1"/>
        <v>0</v>
      </c>
    </row>
    <row r="25" spans="1:8">
      <c r="A25" s="752">
        <v>10</v>
      </c>
      <c r="B25" s="603" t="s">
        <v>759</v>
      </c>
      <c r="C25" s="770">
        <v>21202119.620000005</v>
      </c>
      <c r="D25" s="770">
        <v>0</v>
      </c>
      <c r="E25" s="771">
        <f t="shared" si="0"/>
        <v>21202119.620000005</v>
      </c>
      <c r="F25" s="770">
        <v>5254242.4899999984</v>
      </c>
      <c r="G25" s="770">
        <v>0</v>
      </c>
      <c r="H25" s="772">
        <f t="shared" si="1"/>
        <v>5254242.4899999984</v>
      </c>
    </row>
    <row r="26" spans="1:8" ht="27" customHeight="1">
      <c r="A26" s="752">
        <v>11</v>
      </c>
      <c r="B26" s="605" t="s">
        <v>760</v>
      </c>
      <c r="C26" s="770">
        <v>685889.36</v>
      </c>
      <c r="D26" s="770">
        <v>0</v>
      </c>
      <c r="E26" s="771">
        <f t="shared" si="0"/>
        <v>685889.36</v>
      </c>
      <c r="F26" s="770">
        <v>386028.88</v>
      </c>
      <c r="G26" s="770">
        <v>0</v>
      </c>
      <c r="H26" s="772">
        <f t="shared" si="1"/>
        <v>386028.88</v>
      </c>
    </row>
    <row r="27" spans="1:8">
      <c r="A27" s="752">
        <v>12</v>
      </c>
      <c r="B27" s="603" t="s">
        <v>761</v>
      </c>
      <c r="C27" s="770">
        <v>15869445.32</v>
      </c>
      <c r="D27" s="770">
        <v>31950.36</v>
      </c>
      <c r="E27" s="771">
        <f t="shared" si="0"/>
        <v>15901395.68</v>
      </c>
      <c r="F27" s="770">
        <v>16572899.51</v>
      </c>
      <c r="G27" s="770">
        <v>13995.710000000001</v>
      </c>
      <c r="H27" s="772">
        <f t="shared" si="1"/>
        <v>16586895.220000001</v>
      </c>
    </row>
    <row r="28" spans="1:8">
      <c r="A28" s="752">
        <v>13</v>
      </c>
      <c r="B28" s="606" t="s">
        <v>762</v>
      </c>
      <c r="C28" s="770">
        <v>-23726845</v>
      </c>
      <c r="D28" s="770">
        <v>-897435</v>
      </c>
      <c r="E28" s="771">
        <f t="shared" si="0"/>
        <v>-24624280</v>
      </c>
      <c r="F28" s="770">
        <v>-23435403</v>
      </c>
      <c r="G28" s="770">
        <v>-696950</v>
      </c>
      <c r="H28" s="772">
        <f t="shared" si="1"/>
        <v>-24132353</v>
      </c>
    </row>
    <row r="29" spans="1:8">
      <c r="A29" s="752">
        <v>14</v>
      </c>
      <c r="B29" s="607" t="s">
        <v>763</v>
      </c>
      <c r="C29" s="770">
        <v>-196320189.56999999</v>
      </c>
      <c r="D29" s="770">
        <v>-6142738.8300000001</v>
      </c>
      <c r="E29" s="771">
        <f t="shared" si="0"/>
        <v>-202462928.40000001</v>
      </c>
      <c r="F29" s="770">
        <v>-175928631.34999999</v>
      </c>
      <c r="G29" s="770">
        <v>-4474118.5999999996</v>
      </c>
      <c r="H29" s="772">
        <f t="shared" si="1"/>
        <v>-180402749.94999999</v>
      </c>
    </row>
    <row r="30" spans="1:8">
      <c r="A30" s="752">
        <v>14.1</v>
      </c>
      <c r="B30" s="608" t="s">
        <v>764</v>
      </c>
      <c r="C30" s="770">
        <v>-159513921.63</v>
      </c>
      <c r="D30" s="770"/>
      <c r="E30" s="771">
        <f t="shared" si="0"/>
        <v>-159513921.63</v>
      </c>
      <c r="F30" s="770">
        <v>-138530658.84999999</v>
      </c>
      <c r="G30" s="770"/>
      <c r="H30" s="772">
        <f t="shared" si="1"/>
        <v>-138530658.84999999</v>
      </c>
    </row>
    <row r="31" spans="1:8">
      <c r="A31" s="752">
        <v>14.2</v>
      </c>
      <c r="B31" s="608" t="s">
        <v>765</v>
      </c>
      <c r="C31" s="770">
        <v>-36806267.940000005</v>
      </c>
      <c r="D31" s="770">
        <v>-6142738.8300000001</v>
      </c>
      <c r="E31" s="771">
        <f t="shared" si="0"/>
        <v>-42949006.770000003</v>
      </c>
      <c r="F31" s="770">
        <v>-37397972.5</v>
      </c>
      <c r="G31" s="770">
        <v>-4474118.5999999996</v>
      </c>
      <c r="H31" s="772">
        <f t="shared" si="1"/>
        <v>-41872091.100000001</v>
      </c>
    </row>
    <row r="32" spans="1:8">
      <c r="A32" s="752">
        <v>15</v>
      </c>
      <c r="B32" s="609" t="s">
        <v>766</v>
      </c>
      <c r="C32" s="770">
        <v>-37956696.190000005</v>
      </c>
      <c r="D32" s="770"/>
      <c r="E32" s="771">
        <f t="shared" si="0"/>
        <v>-37956696.190000005</v>
      </c>
      <c r="F32" s="770">
        <v>-37321083.840000004</v>
      </c>
      <c r="G32" s="770"/>
      <c r="H32" s="772">
        <f t="shared" si="1"/>
        <v>-37321083.840000004</v>
      </c>
    </row>
    <row r="33" spans="1:8" ht="22.5" customHeight="1">
      <c r="A33" s="752">
        <v>16</v>
      </c>
      <c r="B33" s="610" t="s">
        <v>767</v>
      </c>
      <c r="C33" s="770"/>
      <c r="D33" s="770"/>
      <c r="E33" s="771">
        <f t="shared" si="0"/>
        <v>0</v>
      </c>
      <c r="F33" s="770"/>
      <c r="G33" s="770"/>
      <c r="H33" s="772">
        <f t="shared" si="1"/>
        <v>0</v>
      </c>
    </row>
    <row r="34" spans="1:8">
      <c r="A34" s="752">
        <v>17</v>
      </c>
      <c r="B34" s="603" t="s">
        <v>768</v>
      </c>
      <c r="C34" s="770">
        <v>-354532.25</v>
      </c>
      <c r="D34" s="770">
        <v>-1371707.62</v>
      </c>
      <c r="E34" s="771">
        <f t="shared" si="0"/>
        <v>-1726239.87</v>
      </c>
      <c r="F34" s="770">
        <v>-122931.34</v>
      </c>
      <c r="G34" s="770">
        <v>-138716.52000000002</v>
      </c>
      <c r="H34" s="772">
        <f t="shared" si="1"/>
        <v>-261647.86000000002</v>
      </c>
    </row>
    <row r="35" spans="1:8">
      <c r="A35" s="752">
        <v>17.100000000000001</v>
      </c>
      <c r="B35" s="611" t="s">
        <v>769</v>
      </c>
      <c r="C35" s="770">
        <v>-354532.25</v>
      </c>
      <c r="D35" s="770">
        <v>-1360672.62</v>
      </c>
      <c r="E35" s="771">
        <f t="shared" si="0"/>
        <v>-1715204.87</v>
      </c>
      <c r="F35" s="770">
        <v>-122931.34</v>
      </c>
      <c r="G35" s="770">
        <v>-138716.52000000002</v>
      </c>
      <c r="H35" s="772">
        <f t="shared" si="1"/>
        <v>-261647.86000000002</v>
      </c>
    </row>
    <row r="36" spans="1:8">
      <c r="A36" s="752">
        <v>17.2</v>
      </c>
      <c r="B36" s="608" t="s">
        <v>770</v>
      </c>
      <c r="C36" s="770">
        <v>0</v>
      </c>
      <c r="D36" s="770">
        <v>-11035</v>
      </c>
      <c r="E36" s="771">
        <f t="shared" si="0"/>
        <v>-11035</v>
      </c>
      <c r="F36" s="770">
        <v>0</v>
      </c>
      <c r="G36" s="770">
        <v>0</v>
      </c>
      <c r="H36" s="772">
        <f t="shared" si="1"/>
        <v>0</v>
      </c>
    </row>
    <row r="37" spans="1:8" ht="41.7" customHeight="1">
      <c r="A37" s="752">
        <v>18</v>
      </c>
      <c r="B37" s="612" t="s">
        <v>771</v>
      </c>
      <c r="C37" s="770">
        <v>-30880204.030000001</v>
      </c>
      <c r="D37" s="770">
        <v>-3359268.36</v>
      </c>
      <c r="E37" s="771">
        <f t="shared" si="0"/>
        <v>-34239472.390000001</v>
      </c>
      <c r="F37" s="770">
        <v>-28213450.859999999</v>
      </c>
      <c r="G37" s="773">
        <v>-3242344.15</v>
      </c>
      <c r="H37" s="772">
        <f t="shared" si="1"/>
        <v>-31455795.009999998</v>
      </c>
    </row>
    <row r="38" spans="1:8">
      <c r="A38" s="752">
        <v>18.100000000000001</v>
      </c>
      <c r="B38" s="601" t="s">
        <v>772</v>
      </c>
      <c r="C38" s="770">
        <v>180464</v>
      </c>
      <c r="D38" s="770">
        <v>0</v>
      </c>
      <c r="E38" s="771">
        <f t="shared" si="0"/>
        <v>180464</v>
      </c>
      <c r="F38" s="770">
        <v>-29647</v>
      </c>
      <c r="G38" s="770">
        <v>0</v>
      </c>
      <c r="H38" s="772">
        <f t="shared" si="1"/>
        <v>-29647</v>
      </c>
    </row>
    <row r="39" spans="1:8">
      <c r="A39" s="752">
        <v>18.2</v>
      </c>
      <c r="B39" s="601" t="s">
        <v>773</v>
      </c>
      <c r="C39" s="770">
        <v>-31060668.030000001</v>
      </c>
      <c r="D39" s="770">
        <v>-3359268.36</v>
      </c>
      <c r="E39" s="771">
        <f t="shared" si="0"/>
        <v>-34419936.390000001</v>
      </c>
      <c r="F39" s="770">
        <v>-28183803.859999999</v>
      </c>
      <c r="G39" s="770">
        <v>-3242344.15</v>
      </c>
      <c r="H39" s="772">
        <f t="shared" si="1"/>
        <v>-31426148.009999998</v>
      </c>
    </row>
    <row r="40" spans="1:8" ht="24.45" customHeight="1">
      <c r="A40" s="752">
        <v>19</v>
      </c>
      <c r="B40" s="612" t="s">
        <v>774</v>
      </c>
      <c r="C40" s="770"/>
      <c r="D40" s="770"/>
      <c r="E40" s="771">
        <f t="shared" si="0"/>
        <v>0</v>
      </c>
      <c r="F40" s="770"/>
      <c r="G40" s="770"/>
      <c r="H40" s="772">
        <f t="shared" si="1"/>
        <v>0</v>
      </c>
    </row>
    <row r="41" spans="1:8" ht="25.2" customHeight="1">
      <c r="A41" s="752">
        <v>20</v>
      </c>
      <c r="B41" s="612" t="s">
        <v>775</v>
      </c>
      <c r="C41" s="770">
        <v>-244814.9</v>
      </c>
      <c r="D41" s="770">
        <v>0</v>
      </c>
      <c r="E41" s="771">
        <f t="shared" si="0"/>
        <v>-244814.9</v>
      </c>
      <c r="F41" s="770">
        <v>-1134073.55</v>
      </c>
      <c r="G41" s="770">
        <v>0</v>
      </c>
      <c r="H41" s="772">
        <f t="shared" si="1"/>
        <v>-1134073.55</v>
      </c>
    </row>
    <row r="42" spans="1:8" ht="33" customHeight="1">
      <c r="A42" s="752">
        <v>21</v>
      </c>
      <c r="B42" s="613" t="s">
        <v>776</v>
      </c>
      <c r="C42" s="770"/>
      <c r="D42" s="770"/>
      <c r="E42" s="771">
        <f t="shared" si="0"/>
        <v>0</v>
      </c>
      <c r="F42" s="770"/>
      <c r="G42" s="770"/>
      <c r="H42" s="772">
        <f t="shared" si="1"/>
        <v>0</v>
      </c>
    </row>
    <row r="43" spans="1:8">
      <c r="A43" s="752">
        <v>22</v>
      </c>
      <c r="B43" s="614" t="s">
        <v>777</v>
      </c>
      <c r="C43" s="656">
        <f>SUM(C6,C13,C18,C19,C20,C21,C22,C23,C24,C25,C26,C27,C28,C29,C32,C33,C34,C37,C40,C41,C42)</f>
        <v>121706465.64570016</v>
      </c>
      <c r="D43" s="656">
        <f>SUM(D6,D13,D18,D19,D20,D21,D22,D23,D24,D25,D26,D27,D28,D29,D32,D33,D34,D37,D40,D41,D42)</f>
        <v>22715029.446893696</v>
      </c>
      <c r="E43" s="771">
        <f t="shared" si="0"/>
        <v>144421495.09259385</v>
      </c>
      <c r="F43" s="656">
        <f>SUM(F6,F13,F18,F19,F20,F21,F22,F23,F24,F25,F26,F27,F28,F29,F32,F33,F34,F37,F40,F41,F42)</f>
        <v>100581934.5347302</v>
      </c>
      <c r="G43" s="656">
        <f>SUM(G6,G13,G18,G19,G20,G21,G22,G23,G24,G25,G26,G27,G28,G29,G32,G33,G34,G37,G40,G41,G42)</f>
        <v>19830212.248983663</v>
      </c>
      <c r="H43" s="772">
        <f t="shared" si="1"/>
        <v>120412146.78371386</v>
      </c>
    </row>
    <row r="44" spans="1:8">
      <c r="A44" s="752">
        <v>23</v>
      </c>
      <c r="B44" s="614" t="s">
        <v>778</v>
      </c>
      <c r="C44" s="770">
        <v>-18419669.469999999</v>
      </c>
      <c r="D44" s="770"/>
      <c r="E44" s="771">
        <f t="shared" si="0"/>
        <v>-18419669.469999999</v>
      </c>
      <c r="F44" s="770">
        <v>-16424572</v>
      </c>
      <c r="G44" s="770"/>
      <c r="H44" s="772">
        <f t="shared" si="1"/>
        <v>-16424572</v>
      </c>
    </row>
    <row r="45" spans="1:8" ht="15" thickBot="1">
      <c r="A45" s="774">
        <v>24</v>
      </c>
      <c r="B45" s="615" t="s">
        <v>779</v>
      </c>
      <c r="C45" s="767">
        <f>C43+C44</f>
        <v>103286796.17570016</v>
      </c>
      <c r="D45" s="767">
        <f>D43+D44</f>
        <v>22715029.446893696</v>
      </c>
      <c r="E45" s="775">
        <f t="shared" si="0"/>
        <v>126001825.62259385</v>
      </c>
      <c r="F45" s="767">
        <f>F43+F44</f>
        <v>84157362.534730196</v>
      </c>
      <c r="G45" s="767">
        <f>G43-G44</f>
        <v>19830212.248983663</v>
      </c>
      <c r="H45" s="776">
        <f>F45+G45</f>
        <v>103987574.78371386</v>
      </c>
    </row>
  </sheetData>
  <mergeCells count="4">
    <mergeCell ref="B4:B5"/>
    <mergeCell ref="C4:E4"/>
    <mergeCell ref="F4:H4"/>
    <mergeCell ref="A4:A5"/>
  </mergeCells>
  <pageMargins left="0.7" right="0.7" top="0.75" bottom="0.75" header="0.3" footer="0.3"/>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N47"/>
  <sheetViews>
    <sheetView topLeftCell="A32" zoomScale="80" zoomScaleNormal="80" workbookViewId="0">
      <selection activeCell="B1" sqref="B1"/>
    </sheetView>
  </sheetViews>
  <sheetFormatPr defaultColWidth="8.88671875" defaultRowHeight="14.4"/>
  <cols>
    <col min="1" max="1" width="8.6640625" style="579"/>
    <col min="2" max="2" width="87.6640625" style="85" bestFit="1" customWidth="1"/>
    <col min="3" max="3" width="14.5546875" style="85" customWidth="1"/>
    <col min="4" max="5" width="15.109375" style="85" bestFit="1" customWidth="1"/>
    <col min="6" max="6" width="15.6640625" style="85" customWidth="1"/>
    <col min="7" max="8" width="15.109375" style="85" bestFit="1" customWidth="1"/>
    <col min="9" max="16384" width="8.88671875" style="85"/>
  </cols>
  <sheetData>
    <row r="1" spans="1:8">
      <c r="A1" s="441" t="s">
        <v>97</v>
      </c>
      <c r="B1" s="222" t="str">
        <f>Info!C2</f>
        <v>სს ”ლიბერთი ბანკი”</v>
      </c>
      <c r="C1" s="11"/>
      <c r="D1" s="176"/>
      <c r="E1" s="176"/>
      <c r="F1" s="176"/>
      <c r="G1" s="176"/>
    </row>
    <row r="2" spans="1:8">
      <c r="A2" s="441" t="s">
        <v>98</v>
      </c>
      <c r="B2" s="540">
        <f>'1. key ratios'!B2</f>
        <v>46022</v>
      </c>
      <c r="C2" s="19"/>
      <c r="D2" s="13"/>
      <c r="E2" s="13"/>
      <c r="F2" s="13"/>
      <c r="G2" s="13"/>
      <c r="H2" s="577"/>
    </row>
    <row r="3" spans="1:8" ht="15" thickBot="1">
      <c r="A3" s="441"/>
      <c r="B3" s="11"/>
      <c r="C3" s="19"/>
      <c r="D3" s="13"/>
      <c r="E3" s="13"/>
      <c r="F3" s="13"/>
      <c r="G3" s="13"/>
      <c r="H3" s="577"/>
    </row>
    <row r="4" spans="1:8">
      <c r="A4" s="874" t="s">
        <v>25</v>
      </c>
      <c r="B4" s="884" t="s">
        <v>140</v>
      </c>
      <c r="C4" s="886" t="s">
        <v>103</v>
      </c>
      <c r="D4" s="886"/>
      <c r="E4" s="886"/>
      <c r="F4" s="886" t="s">
        <v>104</v>
      </c>
      <c r="G4" s="886"/>
      <c r="H4" s="887"/>
    </row>
    <row r="5" spans="1:8">
      <c r="A5" s="875"/>
      <c r="B5" s="885"/>
      <c r="C5" s="583" t="s">
        <v>26</v>
      </c>
      <c r="D5" s="583" t="s">
        <v>77</v>
      </c>
      <c r="E5" s="583" t="s">
        <v>66</v>
      </c>
      <c r="F5" s="583" t="s">
        <v>26</v>
      </c>
      <c r="G5" s="583" t="s">
        <v>77</v>
      </c>
      <c r="H5" s="584" t="s">
        <v>66</v>
      </c>
    </row>
    <row r="6" spans="1:8">
      <c r="A6" s="585">
        <v>1</v>
      </c>
      <c r="B6" s="586" t="s">
        <v>780</v>
      </c>
      <c r="C6" s="578">
        <v>0</v>
      </c>
      <c r="D6" s="578">
        <v>0</v>
      </c>
      <c r="E6" s="587">
        <f t="shared" ref="E6:E43" si="0">C6+D6</f>
        <v>0</v>
      </c>
      <c r="F6" s="578">
        <v>0</v>
      </c>
      <c r="G6" s="578">
        <v>0</v>
      </c>
      <c r="H6" s="588">
        <f t="shared" ref="H6:H43" si="1">F6+G6</f>
        <v>0</v>
      </c>
    </row>
    <row r="7" spans="1:8">
      <c r="A7" s="585">
        <v>2</v>
      </c>
      <c r="B7" s="586" t="s">
        <v>166</v>
      </c>
      <c r="C7" s="578">
        <v>0</v>
      </c>
      <c r="D7" s="578">
        <v>0</v>
      </c>
      <c r="E7" s="587">
        <f t="shared" si="0"/>
        <v>0</v>
      </c>
      <c r="F7" s="578">
        <v>0</v>
      </c>
      <c r="G7" s="578">
        <v>0</v>
      </c>
      <c r="H7" s="588">
        <f t="shared" si="1"/>
        <v>0</v>
      </c>
    </row>
    <row r="8" spans="1:8">
      <c r="A8" s="585">
        <v>3</v>
      </c>
      <c r="B8" s="586" t="s">
        <v>168</v>
      </c>
      <c r="C8" s="578">
        <f>C9+C10</f>
        <v>3978227398</v>
      </c>
      <c r="D8" s="578">
        <f>D9+D10</f>
        <v>39742755043</v>
      </c>
      <c r="E8" s="587">
        <f t="shared" si="0"/>
        <v>43720982441</v>
      </c>
      <c r="F8" s="578">
        <f>F9+F10</f>
        <v>469840079</v>
      </c>
      <c r="G8" s="578">
        <f>G9+G10</f>
        <v>17726141407</v>
      </c>
      <c r="H8" s="588">
        <f t="shared" si="1"/>
        <v>18195981486</v>
      </c>
    </row>
    <row r="9" spans="1:8">
      <c r="A9" s="585">
        <v>3.1</v>
      </c>
      <c r="B9" s="589" t="s">
        <v>781</v>
      </c>
      <c r="C9" s="578">
        <v>3974616885</v>
      </c>
      <c r="D9" s="578">
        <v>39742061293</v>
      </c>
      <c r="E9" s="587">
        <f t="shared" si="0"/>
        <v>43716678178</v>
      </c>
      <c r="F9" s="578">
        <v>467462286</v>
      </c>
      <c r="G9" s="578">
        <v>17725490896</v>
      </c>
      <c r="H9" s="588">
        <f t="shared" si="1"/>
        <v>18192953182</v>
      </c>
    </row>
    <row r="10" spans="1:8">
      <c r="A10" s="585">
        <v>3.2</v>
      </c>
      <c r="B10" s="589" t="s">
        <v>782</v>
      </c>
      <c r="C10" s="578">
        <v>3610513</v>
      </c>
      <c r="D10" s="578">
        <v>693750</v>
      </c>
      <c r="E10" s="587">
        <f t="shared" si="0"/>
        <v>4304263</v>
      </c>
      <c r="F10" s="578">
        <v>2377793</v>
      </c>
      <c r="G10" s="578">
        <v>650511</v>
      </c>
      <c r="H10" s="588">
        <f t="shared" si="1"/>
        <v>3028304</v>
      </c>
    </row>
    <row r="11" spans="1:8">
      <c r="A11" s="585">
        <v>4</v>
      </c>
      <c r="B11" s="586" t="s">
        <v>167</v>
      </c>
      <c r="C11" s="578">
        <f>C12+C13</f>
        <v>1529610000</v>
      </c>
      <c r="D11" s="578">
        <f>D12+D13</f>
        <v>0</v>
      </c>
      <c r="E11" s="587">
        <f t="shared" si="0"/>
        <v>1529610000</v>
      </c>
      <c r="F11" s="578">
        <f>F12+F13</f>
        <v>1366840000</v>
      </c>
      <c r="G11" s="578">
        <f>G12+G13</f>
        <v>0</v>
      </c>
      <c r="H11" s="588">
        <f t="shared" si="1"/>
        <v>1366840000</v>
      </c>
    </row>
    <row r="12" spans="1:8">
      <c r="A12" s="585">
        <v>4.0999999999999996</v>
      </c>
      <c r="B12" s="589" t="s">
        <v>783</v>
      </c>
      <c r="C12" s="578">
        <v>1529610000</v>
      </c>
      <c r="D12" s="578">
        <v>0</v>
      </c>
      <c r="E12" s="587">
        <f t="shared" si="0"/>
        <v>1529610000</v>
      </c>
      <c r="F12" s="578">
        <v>1366840000</v>
      </c>
      <c r="G12" s="578">
        <v>0</v>
      </c>
      <c r="H12" s="588">
        <f t="shared" si="1"/>
        <v>1366840000</v>
      </c>
    </row>
    <row r="13" spans="1:8">
      <c r="A13" s="585">
        <v>4.2</v>
      </c>
      <c r="B13" s="589" t="s">
        <v>784</v>
      </c>
      <c r="C13" s="578">
        <v>0</v>
      </c>
      <c r="D13" s="578">
        <v>0</v>
      </c>
      <c r="E13" s="587">
        <f t="shared" si="0"/>
        <v>0</v>
      </c>
      <c r="F13" s="578">
        <v>0</v>
      </c>
      <c r="G13" s="578">
        <v>0</v>
      </c>
      <c r="H13" s="588">
        <f t="shared" si="1"/>
        <v>0</v>
      </c>
    </row>
    <row r="14" spans="1:8">
      <c r="A14" s="585">
        <v>5</v>
      </c>
      <c r="B14" s="590" t="s">
        <v>785</v>
      </c>
      <c r="C14" s="578">
        <f>C15+C16+C17+C23+C24+C25+C26</f>
        <v>2563579835</v>
      </c>
      <c r="D14" s="578">
        <f>D15+D16+D17+D23+D24+D25+D26</f>
        <v>10801052126</v>
      </c>
      <c r="E14" s="587">
        <f t="shared" si="0"/>
        <v>13364631961</v>
      </c>
      <c r="F14" s="578">
        <f>F15+F16+F17+F23+F24+F25+F26</f>
        <v>170474021</v>
      </c>
      <c r="G14" s="578">
        <f>G15+G16+G17+G23+G24+G25+G26</f>
        <v>5507511152</v>
      </c>
      <c r="H14" s="588">
        <f t="shared" si="1"/>
        <v>5677985173</v>
      </c>
    </row>
    <row r="15" spans="1:8">
      <c r="A15" s="585">
        <v>5.0999999999999996</v>
      </c>
      <c r="B15" s="591" t="s">
        <v>786</v>
      </c>
      <c r="C15" s="578">
        <v>32108640</v>
      </c>
      <c r="D15" s="578">
        <v>22726640</v>
      </c>
      <c r="E15" s="587">
        <f t="shared" si="0"/>
        <v>54835280</v>
      </c>
      <c r="F15" s="578">
        <v>34958337</v>
      </c>
      <c r="G15" s="578">
        <v>8354188</v>
      </c>
      <c r="H15" s="588">
        <f t="shared" si="1"/>
        <v>43312525</v>
      </c>
    </row>
    <row r="16" spans="1:8">
      <c r="A16" s="585">
        <v>5.2</v>
      </c>
      <c r="B16" s="591" t="s">
        <v>787</v>
      </c>
      <c r="C16" s="578">
        <v>35611744</v>
      </c>
      <c r="D16" s="578">
        <v>132342097</v>
      </c>
      <c r="E16" s="587">
        <f t="shared" si="0"/>
        <v>167953841</v>
      </c>
      <c r="F16" s="578">
        <v>45435887</v>
      </c>
      <c r="G16" s="578">
        <v>114087516</v>
      </c>
      <c r="H16" s="588">
        <f t="shared" si="1"/>
        <v>159523403</v>
      </c>
    </row>
    <row r="17" spans="1:8">
      <c r="A17" s="585">
        <v>5.3</v>
      </c>
      <c r="B17" s="591" t="s">
        <v>788</v>
      </c>
      <c r="C17" s="578">
        <v>4519028</v>
      </c>
      <c r="D17" s="578">
        <v>8959955918</v>
      </c>
      <c r="E17" s="587">
        <f t="shared" si="0"/>
        <v>8964474946</v>
      </c>
      <c r="F17" s="578">
        <v>1531900</v>
      </c>
      <c r="G17" s="578">
        <v>3432541863</v>
      </c>
      <c r="H17" s="588">
        <f t="shared" si="1"/>
        <v>3434073763</v>
      </c>
    </row>
    <row r="18" spans="1:8">
      <c r="A18" s="585" t="s">
        <v>169</v>
      </c>
      <c r="B18" s="592" t="s">
        <v>789</v>
      </c>
      <c r="C18" s="578">
        <v>577628</v>
      </c>
      <c r="D18" s="578">
        <v>2812467800</v>
      </c>
      <c r="E18" s="587">
        <f t="shared" si="0"/>
        <v>2813045428</v>
      </c>
      <c r="F18" s="578">
        <v>0</v>
      </c>
      <c r="G18" s="578">
        <v>315842676</v>
      </c>
      <c r="H18" s="588">
        <f t="shared" si="1"/>
        <v>315842676</v>
      </c>
    </row>
    <row r="19" spans="1:8">
      <c r="A19" s="585" t="s">
        <v>170</v>
      </c>
      <c r="B19" s="592" t="s">
        <v>790</v>
      </c>
      <c r="C19" s="578">
        <v>905000</v>
      </c>
      <c r="D19" s="578">
        <v>3386043377</v>
      </c>
      <c r="E19" s="587">
        <f t="shared" si="0"/>
        <v>3386948377</v>
      </c>
      <c r="F19" s="578">
        <v>344000</v>
      </c>
      <c r="G19" s="578">
        <v>891254338</v>
      </c>
      <c r="H19" s="588">
        <f t="shared" si="1"/>
        <v>891598338</v>
      </c>
    </row>
    <row r="20" spans="1:8">
      <c r="A20" s="585" t="s">
        <v>171</v>
      </c>
      <c r="B20" s="592" t="s">
        <v>791</v>
      </c>
      <c r="C20" s="578">
        <v>0</v>
      </c>
      <c r="D20" s="578">
        <v>217200861</v>
      </c>
      <c r="E20" s="587">
        <f t="shared" si="0"/>
        <v>217200861</v>
      </c>
      <c r="F20" s="578">
        <v>0</v>
      </c>
      <c r="G20" s="578">
        <v>269437854</v>
      </c>
      <c r="H20" s="588">
        <f t="shared" si="1"/>
        <v>269437854</v>
      </c>
    </row>
    <row r="21" spans="1:8">
      <c r="A21" s="585" t="s">
        <v>172</v>
      </c>
      <c r="B21" s="592" t="s">
        <v>792</v>
      </c>
      <c r="C21" s="578">
        <v>2985400</v>
      </c>
      <c r="D21" s="578">
        <v>2431511234</v>
      </c>
      <c r="E21" s="587">
        <f t="shared" si="0"/>
        <v>2434496634</v>
      </c>
      <c r="F21" s="578">
        <v>1136900</v>
      </c>
      <c r="G21" s="578">
        <v>1841376606</v>
      </c>
      <c r="H21" s="588">
        <f t="shared" si="1"/>
        <v>1842513506</v>
      </c>
    </row>
    <row r="22" spans="1:8">
      <c r="A22" s="585" t="s">
        <v>173</v>
      </c>
      <c r="B22" s="592" t="s">
        <v>510</v>
      </c>
      <c r="C22" s="578">
        <v>51000</v>
      </c>
      <c r="D22" s="578">
        <v>112732646</v>
      </c>
      <c r="E22" s="587">
        <f t="shared" si="0"/>
        <v>112783646</v>
      </c>
      <c r="F22" s="578">
        <v>51000</v>
      </c>
      <c r="G22" s="578">
        <v>114630389</v>
      </c>
      <c r="H22" s="588">
        <f t="shared" si="1"/>
        <v>114681389</v>
      </c>
    </row>
    <row r="23" spans="1:8">
      <c r="A23" s="585">
        <v>5.4</v>
      </c>
      <c r="B23" s="591" t="s">
        <v>793</v>
      </c>
      <c r="C23" s="578">
        <v>2007991</v>
      </c>
      <c r="D23" s="578">
        <v>562460266</v>
      </c>
      <c r="E23" s="587">
        <f t="shared" si="0"/>
        <v>564468257</v>
      </c>
      <c r="F23" s="578">
        <v>2760542</v>
      </c>
      <c r="G23" s="578">
        <v>449892276</v>
      </c>
      <c r="H23" s="588">
        <f t="shared" si="1"/>
        <v>452652818</v>
      </c>
    </row>
    <row r="24" spans="1:8">
      <c r="A24" s="585">
        <v>5.5</v>
      </c>
      <c r="B24" s="591" t="s">
        <v>794</v>
      </c>
      <c r="C24" s="578">
        <v>2116625000</v>
      </c>
      <c r="D24" s="578">
        <v>274507758</v>
      </c>
      <c r="E24" s="587">
        <f t="shared" si="0"/>
        <v>2391132758</v>
      </c>
      <c r="F24" s="578">
        <v>13625000</v>
      </c>
      <c r="G24" s="578">
        <v>619970177</v>
      </c>
      <c r="H24" s="588">
        <f t="shared" si="1"/>
        <v>633595177</v>
      </c>
    </row>
    <row r="25" spans="1:8">
      <c r="A25" s="585">
        <v>5.6</v>
      </c>
      <c r="B25" s="591" t="s">
        <v>795</v>
      </c>
      <c r="C25" s="578">
        <v>54000010</v>
      </c>
      <c r="D25" s="578">
        <v>372237421</v>
      </c>
      <c r="E25" s="587">
        <f t="shared" si="0"/>
        <v>426237431</v>
      </c>
      <c r="F25" s="578">
        <v>19000010</v>
      </c>
      <c r="G25" s="578">
        <v>515749006</v>
      </c>
      <c r="H25" s="588">
        <f t="shared" si="1"/>
        <v>534749016</v>
      </c>
    </row>
    <row r="26" spans="1:8">
      <c r="A26" s="585">
        <v>5.7</v>
      </c>
      <c r="B26" s="591" t="s">
        <v>510</v>
      </c>
      <c r="C26" s="578">
        <v>318707422</v>
      </c>
      <c r="D26" s="578">
        <v>476822026</v>
      </c>
      <c r="E26" s="587">
        <f t="shared" si="0"/>
        <v>795529448</v>
      </c>
      <c r="F26" s="578">
        <v>53162345</v>
      </c>
      <c r="G26" s="578">
        <v>366916126</v>
      </c>
      <c r="H26" s="588">
        <f t="shared" si="1"/>
        <v>420078471</v>
      </c>
    </row>
    <row r="27" spans="1:8">
      <c r="A27" s="585">
        <v>6</v>
      </c>
      <c r="B27" s="590" t="s">
        <v>796</v>
      </c>
      <c r="C27" s="578">
        <v>185453416</v>
      </c>
      <c r="D27" s="578">
        <v>132821502.84</v>
      </c>
      <c r="E27" s="587">
        <f t="shared" si="0"/>
        <v>318274918.84000003</v>
      </c>
      <c r="F27" s="578">
        <v>166542456</v>
      </c>
      <c r="G27" s="578">
        <v>160418216</v>
      </c>
      <c r="H27" s="588">
        <f t="shared" si="1"/>
        <v>326960672</v>
      </c>
    </row>
    <row r="28" spans="1:8">
      <c r="A28" s="585">
        <v>7</v>
      </c>
      <c r="B28" s="590" t="s">
        <v>797</v>
      </c>
      <c r="C28" s="578">
        <v>87470281</v>
      </c>
      <c r="D28" s="578">
        <v>57198053</v>
      </c>
      <c r="E28" s="587">
        <f t="shared" si="0"/>
        <v>144668334</v>
      </c>
      <c r="F28" s="578">
        <v>48553905</v>
      </c>
      <c r="G28" s="578">
        <v>37542411</v>
      </c>
      <c r="H28" s="588">
        <f t="shared" si="1"/>
        <v>86096316</v>
      </c>
    </row>
    <row r="29" spans="1:8">
      <c r="A29" s="585">
        <v>8</v>
      </c>
      <c r="B29" s="590" t="s">
        <v>798</v>
      </c>
      <c r="C29" s="578">
        <v>0</v>
      </c>
      <c r="D29" s="578">
        <v>892018</v>
      </c>
      <c r="E29" s="587">
        <f t="shared" si="0"/>
        <v>892018</v>
      </c>
      <c r="F29" s="578">
        <v>0</v>
      </c>
      <c r="G29" s="578">
        <v>0</v>
      </c>
      <c r="H29" s="588">
        <f t="shared" si="1"/>
        <v>0</v>
      </c>
    </row>
    <row r="30" spans="1:8">
      <c r="A30" s="585">
        <v>9</v>
      </c>
      <c r="B30" s="586" t="s">
        <v>174</v>
      </c>
      <c r="C30" s="578">
        <f>C31+C32+C33+C34+C35+C36+C37</f>
        <v>144567772</v>
      </c>
      <c r="D30" s="578">
        <f>D31+D32+D33+D34+D35+D36+D37</f>
        <v>156160062</v>
      </c>
      <c r="E30" s="587">
        <f t="shared" si="0"/>
        <v>300727834</v>
      </c>
      <c r="F30" s="578">
        <f>F31+F32+F33+F34+F35+F36+F37</f>
        <v>44402341</v>
      </c>
      <c r="G30" s="578">
        <f>G31+G32+G33+G34+G35+G36+G37</f>
        <v>113308878</v>
      </c>
      <c r="H30" s="588">
        <f t="shared" si="1"/>
        <v>157711219</v>
      </c>
    </row>
    <row r="31" spans="1:8" ht="27.6">
      <c r="A31" s="585">
        <v>9.1</v>
      </c>
      <c r="B31" s="589" t="s">
        <v>799</v>
      </c>
      <c r="C31" s="578">
        <v>144567772</v>
      </c>
      <c r="D31" s="578">
        <v>5855157</v>
      </c>
      <c r="E31" s="587">
        <f t="shared" si="0"/>
        <v>150422929</v>
      </c>
      <c r="F31" s="578">
        <v>17150913</v>
      </c>
      <c r="G31" s="578">
        <v>61615302</v>
      </c>
      <c r="H31" s="588">
        <f t="shared" si="1"/>
        <v>78766215</v>
      </c>
    </row>
    <row r="32" spans="1:8" ht="27.6">
      <c r="A32" s="585">
        <v>9.1999999999999993</v>
      </c>
      <c r="B32" s="589" t="s">
        <v>800</v>
      </c>
      <c r="C32" s="578">
        <v>0</v>
      </c>
      <c r="D32" s="578">
        <v>150304905</v>
      </c>
      <c r="E32" s="587">
        <f t="shared" si="0"/>
        <v>150304905</v>
      </c>
      <c r="F32" s="578">
        <v>27251428</v>
      </c>
      <c r="G32" s="578">
        <v>51693576</v>
      </c>
      <c r="H32" s="588">
        <f t="shared" si="1"/>
        <v>78945004</v>
      </c>
    </row>
    <row r="33" spans="1:14" ht="27.6">
      <c r="A33" s="585">
        <v>9.3000000000000007</v>
      </c>
      <c r="B33" s="589" t="s">
        <v>801</v>
      </c>
      <c r="C33" s="578">
        <v>0</v>
      </c>
      <c r="D33" s="578">
        <v>0</v>
      </c>
      <c r="E33" s="587">
        <f t="shared" si="0"/>
        <v>0</v>
      </c>
      <c r="F33" s="578">
        <v>0</v>
      </c>
      <c r="G33" s="578">
        <v>0</v>
      </c>
      <c r="H33" s="588">
        <f t="shared" si="1"/>
        <v>0</v>
      </c>
    </row>
    <row r="34" spans="1:14">
      <c r="A34" s="585">
        <v>9.4</v>
      </c>
      <c r="B34" s="589" t="s">
        <v>802</v>
      </c>
      <c r="C34" s="578">
        <v>0</v>
      </c>
      <c r="D34" s="578">
        <v>0</v>
      </c>
      <c r="E34" s="587">
        <f t="shared" si="0"/>
        <v>0</v>
      </c>
      <c r="F34" s="578">
        <v>0</v>
      </c>
      <c r="G34" s="578">
        <v>0</v>
      </c>
      <c r="H34" s="588">
        <f t="shared" si="1"/>
        <v>0</v>
      </c>
    </row>
    <row r="35" spans="1:14">
      <c r="A35" s="585">
        <v>9.5</v>
      </c>
      <c r="B35" s="589" t="s">
        <v>803</v>
      </c>
      <c r="C35" s="578">
        <v>0</v>
      </c>
      <c r="D35" s="578">
        <v>0</v>
      </c>
      <c r="E35" s="587">
        <f t="shared" si="0"/>
        <v>0</v>
      </c>
      <c r="F35" s="578">
        <v>0</v>
      </c>
      <c r="G35" s="578">
        <v>0</v>
      </c>
      <c r="H35" s="588">
        <f t="shared" si="1"/>
        <v>0</v>
      </c>
    </row>
    <row r="36" spans="1:14" ht="27.6">
      <c r="A36" s="585">
        <v>9.6</v>
      </c>
      <c r="B36" s="589" t="s">
        <v>804</v>
      </c>
      <c r="C36" s="578">
        <v>0</v>
      </c>
      <c r="D36" s="578">
        <v>0</v>
      </c>
      <c r="E36" s="587">
        <f t="shared" si="0"/>
        <v>0</v>
      </c>
      <c r="F36" s="578">
        <v>0</v>
      </c>
      <c r="G36" s="578">
        <v>0</v>
      </c>
      <c r="H36" s="588">
        <f t="shared" si="1"/>
        <v>0</v>
      </c>
    </row>
    <row r="37" spans="1:14" ht="27.6">
      <c r="A37" s="585">
        <v>9.6999999999999993</v>
      </c>
      <c r="B37" s="589" t="s">
        <v>805</v>
      </c>
      <c r="C37" s="578">
        <v>0</v>
      </c>
      <c r="D37" s="578">
        <v>0</v>
      </c>
      <c r="E37" s="587">
        <f t="shared" si="0"/>
        <v>0</v>
      </c>
      <c r="F37" s="578">
        <v>0</v>
      </c>
      <c r="G37" s="578">
        <v>0</v>
      </c>
      <c r="H37" s="588">
        <f t="shared" si="1"/>
        <v>0</v>
      </c>
    </row>
    <row r="38" spans="1:14" ht="19.2" customHeight="1">
      <c r="A38" s="585">
        <v>10</v>
      </c>
      <c r="B38" s="593" t="s">
        <v>806</v>
      </c>
      <c r="C38" s="578">
        <f>C41+C42</f>
        <v>160199843.17999986</v>
      </c>
      <c r="D38" s="578">
        <f>D41+D42</f>
        <v>2776793.7108540004</v>
      </c>
      <c r="E38" s="587">
        <f t="shared" si="0"/>
        <v>162976636.89085385</v>
      </c>
      <c r="F38" s="578">
        <f>F41+F42</f>
        <v>141676828.91999987</v>
      </c>
      <c r="G38" s="578">
        <f>G41+G42</f>
        <v>2259245.4456440001</v>
      </c>
      <c r="H38" s="588">
        <f t="shared" si="1"/>
        <v>143936074.36564386</v>
      </c>
      <c r="M38" s="744"/>
      <c r="N38" s="744"/>
    </row>
    <row r="39" spans="1:14" ht="21" customHeight="1">
      <c r="A39" s="585">
        <v>10.1</v>
      </c>
      <c r="B39" s="589" t="s">
        <v>807</v>
      </c>
      <c r="C39" s="578">
        <v>8314477.8399999999</v>
      </c>
      <c r="D39" s="578">
        <v>433.83999999999651</v>
      </c>
      <c r="E39" s="587">
        <f t="shared" si="0"/>
        <v>8314911.6799999997</v>
      </c>
      <c r="F39" s="578">
        <v>9618123.9799999967</v>
      </c>
      <c r="G39" s="578">
        <v>212815.82999999996</v>
      </c>
      <c r="H39" s="588">
        <f t="shared" si="1"/>
        <v>9830939.8099999968</v>
      </c>
      <c r="M39" s="744"/>
      <c r="N39" s="744"/>
    </row>
    <row r="40" spans="1:14" ht="27.6">
      <c r="A40" s="585">
        <v>10.199999999999999</v>
      </c>
      <c r="B40" s="589" t="s">
        <v>808</v>
      </c>
      <c r="C40" s="578">
        <v>1880610.88</v>
      </c>
      <c r="D40" s="578">
        <v>295965.80471</v>
      </c>
      <c r="E40" s="587">
        <f t="shared" si="0"/>
        <v>2176576.6847099997</v>
      </c>
      <c r="F40" s="578">
        <v>1922740.7699999996</v>
      </c>
      <c r="G40" s="578">
        <v>155083.70006</v>
      </c>
      <c r="H40" s="588">
        <f t="shared" si="1"/>
        <v>2077824.4700599995</v>
      </c>
      <c r="M40" s="744"/>
      <c r="N40" s="744"/>
    </row>
    <row r="41" spans="1:14" ht="27.6">
      <c r="A41" s="585">
        <v>10.3</v>
      </c>
      <c r="B41" s="589" t="s">
        <v>809</v>
      </c>
      <c r="C41" s="578">
        <v>140341563.20999986</v>
      </c>
      <c r="D41" s="578">
        <v>2094686.2183040003</v>
      </c>
      <c r="E41" s="587">
        <f t="shared" si="0"/>
        <v>142436249.42830387</v>
      </c>
      <c r="F41" s="578">
        <v>129014754.98999986</v>
      </c>
      <c r="G41" s="578">
        <v>2085716.3683040002</v>
      </c>
      <c r="H41" s="588">
        <f t="shared" si="1"/>
        <v>131100471.35830386</v>
      </c>
      <c r="M41" s="744"/>
      <c r="N41" s="744"/>
    </row>
    <row r="42" spans="1:14" ht="27.6">
      <c r="A42" s="585">
        <v>10.4</v>
      </c>
      <c r="B42" s="589" t="s">
        <v>810</v>
      </c>
      <c r="C42" s="578">
        <v>19858279.969999999</v>
      </c>
      <c r="D42" s="578">
        <v>682107.49254999997</v>
      </c>
      <c r="E42" s="587">
        <f t="shared" si="0"/>
        <v>20540387.462549999</v>
      </c>
      <c r="F42" s="578">
        <v>12662073.93</v>
      </c>
      <c r="G42" s="578">
        <v>173529.07733999999</v>
      </c>
      <c r="H42" s="588">
        <f t="shared" si="1"/>
        <v>12835603.007339999</v>
      </c>
      <c r="M42" s="744"/>
      <c r="N42" s="744"/>
    </row>
    <row r="43" spans="1:14" ht="20.399999999999999" customHeight="1" thickBot="1">
      <c r="A43" s="594">
        <v>11</v>
      </c>
      <c r="B43" s="595" t="s">
        <v>175</v>
      </c>
      <c r="C43" s="597">
        <v>707036</v>
      </c>
      <c r="D43" s="597">
        <v>0</v>
      </c>
      <c r="E43" s="596">
        <f t="shared" si="0"/>
        <v>707036</v>
      </c>
      <c r="F43" s="597">
        <v>1952307</v>
      </c>
      <c r="G43" s="597">
        <v>557750</v>
      </c>
      <c r="H43" s="598">
        <f t="shared" si="1"/>
        <v>2510057</v>
      </c>
      <c r="M43" s="744"/>
      <c r="N43" s="744"/>
    </row>
    <row r="44" spans="1:14">
      <c r="C44" s="580"/>
      <c r="D44" s="580"/>
      <c r="E44" s="580"/>
      <c r="F44" s="580"/>
      <c r="G44" s="580"/>
      <c r="H44" s="580"/>
    </row>
    <row r="45" spans="1:14">
      <c r="C45" s="580"/>
      <c r="D45" s="580"/>
      <c r="E45" s="580"/>
      <c r="F45" s="580"/>
      <c r="G45" s="580"/>
      <c r="H45" s="580"/>
    </row>
    <row r="46" spans="1:14">
      <c r="C46" s="580"/>
      <c r="D46" s="580"/>
      <c r="E46" s="580"/>
      <c r="F46" s="580"/>
      <c r="G46" s="580"/>
      <c r="H46" s="580"/>
    </row>
    <row r="47" spans="1:14">
      <c r="C47" s="580"/>
      <c r="D47" s="580"/>
      <c r="E47" s="580"/>
      <c r="F47" s="580"/>
      <c r="G47" s="580"/>
      <c r="H47" s="580"/>
    </row>
  </sheetData>
  <mergeCells count="4">
    <mergeCell ref="A4:A5"/>
    <mergeCell ref="B4:B5"/>
    <mergeCell ref="C4:E4"/>
    <mergeCell ref="F4:H4"/>
  </mergeCells>
  <pageMargins left="0.7" right="0.7" top="0.75" bottom="0.75" header="0.3" footer="0.3"/>
  <pageSetup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80" zoomScaleNormal="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9.33203125" defaultRowHeight="13.8"/>
  <cols>
    <col min="1" max="1" width="9.5546875" style="176" bestFit="1" customWidth="1"/>
    <col min="2" max="2" width="92.33203125" style="176" customWidth="1"/>
    <col min="3" max="3" width="15" style="176" customWidth="1"/>
    <col min="4" max="4" width="14" style="176" bestFit="1" customWidth="1"/>
    <col min="5" max="7" width="14" style="10" bestFit="1" customWidth="1"/>
    <col min="8" max="11" width="9.6640625" style="10" customWidth="1"/>
    <col min="12" max="16384" width="9.33203125" style="10"/>
  </cols>
  <sheetData>
    <row r="1" spans="1:8">
      <c r="A1" s="441" t="s">
        <v>97</v>
      </c>
      <c r="B1" s="222" t="str">
        <f>Info!C2</f>
        <v>სს ”ლიბერთი ბანკი”</v>
      </c>
      <c r="C1" s="11"/>
    </row>
    <row r="2" spans="1:8">
      <c r="A2" s="441" t="s">
        <v>98</v>
      </c>
      <c r="B2" s="540">
        <f>'1. key ratios'!B2</f>
        <v>46022</v>
      </c>
      <c r="C2" s="19"/>
      <c r="D2" s="13"/>
      <c r="E2" s="9"/>
      <c r="F2" s="9"/>
      <c r="G2" s="9"/>
      <c r="H2" s="9"/>
    </row>
    <row r="3" spans="1:8">
      <c r="A3" s="441"/>
      <c r="B3" s="11"/>
      <c r="C3" s="19"/>
      <c r="D3" s="13"/>
      <c r="E3" s="9"/>
      <c r="F3" s="9"/>
      <c r="G3" s="9"/>
      <c r="H3" s="9"/>
    </row>
    <row r="4" spans="1:8" ht="15" customHeight="1" thickBot="1">
      <c r="A4" s="108" t="s">
        <v>242</v>
      </c>
      <c r="B4" s="109" t="s">
        <v>96</v>
      </c>
      <c r="C4" s="570" t="s">
        <v>76</v>
      </c>
    </row>
    <row r="5" spans="1:8" ht="15" customHeight="1">
      <c r="A5" s="807" t="s">
        <v>25</v>
      </c>
      <c r="B5" s="808"/>
      <c r="C5" s="571" t="str">
        <f>INT((MONTH($B$2))/3)&amp;"Q"&amp;"-"&amp;YEAR($B$2)</f>
        <v>4Q-2025</v>
      </c>
      <c r="D5" s="571" t="str">
        <f>IF(INT(MONTH($B$2))=3, "4"&amp;"Q"&amp;"-"&amp;YEAR($B$2)-1, IF(INT(MONTH($B$2))=6, "1"&amp;"Q"&amp;"-"&amp;YEAR($B$2), IF(INT(MONTH($B$2))=9, "2"&amp;"Q"&amp;"-"&amp;YEAR($B$2),IF(INT(MONTH($B$2))=12, "3"&amp;"Q"&amp;"-"&amp;YEAR($B$2), 0))))</f>
        <v>3Q-2025</v>
      </c>
      <c r="E5" s="571" t="str">
        <f>IF(INT(MONTH($B$2))=3, "3"&amp;"Q"&amp;"-"&amp;YEAR($B$2)-1, IF(INT(MONTH($B$2))=6, "4"&amp;"Q"&amp;"-"&amp;YEAR($B$2)-1, IF(INT(MONTH($B$2))=9, "1"&amp;"Q"&amp;"-"&amp;YEAR($B$2),IF(INT(MONTH($B$2))=12, "2"&amp;"Q"&amp;"-"&amp;YEAR($B$2), 0))))</f>
        <v>2Q-2025</v>
      </c>
      <c r="F5" s="571" t="str">
        <f>IF(INT(MONTH($B$2))=3, "2"&amp;"Q"&amp;"-"&amp;YEAR($B$2)-1, IF(INT(MONTH($B$2))=6, "3"&amp;"Q"&amp;"-"&amp;YEAR($B$2)-1, IF(INT(MONTH($B$2))=9, "4"&amp;"Q"&amp;"-"&amp;YEAR($B$2)-1,IF(INT(MONTH($B$2))=12, "1"&amp;"Q"&amp;"-"&amp;YEAR($B$2), 0))))</f>
        <v>1Q-2025</v>
      </c>
      <c r="G5" s="780" t="str">
        <f>IF(INT(MONTH($B$2))=3, "1"&amp;"Q"&amp;"-"&amp;YEAR($B$2)-1, IF(INT(MONTH($B$2))=6, "2"&amp;"Q"&amp;"-"&amp;YEAR($B$2)-1, IF(INT(MONTH($B$2))=9, "3"&amp;"Q"&amp;"-"&amp;YEAR($B$2)-1,IF(INT(MONTH($B$2))=12, "4"&amp;"Q"&amp;"-"&amp;YEAR($B$2)-1, 0))))</f>
        <v>4Q-2024</v>
      </c>
    </row>
    <row r="6" spans="1:8" ht="15" customHeight="1">
      <c r="A6" s="809">
        <v>1</v>
      </c>
      <c r="B6" s="810" t="s">
        <v>101</v>
      </c>
      <c r="C6" s="811">
        <f>C7+C9+C10</f>
        <v>3527263334.3870158</v>
      </c>
      <c r="D6" s="812">
        <f>D7+D9+D10</f>
        <v>3336068022.7863345</v>
      </c>
      <c r="E6" s="812">
        <f t="shared" ref="E6:G6" si="0">E7+E9+E10</f>
        <v>3212564005.0254979</v>
      </c>
      <c r="F6" s="811">
        <f t="shared" si="0"/>
        <v>3138438337.927259</v>
      </c>
      <c r="G6" s="572">
        <f t="shared" si="0"/>
        <v>2919232268.7415619</v>
      </c>
    </row>
    <row r="7" spans="1:8" ht="15" customHeight="1">
      <c r="A7" s="809">
        <v>1.1000000000000001</v>
      </c>
      <c r="B7" s="813" t="s">
        <v>994</v>
      </c>
      <c r="C7" s="814">
        <v>3446402601.4644699</v>
      </c>
      <c r="D7" s="815">
        <v>3268193311.4042096</v>
      </c>
      <c r="E7" s="814">
        <v>3146087332.0486908</v>
      </c>
      <c r="F7" s="814">
        <v>3076435905.6973662</v>
      </c>
      <c r="G7" s="573">
        <v>2862298531.2414284</v>
      </c>
    </row>
    <row r="8" spans="1:8" ht="27.6">
      <c r="A8" s="809" t="s">
        <v>146</v>
      </c>
      <c r="B8" s="816" t="s">
        <v>239</v>
      </c>
      <c r="C8" s="814">
        <v>0</v>
      </c>
      <c r="D8" s="815">
        <v>0</v>
      </c>
      <c r="E8" s="814">
        <v>0</v>
      </c>
      <c r="F8" s="814">
        <v>0</v>
      </c>
      <c r="G8" s="573">
        <v>0</v>
      </c>
    </row>
    <row r="9" spans="1:8" ht="15" customHeight="1">
      <c r="A9" s="809">
        <v>1.2</v>
      </c>
      <c r="B9" s="813" t="s">
        <v>21</v>
      </c>
      <c r="C9" s="814">
        <v>80651413.963197514</v>
      </c>
      <c r="D9" s="815">
        <v>67871156.396737486</v>
      </c>
      <c r="E9" s="814">
        <v>66474269.733249992</v>
      </c>
      <c r="F9" s="814">
        <v>61231703.485745512</v>
      </c>
      <c r="G9" s="573">
        <v>56488368.500133306</v>
      </c>
    </row>
    <row r="10" spans="1:8" ht="15" customHeight="1">
      <c r="A10" s="809">
        <v>1.3</v>
      </c>
      <c r="B10" s="817" t="s">
        <v>73</v>
      </c>
      <c r="C10" s="818">
        <v>209318.95934840501</v>
      </c>
      <c r="D10" s="815">
        <v>3554.9853871534824</v>
      </c>
      <c r="E10" s="818">
        <v>2403.2435569933423</v>
      </c>
      <c r="F10" s="814">
        <v>770728.74414739152</v>
      </c>
      <c r="G10" s="574">
        <v>445369</v>
      </c>
    </row>
    <row r="11" spans="1:8" ht="15" customHeight="1">
      <c r="A11" s="809">
        <v>2</v>
      </c>
      <c r="B11" s="810" t="s">
        <v>102</v>
      </c>
      <c r="C11" s="814">
        <v>6022374.7760697072</v>
      </c>
      <c r="D11" s="815">
        <v>3131620.5327489427</v>
      </c>
      <c r="E11" s="814">
        <v>6169268.0593831958</v>
      </c>
      <c r="F11" s="814">
        <v>7664112.1024211626</v>
      </c>
      <c r="G11" s="573">
        <v>5640931.4535068916</v>
      </c>
    </row>
    <row r="12" spans="1:8" ht="15" customHeight="1">
      <c r="A12" s="819">
        <v>3</v>
      </c>
      <c r="B12" s="820" t="s">
        <v>100</v>
      </c>
      <c r="C12" s="818">
        <v>739863442.05801094</v>
      </c>
      <c r="D12" s="815">
        <v>648013004.4674896</v>
      </c>
      <c r="E12" s="818">
        <v>648013004.4674896</v>
      </c>
      <c r="F12" s="814">
        <v>648013004.4674896</v>
      </c>
      <c r="G12" s="574">
        <v>648013004.4674896</v>
      </c>
    </row>
    <row r="13" spans="1:8" ht="15" customHeight="1" thickBot="1">
      <c r="A13" s="821">
        <v>4</v>
      </c>
      <c r="B13" s="822" t="s">
        <v>147</v>
      </c>
      <c r="C13" s="582">
        <f>C6+C11+C12</f>
        <v>4273149151.2210965</v>
      </c>
      <c r="D13" s="575">
        <f>D6+D11+D12</f>
        <v>3987212647.7865734</v>
      </c>
      <c r="E13" s="582">
        <f t="shared" ref="E13:G13" si="1">E6+E11+E12</f>
        <v>3866746277.552371</v>
      </c>
      <c r="F13" s="581">
        <f t="shared" si="1"/>
        <v>3794115454.49717</v>
      </c>
      <c r="G13" s="576">
        <f t="shared" si="1"/>
        <v>3572886204.6625586</v>
      </c>
    </row>
    <row r="14" spans="1:8">
      <c r="B14" s="16"/>
    </row>
    <row r="15" spans="1:8">
      <c r="B15" s="51"/>
    </row>
    <row r="16" spans="1:8">
      <c r="B16" s="51"/>
    </row>
    <row r="17" spans="2:2">
      <c r="B17" s="51"/>
    </row>
    <row r="18" spans="2:2">
      <c r="B18" s="51"/>
    </row>
  </sheetData>
  <pageMargins left="0.7" right="0.7" top="0.75" bottom="0.75" header="0.3" footer="0.3"/>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28"/>
  <sheetViews>
    <sheetView showGridLines="0" zoomScale="80" zoomScaleNormal="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RowHeight="14.4"/>
  <cols>
    <col min="1" max="1" width="9.5546875" style="176" bestFit="1" customWidth="1"/>
    <col min="2" max="2" width="58.6640625" style="176" customWidth="1"/>
    <col min="3" max="3" width="34.33203125" style="176" customWidth="1"/>
    <col min="4" max="16384" width="8.88671875" style="823"/>
  </cols>
  <sheetData>
    <row r="1" spans="1:3">
      <c r="A1" s="176" t="s">
        <v>97</v>
      </c>
      <c r="B1" s="222" t="str">
        <f>Info!C2</f>
        <v>სს ”ლიბერთი ბანკი”</v>
      </c>
    </row>
    <row r="2" spans="1:3">
      <c r="A2" s="176" t="s">
        <v>98</v>
      </c>
      <c r="B2" s="540">
        <f>'1. key ratios'!B2</f>
        <v>46022</v>
      </c>
    </row>
    <row r="4" spans="1:3" ht="25.5" customHeight="1" thickBot="1">
      <c r="A4" s="824" t="s">
        <v>243</v>
      </c>
      <c r="B4" s="825" t="s">
        <v>80</v>
      </c>
      <c r="C4" s="826"/>
    </row>
    <row r="5" spans="1:3">
      <c r="A5" s="827"/>
      <c r="B5" s="828" t="s">
        <v>81</v>
      </c>
      <c r="C5" s="829" t="s">
        <v>419</v>
      </c>
    </row>
    <row r="6" spans="1:3">
      <c r="A6" s="530">
        <v>1</v>
      </c>
      <c r="B6" s="531" t="s">
        <v>1002</v>
      </c>
      <c r="C6" s="532" t="s">
        <v>1005</v>
      </c>
    </row>
    <row r="7" spans="1:3">
      <c r="A7" s="530">
        <v>2</v>
      </c>
      <c r="B7" s="531" t="s">
        <v>1006</v>
      </c>
      <c r="C7" s="532" t="s">
        <v>1007</v>
      </c>
    </row>
    <row r="8" spans="1:3">
      <c r="A8" s="530">
        <v>3</v>
      </c>
      <c r="B8" s="531" t="s">
        <v>1008</v>
      </c>
      <c r="C8" s="532" t="s">
        <v>1009</v>
      </c>
    </row>
    <row r="9" spans="1:3">
      <c r="A9" s="530">
        <v>4</v>
      </c>
      <c r="B9" s="531" t="s">
        <v>1010</v>
      </c>
      <c r="C9" s="532" t="s">
        <v>1009</v>
      </c>
    </row>
    <row r="10" spans="1:3">
      <c r="A10" s="530">
        <v>5</v>
      </c>
      <c r="B10" s="531" t="s">
        <v>1011</v>
      </c>
      <c r="C10" s="532" t="s">
        <v>1009</v>
      </c>
    </row>
    <row r="11" spans="1:3">
      <c r="A11" s="530"/>
      <c r="B11" s="531"/>
      <c r="C11" s="532"/>
    </row>
    <row r="12" spans="1:3">
      <c r="A12" s="830"/>
      <c r="B12" s="888"/>
      <c r="C12" s="889"/>
    </row>
    <row r="13" spans="1:3" ht="41.4">
      <c r="A13" s="830"/>
      <c r="B13" s="831" t="s">
        <v>82</v>
      </c>
      <c r="C13" s="832" t="s">
        <v>420</v>
      </c>
    </row>
    <row r="14" spans="1:3">
      <c r="A14" s="530">
        <v>1</v>
      </c>
      <c r="B14" s="533" t="s">
        <v>1003</v>
      </c>
      <c r="C14" s="534" t="s">
        <v>1012</v>
      </c>
    </row>
    <row r="15" spans="1:3">
      <c r="A15" s="530">
        <v>2</v>
      </c>
      <c r="B15" s="533" t="s">
        <v>1013</v>
      </c>
      <c r="C15" s="534" t="s">
        <v>1014</v>
      </c>
    </row>
    <row r="16" spans="1:3">
      <c r="A16" s="530">
        <v>3</v>
      </c>
      <c r="B16" s="533" t="s">
        <v>1015</v>
      </c>
      <c r="C16" s="534" t="s">
        <v>1016</v>
      </c>
    </row>
    <row r="17" spans="1:3">
      <c r="A17" s="830"/>
      <c r="B17" s="833"/>
      <c r="C17" s="834"/>
    </row>
    <row r="18" spans="1:3" ht="15.75" customHeight="1">
      <c r="A18" s="830"/>
      <c r="B18" s="833"/>
      <c r="C18" s="835"/>
    </row>
    <row r="19" spans="1:3" ht="30" customHeight="1">
      <c r="A19" s="830"/>
      <c r="B19" s="890" t="s">
        <v>83</v>
      </c>
      <c r="C19" s="891"/>
    </row>
    <row r="20" spans="1:3">
      <c r="A20" s="530">
        <v>1</v>
      </c>
      <c r="B20" s="533" t="s">
        <v>1017</v>
      </c>
      <c r="C20" s="749">
        <v>0.97053459490345217</v>
      </c>
    </row>
    <row r="21" spans="1:3">
      <c r="A21" s="530">
        <v>2</v>
      </c>
      <c r="B21" s="533" t="s">
        <v>1018</v>
      </c>
      <c r="C21" s="749">
        <v>2.9465416559679772E-2</v>
      </c>
    </row>
    <row r="22" spans="1:3">
      <c r="A22" s="530"/>
      <c r="B22" s="531"/>
      <c r="C22" s="21"/>
    </row>
    <row r="23" spans="1:3" ht="15.75" customHeight="1">
      <c r="A23" s="830"/>
      <c r="B23" s="833"/>
      <c r="C23" s="21"/>
    </row>
    <row r="24" spans="1:3" ht="29.25" customHeight="1">
      <c r="A24" s="830"/>
      <c r="B24" s="890" t="s">
        <v>163</v>
      </c>
      <c r="C24" s="891"/>
    </row>
    <row r="25" spans="1:3">
      <c r="A25" s="530">
        <v>1</v>
      </c>
      <c r="B25" s="533" t="s">
        <v>1006</v>
      </c>
      <c r="C25" s="749">
        <v>0.31306837757301031</v>
      </c>
    </row>
    <row r="26" spans="1:3">
      <c r="A26" s="535">
        <v>2</v>
      </c>
      <c r="B26" s="536" t="s">
        <v>1019</v>
      </c>
      <c r="C26" s="749">
        <v>0.31306837757301031</v>
      </c>
    </row>
    <row r="27" spans="1:3">
      <c r="A27" s="535">
        <v>3</v>
      </c>
      <c r="B27" s="533" t="s">
        <v>1020</v>
      </c>
      <c r="C27" s="749">
        <v>0.31306837757301031</v>
      </c>
    </row>
    <row r="28" spans="1:3" ht="15" thickBot="1">
      <c r="A28" s="537"/>
      <c r="B28" s="538"/>
      <c r="C28" s="539"/>
    </row>
  </sheetData>
  <mergeCells count="3">
    <mergeCell ref="B12:C12"/>
    <mergeCell ref="B24:C24"/>
    <mergeCell ref="B19:C19"/>
  </mergeCells>
  <dataValidations count="1">
    <dataValidation type="list" allowBlank="1" showInputMessage="1" showErrorMessage="1" sqref="C6:C11"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28" activePane="bottomRight" state="frozen"/>
      <selection activeCell="B1" sqref="B1"/>
      <selection pane="topRight" activeCell="B1" sqref="B1"/>
      <selection pane="bottomLeft" activeCell="B1" sqref="B1"/>
      <selection pane="bottomRight" activeCell="B1" sqref="B1"/>
    </sheetView>
  </sheetViews>
  <sheetFormatPr defaultColWidth="8.88671875" defaultRowHeight="14.4"/>
  <cols>
    <col min="1" max="1" width="9.5546875" style="176" bestFit="1" customWidth="1"/>
    <col min="2" max="2" width="47.5546875" style="176" customWidth="1"/>
    <col min="3" max="3" width="28" style="176" customWidth="1"/>
    <col min="4" max="4" width="24.109375" style="176" customWidth="1"/>
    <col min="5" max="5" width="19.109375" style="176" customWidth="1"/>
    <col min="6" max="6" width="12" style="85" bestFit="1" customWidth="1"/>
    <col min="7" max="7" width="12.5546875" style="85" bestFit="1" customWidth="1"/>
    <col min="8" max="16384" width="8.88671875" style="85"/>
  </cols>
  <sheetData>
    <row r="1" spans="1:7">
      <c r="A1" s="441" t="s">
        <v>97</v>
      </c>
      <c r="B1" s="222" t="str">
        <f>Info!C2</f>
        <v>სს ”ლიბერთი ბანკი”</v>
      </c>
    </row>
    <row r="2" spans="1:7" s="442" customFormat="1" ht="15.75" customHeight="1">
      <c r="A2" s="442" t="s">
        <v>98</v>
      </c>
      <c r="B2" s="540">
        <f>'1. key ratios'!B2</f>
        <v>46022</v>
      </c>
    </row>
    <row r="3" spans="1:7" s="442" customFormat="1" ht="15.75" customHeight="1"/>
    <row r="4" spans="1:7" s="442" customFormat="1" ht="15.75" customHeight="1" thickBot="1">
      <c r="A4" s="636" t="s">
        <v>244</v>
      </c>
      <c r="B4" s="121" t="s">
        <v>157</v>
      </c>
      <c r="C4" s="637"/>
      <c r="D4" s="637"/>
      <c r="E4" s="638" t="s">
        <v>76</v>
      </c>
    </row>
    <row r="5" spans="1:7" s="55" customFormat="1" ht="17.7" customHeight="1">
      <c r="A5" s="186"/>
      <c r="B5" s="187"/>
      <c r="C5" s="91" t="s">
        <v>0</v>
      </c>
      <c r="D5" s="91" t="s">
        <v>1</v>
      </c>
      <c r="E5" s="188" t="s">
        <v>2</v>
      </c>
    </row>
    <row r="6" spans="1:7" s="639" customFormat="1" ht="14.7" customHeight="1">
      <c r="A6" s="640"/>
      <c r="B6" s="892" t="s">
        <v>133</v>
      </c>
      <c r="C6" s="892" t="s">
        <v>824</v>
      </c>
      <c r="D6" s="893" t="s">
        <v>132</v>
      </c>
      <c r="E6" s="894"/>
      <c r="G6" s="85"/>
    </row>
    <row r="7" spans="1:7" s="639" customFormat="1" ht="99.6" customHeight="1">
      <c r="A7" s="640"/>
      <c r="B7" s="892"/>
      <c r="C7" s="892"/>
      <c r="D7" s="746" t="s">
        <v>131</v>
      </c>
      <c r="E7" s="747" t="s">
        <v>341</v>
      </c>
      <c r="G7" s="85"/>
    </row>
    <row r="8" spans="1:7" s="639" customFormat="1" ht="22.5" customHeight="1">
      <c r="A8" s="745">
        <v>1</v>
      </c>
      <c r="B8" s="618" t="s">
        <v>811</v>
      </c>
      <c r="C8" s="641">
        <v>627941612.05258179</v>
      </c>
      <c r="D8" s="641">
        <v>0</v>
      </c>
      <c r="E8" s="750">
        <f>C8-D8</f>
        <v>627941612.05258179</v>
      </c>
      <c r="G8" s="85"/>
    </row>
    <row r="9" spans="1:7" s="639" customFormat="1">
      <c r="A9" s="745">
        <v>1.1000000000000001</v>
      </c>
      <c r="B9" s="619" t="s">
        <v>85</v>
      </c>
      <c r="C9" s="641">
        <v>392478999.18000007</v>
      </c>
      <c r="D9" s="641"/>
      <c r="E9" s="750">
        <f t="shared" ref="E9:E34" si="0">C9-D9</f>
        <v>392478999.18000007</v>
      </c>
      <c r="G9" s="85"/>
    </row>
    <row r="10" spans="1:7" s="639" customFormat="1">
      <c r="A10" s="745">
        <v>1.2</v>
      </c>
      <c r="B10" s="619" t="s">
        <v>86</v>
      </c>
      <c r="C10" s="641">
        <v>132857599.64412749</v>
      </c>
      <c r="D10" s="641"/>
      <c r="E10" s="750">
        <f t="shared" si="0"/>
        <v>132857599.64412749</v>
      </c>
      <c r="G10" s="85"/>
    </row>
    <row r="11" spans="1:7" s="639" customFormat="1">
      <c r="A11" s="745">
        <v>1.3</v>
      </c>
      <c r="B11" s="619" t="s">
        <v>87</v>
      </c>
      <c r="C11" s="641">
        <v>102605013.22845417</v>
      </c>
      <c r="D11" s="641"/>
      <c r="E11" s="750">
        <f t="shared" si="0"/>
        <v>102605013.22845417</v>
      </c>
      <c r="G11" s="85"/>
    </row>
    <row r="12" spans="1:7" s="639" customFormat="1">
      <c r="A12" s="745">
        <v>2</v>
      </c>
      <c r="B12" s="620" t="s">
        <v>698</v>
      </c>
      <c r="C12" s="641">
        <v>382661.89</v>
      </c>
      <c r="D12" s="641"/>
      <c r="E12" s="750">
        <f t="shared" si="0"/>
        <v>382661.89</v>
      </c>
      <c r="G12" s="85"/>
    </row>
    <row r="13" spans="1:7" s="639" customFormat="1">
      <c r="A13" s="745">
        <v>2.1</v>
      </c>
      <c r="B13" s="621" t="s">
        <v>699</v>
      </c>
      <c r="C13" s="641">
        <v>15548.33</v>
      </c>
      <c r="D13" s="641"/>
      <c r="E13" s="750">
        <f t="shared" si="0"/>
        <v>15548.33</v>
      </c>
      <c r="G13" s="85"/>
    </row>
    <row r="14" spans="1:7" s="639" customFormat="1" ht="34.200000000000003" customHeight="1">
      <c r="A14" s="745">
        <v>3</v>
      </c>
      <c r="B14" s="622" t="s">
        <v>700</v>
      </c>
      <c r="C14" s="641"/>
      <c r="D14" s="641"/>
      <c r="E14" s="750">
        <f t="shared" si="0"/>
        <v>0</v>
      </c>
      <c r="G14" s="85"/>
    </row>
    <row r="15" spans="1:7" s="639" customFormat="1" ht="32.700000000000003" customHeight="1">
      <c r="A15" s="745">
        <v>4</v>
      </c>
      <c r="B15" s="610" t="s">
        <v>701</v>
      </c>
      <c r="C15" s="641"/>
      <c r="D15" s="641"/>
      <c r="E15" s="750">
        <f t="shared" si="0"/>
        <v>0</v>
      </c>
      <c r="G15" s="85"/>
    </row>
    <row r="16" spans="1:7" s="639" customFormat="1" ht="22.95" customHeight="1">
      <c r="A16" s="745">
        <v>5</v>
      </c>
      <c r="B16" s="610" t="s">
        <v>702</v>
      </c>
      <c r="C16" s="641">
        <v>271153478.58725756</v>
      </c>
      <c r="D16" s="641">
        <v>0</v>
      </c>
      <c r="E16" s="750">
        <f t="shared" si="0"/>
        <v>271153478.58725756</v>
      </c>
      <c r="G16" s="85"/>
    </row>
    <row r="17" spans="1:7" s="639" customFormat="1">
      <c r="A17" s="745">
        <v>5.0999999999999996</v>
      </c>
      <c r="B17" s="623" t="s">
        <v>703</v>
      </c>
      <c r="C17" s="641">
        <v>0</v>
      </c>
      <c r="D17" s="641"/>
      <c r="E17" s="750">
        <f t="shared" si="0"/>
        <v>0</v>
      </c>
      <c r="G17" s="85"/>
    </row>
    <row r="18" spans="1:7" s="639" customFormat="1">
      <c r="A18" s="745">
        <v>5.2</v>
      </c>
      <c r="B18" s="623" t="s">
        <v>538</v>
      </c>
      <c r="C18" s="641">
        <v>271153478.58725756</v>
      </c>
      <c r="D18" s="641"/>
      <c r="E18" s="750">
        <f t="shared" si="0"/>
        <v>271153478.58725756</v>
      </c>
      <c r="G18" s="85"/>
    </row>
    <row r="19" spans="1:7" s="639" customFormat="1">
      <c r="A19" s="745">
        <v>5.3</v>
      </c>
      <c r="B19" s="623" t="s">
        <v>704</v>
      </c>
      <c r="C19" s="641"/>
      <c r="D19" s="641"/>
      <c r="E19" s="750">
        <f t="shared" si="0"/>
        <v>0</v>
      </c>
      <c r="G19" s="85"/>
    </row>
    <row r="20" spans="1:7" s="639" customFormat="1">
      <c r="A20" s="745">
        <v>6</v>
      </c>
      <c r="B20" s="622" t="s">
        <v>705</v>
      </c>
      <c r="C20" s="641">
        <v>4796811282.8774624</v>
      </c>
      <c r="D20" s="641">
        <v>0</v>
      </c>
      <c r="E20" s="750">
        <f t="shared" si="0"/>
        <v>4796811282.8774624</v>
      </c>
      <c r="G20" s="85"/>
    </row>
    <row r="21" spans="1:7">
      <c r="A21" s="745">
        <v>6.1</v>
      </c>
      <c r="B21" s="623" t="s">
        <v>538</v>
      </c>
      <c r="C21" s="642">
        <v>604125792.32598662</v>
      </c>
      <c r="D21" s="642"/>
      <c r="E21" s="751">
        <f t="shared" si="0"/>
        <v>604125792.32598662</v>
      </c>
    </row>
    <row r="22" spans="1:7">
      <c r="A22" s="745">
        <v>6.2</v>
      </c>
      <c r="B22" s="623" t="s">
        <v>704</v>
      </c>
      <c r="C22" s="642">
        <v>4192685490.5514755</v>
      </c>
      <c r="D22" s="642"/>
      <c r="E22" s="751">
        <f t="shared" si="0"/>
        <v>4192685490.5514755</v>
      </c>
    </row>
    <row r="23" spans="1:7">
      <c r="A23" s="745">
        <v>7</v>
      </c>
      <c r="B23" s="624" t="s">
        <v>706</v>
      </c>
      <c r="C23" s="642">
        <v>0</v>
      </c>
      <c r="D23" s="642"/>
      <c r="E23" s="751">
        <f>C23-D23</f>
        <v>0</v>
      </c>
    </row>
    <row r="24" spans="1:7" ht="20.399999999999999">
      <c r="A24" s="745">
        <v>8</v>
      </c>
      <c r="B24" s="625" t="s">
        <v>707</v>
      </c>
      <c r="C24" s="642"/>
      <c r="D24" s="642"/>
      <c r="E24" s="751">
        <f t="shared" si="0"/>
        <v>0</v>
      </c>
    </row>
    <row r="25" spans="1:7">
      <c r="A25" s="745">
        <v>9</v>
      </c>
      <c r="B25" s="610" t="s">
        <v>708</v>
      </c>
      <c r="C25" s="642">
        <v>214947231.65000004</v>
      </c>
      <c r="D25" s="642">
        <v>31125125.239999998</v>
      </c>
      <c r="E25" s="751">
        <f>C25-D25</f>
        <v>183822106.41000003</v>
      </c>
    </row>
    <row r="26" spans="1:7">
      <c r="A26" s="745">
        <v>9.1</v>
      </c>
      <c r="B26" s="608" t="s">
        <v>709</v>
      </c>
      <c r="C26" s="642">
        <v>212501508.82000002</v>
      </c>
      <c r="D26" s="642">
        <v>31125125.239999998</v>
      </c>
      <c r="E26" s="751">
        <f>C26-D26</f>
        <v>181376383.58000001</v>
      </c>
    </row>
    <row r="27" spans="1:7">
      <c r="A27" s="745">
        <v>9.1999999999999993</v>
      </c>
      <c r="B27" s="608" t="s">
        <v>710</v>
      </c>
      <c r="C27" s="642">
        <v>2445722.83</v>
      </c>
      <c r="D27" s="642"/>
      <c r="E27" s="751">
        <f>C27-D27</f>
        <v>2445722.83</v>
      </c>
    </row>
    <row r="28" spans="1:7">
      <c r="A28" s="745">
        <v>10</v>
      </c>
      <c r="B28" s="610" t="s">
        <v>36</v>
      </c>
      <c r="C28" s="642">
        <v>87426540.860000014</v>
      </c>
      <c r="D28" s="642">
        <v>87426540.860000014</v>
      </c>
      <c r="E28" s="751">
        <f>C28-D28</f>
        <v>0</v>
      </c>
    </row>
    <row r="29" spans="1:7">
      <c r="A29" s="745">
        <v>10.1</v>
      </c>
      <c r="B29" s="608" t="s">
        <v>711</v>
      </c>
      <c r="C29" s="642"/>
      <c r="D29" s="642"/>
      <c r="E29" s="751">
        <f t="shared" si="0"/>
        <v>0</v>
      </c>
    </row>
    <row r="30" spans="1:7">
      <c r="A30" s="745">
        <v>10.199999999999999</v>
      </c>
      <c r="B30" s="608" t="s">
        <v>712</v>
      </c>
      <c r="C30" s="642">
        <v>87426540.860000014</v>
      </c>
      <c r="D30" s="642">
        <v>87426540.860000014</v>
      </c>
      <c r="E30" s="751">
        <f>C30-D30</f>
        <v>0</v>
      </c>
    </row>
    <row r="31" spans="1:7">
      <c r="A31" s="745">
        <v>11</v>
      </c>
      <c r="B31" s="610" t="s">
        <v>713</v>
      </c>
      <c r="C31" s="642">
        <v>0</v>
      </c>
      <c r="D31" s="642">
        <v>0</v>
      </c>
      <c r="E31" s="751">
        <f t="shared" si="0"/>
        <v>0</v>
      </c>
    </row>
    <row r="32" spans="1:7">
      <c r="A32" s="745">
        <v>11.1</v>
      </c>
      <c r="B32" s="608" t="s">
        <v>714</v>
      </c>
      <c r="C32" s="642">
        <v>0</v>
      </c>
      <c r="D32" s="642"/>
      <c r="E32" s="751">
        <f t="shared" si="0"/>
        <v>0</v>
      </c>
    </row>
    <row r="33" spans="1:7">
      <c r="A33" s="745">
        <v>11.2</v>
      </c>
      <c r="B33" s="608" t="s">
        <v>715</v>
      </c>
      <c r="C33" s="642">
        <v>0</v>
      </c>
      <c r="D33" s="642"/>
      <c r="E33" s="751">
        <f t="shared" si="0"/>
        <v>0</v>
      </c>
    </row>
    <row r="34" spans="1:7">
      <c r="A34" s="745">
        <v>13</v>
      </c>
      <c r="B34" s="610" t="s">
        <v>88</v>
      </c>
      <c r="C34" s="642">
        <v>54382327.762000002</v>
      </c>
      <c r="D34" s="642"/>
      <c r="E34" s="751">
        <f t="shared" si="0"/>
        <v>54382327.762000002</v>
      </c>
    </row>
    <row r="35" spans="1:7">
      <c r="A35" s="745">
        <v>13.1</v>
      </c>
      <c r="B35" s="626" t="s">
        <v>716</v>
      </c>
      <c r="C35" s="642">
        <v>8540128.209999999</v>
      </c>
      <c r="D35" s="642"/>
      <c r="E35" s="753"/>
    </row>
    <row r="36" spans="1:7">
      <c r="A36" s="745">
        <v>13.2</v>
      </c>
      <c r="B36" s="626" t="s">
        <v>717</v>
      </c>
      <c r="C36" s="642">
        <v>0</v>
      </c>
      <c r="D36" s="642"/>
      <c r="E36" s="753"/>
    </row>
    <row r="37" spans="1:7" ht="42" thickBot="1">
      <c r="A37" s="643"/>
      <c r="B37" s="189" t="s">
        <v>308</v>
      </c>
      <c r="C37" s="644">
        <f>SUM(C8,C12,C14,C15,C16,C20,C23,C24,C25,C28,C31,C34)</f>
        <v>6053045135.6793013</v>
      </c>
      <c r="D37" s="644">
        <f t="shared" ref="D37:E37" si="1">SUM(D8,D12,D14,D15,D16,D20,D23,D24,D25,D28,D31,D34)</f>
        <v>118551666.10000001</v>
      </c>
      <c r="E37" s="645">
        <f t="shared" si="1"/>
        <v>5934493469.5793018</v>
      </c>
    </row>
    <row r="38" spans="1:7">
      <c r="A38" s="85"/>
      <c r="B38" s="85"/>
      <c r="C38" s="85"/>
      <c r="D38" s="85"/>
      <c r="E38" s="85"/>
    </row>
    <row r="39" spans="1:7">
      <c r="A39" s="85"/>
      <c r="B39" s="85"/>
      <c r="C39" s="85"/>
      <c r="D39" s="85"/>
      <c r="E39" s="85"/>
    </row>
    <row r="41" spans="1:7" s="176" customFormat="1">
      <c r="B41" s="24"/>
      <c r="F41" s="85"/>
      <c r="G41" s="85"/>
    </row>
    <row r="42" spans="1:7" s="176" customFormat="1">
      <c r="B42" s="24"/>
      <c r="F42" s="85"/>
      <c r="G42" s="85"/>
    </row>
    <row r="43" spans="1:7" s="176" customFormat="1">
      <c r="B43" s="24"/>
      <c r="F43" s="85"/>
      <c r="G43" s="85"/>
    </row>
    <row r="44" spans="1:7" s="176" customFormat="1">
      <c r="B44" s="24"/>
      <c r="F44" s="85"/>
      <c r="G44" s="85"/>
    </row>
    <row r="45" spans="1:7" s="176" customFormat="1">
      <c r="B45" s="24"/>
      <c r="F45" s="85"/>
      <c r="G45" s="85"/>
    </row>
    <row r="46" spans="1:7" s="176" customFormat="1">
      <c r="B46" s="24"/>
      <c r="F46" s="85"/>
      <c r="G46" s="85"/>
    </row>
    <row r="47" spans="1:7" s="176" customFormat="1">
      <c r="B47" s="24"/>
      <c r="F47" s="85"/>
      <c r="G47" s="85"/>
    </row>
    <row r="48" spans="1:7" s="176" customFormat="1">
      <c r="B48" s="24"/>
      <c r="F48" s="85"/>
      <c r="G48" s="85"/>
    </row>
    <row r="49" spans="2:7" s="176" customFormat="1">
      <c r="B49" s="24"/>
      <c r="F49" s="85"/>
      <c r="G49" s="85"/>
    </row>
    <row r="50" spans="2:7" s="176" customFormat="1">
      <c r="B50" s="24"/>
      <c r="F50" s="85"/>
      <c r="G50" s="85"/>
    </row>
    <row r="51" spans="2:7" s="176" customFormat="1">
      <c r="B51" s="24"/>
      <c r="F51" s="85"/>
      <c r="G51" s="85"/>
    </row>
    <row r="52" spans="2:7" s="176" customFormat="1">
      <c r="B52" s="24"/>
      <c r="F52" s="85"/>
      <c r="G52" s="85"/>
    </row>
    <row r="53" spans="2:7" s="176" customFormat="1">
      <c r="B53" s="24"/>
      <c r="F53" s="85"/>
      <c r="G53" s="85"/>
    </row>
  </sheetData>
  <mergeCells count="3">
    <mergeCell ref="B6:B7"/>
    <mergeCell ref="C6:C7"/>
    <mergeCell ref="D6:E6"/>
  </mergeCells>
  <pageMargins left="0.7" right="0.7" top="0.75" bottom="0.75" header="0.3" footer="0.3"/>
  <pageSetup paperSize="9" scale="68"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RowHeight="14.4" outlineLevelRow="1"/>
  <cols>
    <col min="1" max="1" width="9.5546875" style="1" bestFit="1" customWidth="1"/>
    <col min="2" max="2" width="114.33203125" style="1" customWidth="1"/>
    <col min="3" max="3" width="18.6640625" customWidth="1"/>
    <col min="4" max="6" width="13.21875" customWidth="1"/>
    <col min="7" max="7" width="10" bestFit="1" customWidth="1"/>
    <col min="8" max="8" width="12" bestFit="1" customWidth="1"/>
    <col min="9" max="9" width="12.5546875" bestFit="1" customWidth="1"/>
  </cols>
  <sheetData>
    <row r="1" spans="1:6">
      <c r="A1" s="12" t="s">
        <v>97</v>
      </c>
      <c r="B1" s="222" t="str">
        <f>Info!C2</f>
        <v>სს ”ლიბერთი ბანკი”</v>
      </c>
    </row>
    <row r="2" spans="1:6" s="14" customFormat="1" ht="15.75" customHeight="1">
      <c r="A2" s="14" t="s">
        <v>98</v>
      </c>
      <c r="B2" s="540">
        <f>'1. key ratios'!B2</f>
        <v>46022</v>
      </c>
      <c r="C2"/>
      <c r="D2"/>
      <c r="E2"/>
      <c r="F2"/>
    </row>
    <row r="3" spans="1:6" s="14" customFormat="1" ht="15.75" customHeight="1">
      <c r="C3"/>
      <c r="D3"/>
      <c r="E3"/>
      <c r="F3"/>
    </row>
    <row r="4" spans="1:6" s="14" customFormat="1" ht="28.2" thickBot="1">
      <c r="A4" s="14" t="s">
        <v>245</v>
      </c>
      <c r="B4" s="98" t="s">
        <v>160</v>
      </c>
      <c r="C4" s="92" t="s">
        <v>76</v>
      </c>
      <c r="D4"/>
      <c r="E4"/>
      <c r="F4"/>
    </row>
    <row r="5" spans="1:6">
      <c r="A5" s="93">
        <v>1</v>
      </c>
      <c r="B5" s="94" t="s">
        <v>695</v>
      </c>
      <c r="C5" s="124">
        <f>'7. LI1'!E37</f>
        <v>5934493469.5793018</v>
      </c>
    </row>
    <row r="6" spans="1:6" s="84" customFormat="1">
      <c r="A6" s="54">
        <v>2.1</v>
      </c>
      <c r="B6" s="100" t="s">
        <v>829</v>
      </c>
      <c r="C6" s="125">
        <v>460388201.76930004</v>
      </c>
    </row>
    <row r="7" spans="1:6" s="3" customFormat="1" ht="27.6" outlineLevel="1">
      <c r="A7" s="99">
        <v>2.2000000000000002</v>
      </c>
      <c r="B7" s="95" t="s">
        <v>830</v>
      </c>
      <c r="C7" s="126">
        <v>143091202.5</v>
      </c>
    </row>
    <row r="8" spans="1:6" s="3" customFormat="1" ht="27.6">
      <c r="A8" s="99">
        <v>3</v>
      </c>
      <c r="B8" s="96" t="s">
        <v>696</v>
      </c>
      <c r="C8" s="127">
        <f>SUM(C5:C7)</f>
        <v>6537972873.8486023</v>
      </c>
    </row>
    <row r="9" spans="1:6" s="84" customFormat="1">
      <c r="A9" s="54">
        <v>4</v>
      </c>
      <c r="B9" s="103" t="s">
        <v>158</v>
      </c>
      <c r="C9" s="125">
        <v>0</v>
      </c>
    </row>
    <row r="10" spans="1:6" s="3" customFormat="1" ht="27.6" outlineLevel="1">
      <c r="A10" s="99">
        <v>5.0999999999999996</v>
      </c>
      <c r="B10" s="95" t="s">
        <v>164</v>
      </c>
      <c r="C10" s="126">
        <v>-375099383.13587004</v>
      </c>
    </row>
    <row r="11" spans="1:6" s="3" customFormat="1" ht="27.6" outlineLevel="1">
      <c r="A11" s="99">
        <v>5.2</v>
      </c>
      <c r="B11" s="95" t="s">
        <v>165</v>
      </c>
      <c r="C11" s="126">
        <v>-142521045.18985203</v>
      </c>
    </row>
    <row r="12" spans="1:6" s="3" customFormat="1">
      <c r="A12" s="99">
        <v>6</v>
      </c>
      <c r="B12" s="101" t="s">
        <v>995</v>
      </c>
      <c r="C12" s="190"/>
    </row>
    <row r="13" spans="1:6" s="3" customFormat="1" ht="15" thickBot="1">
      <c r="A13" s="102">
        <v>7</v>
      </c>
      <c r="B13" s="97" t="s">
        <v>159</v>
      </c>
      <c r="C13" s="128">
        <f>SUM(C8:C12)</f>
        <v>6020352445.5228806</v>
      </c>
    </row>
    <row r="15" spans="1:6">
      <c r="B15" s="16"/>
    </row>
    <row r="17" spans="2:9" s="1" customFormat="1">
      <c r="B17" s="25"/>
      <c r="C17"/>
      <c r="D17"/>
      <c r="E17"/>
      <c r="F17"/>
      <c r="G17"/>
      <c r="H17"/>
      <c r="I17"/>
    </row>
    <row r="18" spans="2:9" s="1" customFormat="1">
      <c r="B18" s="22"/>
      <c r="C18"/>
      <c r="D18"/>
      <c r="E18"/>
      <c r="F18"/>
      <c r="G18"/>
      <c r="H18"/>
      <c r="I18"/>
    </row>
    <row r="19" spans="2:9" s="1" customFormat="1">
      <c r="B19" s="22"/>
      <c r="C19"/>
      <c r="D19"/>
      <c r="E19"/>
      <c r="F19"/>
      <c r="G19"/>
      <c r="H19"/>
      <c r="I19"/>
    </row>
    <row r="20" spans="2:9" s="1" customFormat="1">
      <c r="B20" s="24"/>
      <c r="C20"/>
      <c r="D20"/>
      <c r="E20"/>
      <c r="F20"/>
      <c r="G20"/>
      <c r="H20"/>
      <c r="I20"/>
    </row>
    <row r="21" spans="2:9" s="1" customFormat="1">
      <c r="B21" s="23"/>
      <c r="C21"/>
      <c r="D21"/>
      <c r="E21"/>
      <c r="F21"/>
      <c r="G21"/>
      <c r="H21"/>
      <c r="I21"/>
    </row>
    <row r="22" spans="2:9" s="1" customFormat="1">
      <c r="B22" s="24"/>
      <c r="C22"/>
      <c r="D22"/>
      <c r="E22"/>
      <c r="F22"/>
      <c r="G22"/>
      <c r="H22"/>
      <c r="I22"/>
    </row>
    <row r="23" spans="2:9" s="1" customFormat="1">
      <c r="B23" s="23"/>
      <c r="C23"/>
      <c r="D23"/>
      <c r="E23"/>
      <c r="F23"/>
      <c r="G23"/>
      <c r="H23"/>
      <c r="I23"/>
    </row>
    <row r="24" spans="2:9" s="1" customFormat="1">
      <c r="B24" s="23"/>
      <c r="C24"/>
      <c r="D24"/>
      <c r="E24"/>
      <c r="F24"/>
      <c r="G24"/>
      <c r="H24"/>
      <c r="I24"/>
    </row>
    <row r="25" spans="2:9" s="1" customFormat="1">
      <c r="B25" s="23"/>
      <c r="C25"/>
      <c r="D25"/>
      <c r="E25"/>
      <c r="F25"/>
      <c r="G25"/>
      <c r="H25"/>
      <c r="I25"/>
    </row>
    <row r="26" spans="2:9" s="1" customFormat="1">
      <c r="B26" s="23"/>
      <c r="C26"/>
      <c r="D26"/>
      <c r="E26"/>
      <c r="F26"/>
      <c r="G26"/>
      <c r="H26"/>
      <c r="I26"/>
    </row>
    <row r="27" spans="2:9" s="1" customFormat="1">
      <c r="B27" s="23"/>
      <c r="C27"/>
      <c r="D27"/>
      <c r="E27"/>
      <c r="F27"/>
      <c r="G27"/>
      <c r="H27"/>
      <c r="I27"/>
    </row>
    <row r="28" spans="2:9" s="1" customFormat="1">
      <c r="B28" s="24"/>
      <c r="C28"/>
      <c r="D28"/>
      <c r="E28"/>
      <c r="F28"/>
      <c r="G28"/>
      <c r="H28"/>
      <c r="I28"/>
    </row>
    <row r="29" spans="2:9" s="1" customFormat="1">
      <c r="B29" s="24"/>
      <c r="C29"/>
      <c r="D29"/>
      <c r="E29"/>
      <c r="F29"/>
      <c r="G29"/>
      <c r="H29"/>
      <c r="I29"/>
    </row>
    <row r="30" spans="2:9" s="1" customFormat="1">
      <c r="B30" s="24"/>
      <c r="C30"/>
      <c r="D30"/>
      <c r="E30"/>
      <c r="F30"/>
      <c r="G30"/>
      <c r="H30"/>
      <c r="I30"/>
    </row>
    <row r="31" spans="2:9" s="1" customFormat="1">
      <c r="B31" s="24"/>
      <c r="C31"/>
      <c r="D31"/>
      <c r="E31"/>
      <c r="F31"/>
      <c r="G31"/>
      <c r="H31"/>
      <c r="I31"/>
    </row>
    <row r="32" spans="2:9" s="1" customFormat="1">
      <c r="B32" s="24"/>
      <c r="C32"/>
      <c r="D32"/>
      <c r="E32"/>
      <c r="F32"/>
      <c r="G32"/>
      <c r="H32"/>
      <c r="I32"/>
    </row>
    <row r="33" spans="2:9" s="1" customFormat="1">
      <c r="B33" s="24"/>
      <c r="C33"/>
      <c r="D33"/>
      <c r="E33"/>
      <c r="F33"/>
      <c r="G33"/>
      <c r="H33"/>
      <c r="I33"/>
    </row>
  </sheetData>
  <pageMargins left="0.7" right="0.7" top="0.75" bottom="0.75" header="0.3" footer="0.3"/>
  <pageSetup paperSize="9" scale="61"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vt:i4>
      </vt:variant>
    </vt:vector>
  </HeadingPairs>
  <TitlesOfParts>
    <vt:vector size="34"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lpstr>'10. CC2'!Print_Area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2026-01-30T17:36:40Z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