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F1C2DAD-AB49-4887-ADF2-B8B2BF15A7CD}" xr6:coauthVersionLast="47" xr6:coauthVersionMax="47" xr10:uidLastSave="{00000000-0000-0000-0000-000000000000}"/>
  <bookViews>
    <workbookView xWindow="-108" yWindow="-108" windowWidth="23256" windowHeight="12576" tabRatio="82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_xlnm.Print_Area" localSheetId="19">'15.1. LR'!$A$1:$D$37</definedName>
    <definedName name="_xlnm.Print_Area" localSheetId="11">'9.2. MREL1'!$A$1:$B$26</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9" l="1"/>
  <c r="G38" i="94"/>
  <c r="F38" i="94"/>
  <c r="C38" i="94"/>
  <c r="D38" i="94"/>
  <c r="L33" i="102"/>
  <c r="J33" i="102"/>
  <c r="I33" i="102"/>
  <c r="C32" i="102"/>
  <c r="C31" i="102"/>
  <c r="C30" i="102"/>
  <c r="C29" i="102"/>
  <c r="C28" i="102"/>
  <c r="C27" i="102"/>
  <c r="C26" i="102"/>
  <c r="C25" i="102"/>
  <c r="C24" i="102"/>
  <c r="C23" i="102"/>
  <c r="C22" i="102"/>
  <c r="C21" i="102"/>
  <c r="C20" i="102"/>
  <c r="C19" i="102"/>
  <c r="C18" i="102"/>
  <c r="C17" i="102"/>
  <c r="C16" i="102"/>
  <c r="C15" i="102"/>
  <c r="C14" i="102"/>
  <c r="C13" i="102"/>
  <c r="C12" i="102"/>
  <c r="C11" i="102"/>
  <c r="C10" i="102"/>
  <c r="C9" i="102"/>
  <c r="C8" i="102"/>
  <c r="C7" i="102"/>
  <c r="H32" i="102"/>
  <c r="H31" i="102"/>
  <c r="H30" i="102"/>
  <c r="H29" i="102"/>
  <c r="H28" i="102"/>
  <c r="H27" i="102"/>
  <c r="H26" i="102"/>
  <c r="H25" i="102"/>
  <c r="H24" i="102"/>
  <c r="H23" i="102"/>
  <c r="H22" i="102"/>
  <c r="H21" i="102"/>
  <c r="H20" i="102"/>
  <c r="H19" i="102"/>
  <c r="H18" i="102"/>
  <c r="H17" i="102"/>
  <c r="H16" i="102"/>
  <c r="H15" i="102"/>
  <c r="H14" i="102"/>
  <c r="H13" i="102"/>
  <c r="H12" i="102"/>
  <c r="H11" i="102"/>
  <c r="H10" i="102"/>
  <c r="H9" i="102"/>
  <c r="H8" i="102"/>
  <c r="H33" i="102" s="1"/>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D15" i="98"/>
  <c r="C15" i="98"/>
  <c r="C33" i="102" l="1"/>
  <c r="B9" i="106" l="1"/>
  <c r="C9" i="106"/>
  <c r="B10" i="106"/>
  <c r="D11" i="106"/>
  <c r="C11" i="106"/>
  <c r="B11" i="106"/>
  <c r="B11" i="105"/>
  <c r="H43" i="94" l="1"/>
  <c r="E43" i="94"/>
  <c r="H42" i="94"/>
  <c r="E42" i="94"/>
  <c r="H41" i="94"/>
  <c r="E41" i="94"/>
  <c r="H40" i="94"/>
  <c r="E40" i="94"/>
  <c r="H39" i="94"/>
  <c r="E39" i="94"/>
  <c r="H38" i="94"/>
  <c r="E38" i="94"/>
  <c r="H37" i="94"/>
  <c r="E37" i="94"/>
  <c r="H36" i="94"/>
  <c r="E36" i="94"/>
  <c r="H35" i="94"/>
  <c r="E35" i="94"/>
  <c r="H34" i="94"/>
  <c r="E34" i="94"/>
  <c r="H33" i="94"/>
  <c r="E33" i="94"/>
  <c r="H32" i="94"/>
  <c r="E32" i="94"/>
  <c r="H31" i="94"/>
  <c r="E31" i="94"/>
  <c r="G30" i="94"/>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H17" i="94"/>
  <c r="E17" i="94"/>
  <c r="D17" i="94"/>
  <c r="C17" i="94"/>
  <c r="H16" i="94"/>
  <c r="E16" i="94"/>
  <c r="H15" i="94"/>
  <c r="E15" i="94"/>
  <c r="G14" i="94"/>
  <c r="F14" i="94"/>
  <c r="H14" i="94" s="1"/>
  <c r="D14" i="94"/>
  <c r="C14" i="94"/>
  <c r="E14" i="94" s="1"/>
  <c r="H13" i="94"/>
  <c r="E13" i="94"/>
  <c r="H12" i="94"/>
  <c r="E12" i="94"/>
  <c r="G11" i="94"/>
  <c r="F11" i="94"/>
  <c r="H11" i="94" s="1"/>
  <c r="D11" i="94"/>
  <c r="C11" i="94"/>
  <c r="E11" i="94" s="1"/>
  <c r="H10" i="94"/>
  <c r="E10" i="94"/>
  <c r="H9" i="94"/>
  <c r="E9" i="94"/>
  <c r="G8" i="94"/>
  <c r="H8" i="94" s="1"/>
  <c r="F8" i="94"/>
  <c r="D8" i="94"/>
  <c r="C8" i="94"/>
  <c r="E8" i="94" s="1"/>
  <c r="H7" i="94"/>
  <c r="E7" i="94"/>
  <c r="H6" i="94"/>
  <c r="E6" i="94"/>
  <c r="H30" i="94" l="1"/>
  <c r="B2" i="107"/>
  <c r="B1" i="107"/>
  <c r="B2" i="37"/>
  <c r="B1" i="37"/>
  <c r="E6" i="37"/>
  <c r="C7" i="37" l="1"/>
  <c r="G7" i="37"/>
  <c r="G6" i="37" s="1"/>
  <c r="G34" i="37" s="1"/>
  <c r="G8" i="37"/>
  <c r="E34" i="37"/>
  <c r="C13" i="79" s="1"/>
  <c r="G22" i="74" l="1"/>
  <c r="F22" i="74"/>
  <c r="E22" i="74"/>
  <c r="H22" i="74" s="1"/>
  <c r="D22" i="74"/>
  <c r="C22" i="74"/>
  <c r="H9" i="74"/>
  <c r="H10" i="74"/>
  <c r="H11" i="74"/>
  <c r="H12" i="74"/>
  <c r="H13" i="74"/>
  <c r="H14" i="74"/>
  <c r="H15" i="74"/>
  <c r="H16" i="74"/>
  <c r="H17" i="74"/>
  <c r="H18" i="74"/>
  <c r="H19" i="74"/>
  <c r="H20" i="74"/>
  <c r="H21" i="74"/>
  <c r="H8" i="74"/>
  <c r="V13" i="64"/>
  <c r="S21" i="35"/>
  <c r="C62" i="69" l="1"/>
  <c r="C58" i="69"/>
  <c r="C67" i="69" s="1"/>
  <c r="C46" i="69"/>
  <c r="C40" i="69"/>
  <c r="C29" i="69"/>
  <c r="C26" i="69"/>
  <c r="C23" i="69"/>
  <c r="C18" i="69"/>
  <c r="C14" i="69"/>
  <c r="C6" i="69"/>
  <c r="E32" i="72"/>
  <c r="D31" i="72"/>
  <c r="C31" i="72"/>
  <c r="C28" i="72"/>
  <c r="D28" i="72"/>
  <c r="D25" i="72"/>
  <c r="C25" i="72"/>
  <c r="E22" i="72"/>
  <c r="C20" i="72"/>
  <c r="D20" i="72"/>
  <c r="D16" i="72"/>
  <c r="C16" i="72"/>
  <c r="E16" i="72" s="1"/>
  <c r="E34" i="72"/>
  <c r="E33" i="72"/>
  <c r="E29" i="72"/>
  <c r="E27" i="72"/>
  <c r="E26" i="72"/>
  <c r="E25" i="72"/>
  <c r="E24" i="72"/>
  <c r="E23" i="72"/>
  <c r="E19" i="72"/>
  <c r="E18" i="72"/>
  <c r="E17" i="72"/>
  <c r="E15" i="72"/>
  <c r="E14" i="72"/>
  <c r="E13" i="72"/>
  <c r="E12" i="72"/>
  <c r="E11" i="72"/>
  <c r="E10" i="72"/>
  <c r="E9" i="72"/>
  <c r="E20" i="72" l="1"/>
  <c r="E31" i="72"/>
  <c r="C35" i="69"/>
  <c r="C52" i="69"/>
  <c r="C68" i="69" s="1"/>
  <c r="E28" i="72"/>
  <c r="E21" i="72"/>
  <c r="E30" i="72"/>
  <c r="Q33" i="37" l="1"/>
  <c r="I33" i="37"/>
  <c r="Q32" i="37"/>
  <c r="I32" i="37"/>
  <c r="Q31" i="37"/>
  <c r="I31" i="37"/>
  <c r="I30" i="37"/>
  <c r="Q29" i="37"/>
  <c r="I29" i="37"/>
  <c r="Q28" i="37"/>
  <c r="I28" i="37"/>
  <c r="Q27" i="37"/>
  <c r="Q26" i="37" s="1"/>
  <c r="I27" i="37"/>
  <c r="I26" i="37"/>
  <c r="Q25" i="37"/>
  <c r="I25" i="37"/>
  <c r="Q24" i="37"/>
  <c r="I24" i="37"/>
  <c r="Q23" i="37"/>
  <c r="Q22" i="37" s="1"/>
  <c r="I23" i="37"/>
  <c r="I22" i="37"/>
  <c r="Q21" i="37"/>
  <c r="I21" i="37"/>
  <c r="Q20" i="37"/>
  <c r="I20" i="37"/>
  <c r="Q19" i="37"/>
  <c r="I19" i="37"/>
  <c r="I18" i="37"/>
  <c r="Q17" i="37"/>
  <c r="I17" i="37"/>
  <c r="Q16" i="37"/>
  <c r="I16" i="37"/>
  <c r="Q15" i="37"/>
  <c r="I15" i="37"/>
  <c r="I14" i="37"/>
  <c r="Q13" i="37"/>
  <c r="Q9" i="37" s="1"/>
  <c r="I13" i="37"/>
  <c r="Q12" i="37"/>
  <c r="I12" i="37"/>
  <c r="Q11" i="37"/>
  <c r="Q7" i="37" s="1"/>
  <c r="Q6" i="37" s="1"/>
  <c r="I11" i="37"/>
  <c r="I10" i="37"/>
  <c r="P9" i="37"/>
  <c r="O9" i="37"/>
  <c r="N9" i="37"/>
  <c r="M9" i="37"/>
  <c r="L9" i="37"/>
  <c r="K9" i="37"/>
  <c r="J9" i="37"/>
  <c r="G9" i="37"/>
  <c r="F9" i="37"/>
  <c r="I9" i="37" s="1"/>
  <c r="C9" i="37"/>
  <c r="P8" i="37"/>
  <c r="O8" i="37"/>
  <c r="N8" i="37"/>
  <c r="M8" i="37"/>
  <c r="L8" i="37"/>
  <c r="K8" i="37"/>
  <c r="J8" i="37"/>
  <c r="F8" i="37"/>
  <c r="I8" i="37" s="1"/>
  <c r="C8" i="37"/>
  <c r="P7" i="37"/>
  <c r="O7" i="37"/>
  <c r="N7" i="37"/>
  <c r="M7" i="37"/>
  <c r="L7" i="37"/>
  <c r="K7" i="37"/>
  <c r="J7" i="37"/>
  <c r="J6" i="37" s="1"/>
  <c r="J34" i="37" s="1"/>
  <c r="F7" i="37"/>
  <c r="F6" i="37" s="1"/>
  <c r="F34" i="37" s="1"/>
  <c r="C6" i="37"/>
  <c r="C34" i="37" s="1"/>
  <c r="P6" i="37"/>
  <c r="P34" i="37" s="1"/>
  <c r="N6" i="37"/>
  <c r="N34" i="37" s="1"/>
  <c r="M6" i="37"/>
  <c r="M34" i="37" s="1"/>
  <c r="C11" i="79"/>
  <c r="D6" i="37"/>
  <c r="D34" i="37" s="1"/>
  <c r="C26" i="79"/>
  <c r="C22" i="79"/>
  <c r="C8" i="79"/>
  <c r="K6" i="37" l="1"/>
  <c r="K34" i="37" s="1"/>
  <c r="O6" i="37"/>
  <c r="O34" i="37" s="1"/>
  <c r="L6" i="37"/>
  <c r="L34" i="37" s="1"/>
  <c r="Q8" i="37"/>
  <c r="Q18" i="37"/>
  <c r="C10" i="79"/>
  <c r="I34" i="37"/>
  <c r="Q14" i="37"/>
  <c r="Q30" i="37"/>
  <c r="Q10" i="37"/>
  <c r="C32" i="79"/>
  <c r="C34" i="79" s="1"/>
  <c r="I7" i="37"/>
  <c r="I6" i="37" s="1"/>
  <c r="Q34" i="37"/>
  <c r="C12" i="79" s="1"/>
  <c r="F6" i="107" l="1"/>
  <c r="E6" i="107"/>
  <c r="D6" i="107"/>
  <c r="C6" i="107"/>
  <c r="B2" i="106" l="1"/>
  <c r="B1" i="106"/>
  <c r="B1" i="105"/>
  <c r="B2" i="105"/>
  <c r="E12" i="106" l="1"/>
  <c r="D12" i="106"/>
  <c r="C12" i="106"/>
  <c r="B12" i="106"/>
  <c r="E11" i="106"/>
  <c r="F11" i="106" s="1"/>
  <c r="E10" i="106"/>
  <c r="D10" i="106"/>
  <c r="C10" i="106"/>
  <c r="F9" i="106"/>
  <c r="E9" i="106"/>
  <c r="D9" i="106"/>
  <c r="F10" i="106" l="1"/>
  <c r="F12" i="106"/>
  <c r="C22" i="95" l="1"/>
  <c r="H21" i="95"/>
  <c r="B1" i="94" l="1"/>
  <c r="B1" i="93"/>
  <c r="B1" i="92"/>
  <c r="B1" i="104" l="1"/>
  <c r="B1" i="103"/>
  <c r="B1" i="102"/>
  <c r="B1" i="101"/>
  <c r="B1" i="100"/>
  <c r="B1" i="99"/>
  <c r="B1" i="98"/>
  <c r="B1" i="97"/>
  <c r="B1" i="96"/>
  <c r="B1" i="95"/>
  <c r="C18" i="99" l="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7" i="96"/>
  <c r="H8" i="96"/>
  <c r="H9" i="96"/>
  <c r="H10" i="96"/>
  <c r="H11" i="96"/>
  <c r="H12" i="96"/>
  <c r="H13" i="96"/>
  <c r="H14" i="96"/>
  <c r="H15" i="96"/>
  <c r="H16" i="96"/>
  <c r="H17" i="96"/>
  <c r="H18" i="96"/>
  <c r="H19" i="96"/>
  <c r="H20" i="96"/>
  <c r="H22" i="96"/>
  <c r="H23" i="96"/>
  <c r="H8" i="95"/>
  <c r="H9" i="95"/>
  <c r="H10" i="95"/>
  <c r="H11" i="95"/>
  <c r="H12" i="95"/>
  <c r="H13" i="95"/>
  <c r="H14" i="95"/>
  <c r="H15" i="95"/>
  <c r="H16" i="95"/>
  <c r="H17" i="95"/>
  <c r="H18" i="95"/>
  <c r="H19" i="95"/>
  <c r="H20" i="95"/>
  <c r="D22" i="95"/>
  <c r="E22" i="95"/>
  <c r="F22" i="95"/>
  <c r="G22" i="95"/>
  <c r="H22" i="95" l="1"/>
  <c r="H21" i="96"/>
  <c r="D8" i="72"/>
  <c r="D37" i="72" s="1"/>
  <c r="C8" i="72"/>
  <c r="E8" i="72" l="1"/>
  <c r="E37" i="72" s="1"/>
  <c r="C37" i="72"/>
  <c r="H44" i="93"/>
  <c r="E44" i="93"/>
  <c r="H42" i="93"/>
  <c r="E42" i="93"/>
  <c r="H41" i="93"/>
  <c r="E41" i="93"/>
  <c r="H40" i="93"/>
  <c r="E40" i="93"/>
  <c r="H39" i="93"/>
  <c r="E39" i="93"/>
  <c r="H38" i="93"/>
  <c r="E38" i="93"/>
  <c r="H37" i="93"/>
  <c r="H36" i="93"/>
  <c r="E36" i="93"/>
  <c r="H35" i="93"/>
  <c r="E35" i="93"/>
  <c r="H34" i="93"/>
  <c r="H33" i="93"/>
  <c r="E33" i="93"/>
  <c r="H32" i="93"/>
  <c r="E32" i="93"/>
  <c r="H31" i="93"/>
  <c r="E31" i="93"/>
  <c r="H30" i="93"/>
  <c r="E30" i="93"/>
  <c r="H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F43" i="93"/>
  <c r="F45" i="93" s="1"/>
  <c r="C43" i="93"/>
  <c r="C45" i="93" s="1"/>
  <c r="G68" i="92"/>
  <c r="G69" i="92" s="1"/>
  <c r="F68" i="92"/>
  <c r="F69" i="92" s="1"/>
  <c r="H67" i="92"/>
  <c r="E67" i="92"/>
  <c r="H66" i="92"/>
  <c r="E66" i="92"/>
  <c r="H65" i="92"/>
  <c r="E65" i="92"/>
  <c r="H64" i="92"/>
  <c r="E64" i="92"/>
  <c r="H63" i="92"/>
  <c r="D63" i="92"/>
  <c r="H62" i="92"/>
  <c r="E62" i="92"/>
  <c r="H61" i="92"/>
  <c r="E61" i="92"/>
  <c r="H60" i="92"/>
  <c r="E60" i="92"/>
  <c r="H59" i="92"/>
  <c r="D59" i="92"/>
  <c r="C68" i="92"/>
  <c r="H58" i="92"/>
  <c r="E58" i="92"/>
  <c r="H57" i="92"/>
  <c r="E57" i="92"/>
  <c r="H56" i="92"/>
  <c r="E56" i="92"/>
  <c r="H55" i="92"/>
  <c r="E55" i="92"/>
  <c r="H52" i="92"/>
  <c r="E52" i="92"/>
  <c r="H51" i="92"/>
  <c r="E51" i="92"/>
  <c r="H50" i="92"/>
  <c r="E50" i="92"/>
  <c r="H49" i="92"/>
  <c r="E49" i="92"/>
  <c r="H48" i="92"/>
  <c r="E48" i="92"/>
  <c r="H47" i="92"/>
  <c r="H46" i="92"/>
  <c r="E46" i="92"/>
  <c r="H45" i="92"/>
  <c r="E45" i="92"/>
  <c r="H44" i="92"/>
  <c r="E44" i="92"/>
  <c r="H43" i="92"/>
  <c r="E43" i="92"/>
  <c r="H42" i="92"/>
  <c r="E42" i="92"/>
  <c r="D41" i="92"/>
  <c r="C41" i="92"/>
  <c r="E41" i="92" s="1"/>
  <c r="H40" i="92"/>
  <c r="E40" i="92"/>
  <c r="H39" i="92"/>
  <c r="E39" i="92"/>
  <c r="H38" i="92"/>
  <c r="E38" i="92"/>
  <c r="H35" i="92"/>
  <c r="E35" i="92"/>
  <c r="H34" i="92"/>
  <c r="E34" i="92"/>
  <c r="H33" i="92"/>
  <c r="E33" i="92"/>
  <c r="H32" i="92"/>
  <c r="E32" i="92"/>
  <c r="H31" i="92"/>
  <c r="E31" i="92"/>
  <c r="D30" i="92"/>
  <c r="C30" i="92"/>
  <c r="H29" i="92"/>
  <c r="E29" i="92"/>
  <c r="H28" i="92"/>
  <c r="E28" i="92"/>
  <c r="H27" i="92"/>
  <c r="D27" i="92"/>
  <c r="E27" i="92"/>
  <c r="H26" i="92"/>
  <c r="E26" i="92"/>
  <c r="H25" i="92"/>
  <c r="E25" i="92"/>
  <c r="D24" i="92"/>
  <c r="E24" i="92"/>
  <c r="H23" i="92"/>
  <c r="E23" i="92"/>
  <c r="H22" i="92"/>
  <c r="E22" i="92"/>
  <c r="H21" i="92"/>
  <c r="E21" i="92"/>
  <c r="H20" i="92"/>
  <c r="E20" i="92"/>
  <c r="H19" i="92"/>
  <c r="H18" i="92"/>
  <c r="E18" i="92"/>
  <c r="H17" i="92"/>
  <c r="E17" i="92"/>
  <c r="H16" i="92"/>
  <c r="E16" i="92"/>
  <c r="H15" i="92"/>
  <c r="E15" i="92"/>
  <c r="H14" i="92"/>
  <c r="E14" i="92"/>
  <c r="H13" i="92"/>
  <c r="E13" i="92"/>
  <c r="H12" i="92"/>
  <c r="E12" i="92"/>
  <c r="H11" i="92"/>
  <c r="E11" i="92"/>
  <c r="H10" i="92"/>
  <c r="E10" i="92"/>
  <c r="H9" i="92"/>
  <c r="E9" i="92"/>
  <c r="H8" i="92"/>
  <c r="E8" i="92"/>
  <c r="H7" i="92"/>
  <c r="C36" i="92"/>
  <c r="E30" i="92" l="1"/>
  <c r="D36" i="92"/>
  <c r="E36" i="92" s="1"/>
  <c r="E68" i="92"/>
  <c r="E6" i="93"/>
  <c r="D53" i="92"/>
  <c r="D68" i="92"/>
  <c r="H36" i="92"/>
  <c r="E19" i="92"/>
  <c r="H30" i="92"/>
  <c r="H41" i="92"/>
  <c r="E47" i="92"/>
  <c r="E59" i="92"/>
  <c r="E63" i="92"/>
  <c r="G43" i="93"/>
  <c r="G45" i="93" s="1"/>
  <c r="H45" i="93" s="1"/>
  <c r="E29" i="93"/>
  <c r="E34" i="93"/>
  <c r="E37" i="93"/>
  <c r="H6" i="93"/>
  <c r="D43" i="93"/>
  <c r="D45" i="93" s="1"/>
  <c r="H69" i="92"/>
  <c r="C53" i="92"/>
  <c r="H68" i="92"/>
  <c r="H53" i="92"/>
  <c r="E7" i="92"/>
  <c r="H24" i="92"/>
  <c r="D69" i="92" l="1"/>
  <c r="H43" i="93"/>
  <c r="E45" i="93"/>
  <c r="E43" i="93"/>
  <c r="C69" i="92"/>
  <c r="E69" i="92" s="1"/>
  <c r="E53" i="92"/>
  <c r="B1" i="80" l="1"/>
  <c r="G37" i="80"/>
  <c r="G21" i="80"/>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5" i="73" l="1"/>
  <c r="S20" i="35" l="1"/>
  <c r="S19" i="35"/>
  <c r="S18" i="35"/>
  <c r="S17" i="35"/>
  <c r="S16" i="35"/>
  <c r="S15" i="35"/>
  <c r="S14" i="35"/>
  <c r="S13" i="35"/>
  <c r="S12" i="35"/>
  <c r="S11" i="35"/>
  <c r="S10" i="35"/>
  <c r="S9" i="35"/>
  <c r="S8" i="35"/>
  <c r="S22" i="35" l="1"/>
  <c r="D22" i="35"/>
  <c r="E22" i="35"/>
  <c r="F22" i="35"/>
  <c r="G22" i="35"/>
  <c r="H22" i="35"/>
  <c r="I22" i="35"/>
  <c r="J22" i="35"/>
  <c r="K22" i="35"/>
  <c r="L22" i="35"/>
  <c r="M22" i="35"/>
  <c r="N22" i="35"/>
  <c r="O22" i="35"/>
  <c r="P22" i="35"/>
  <c r="Q22" i="35"/>
  <c r="R22" i="35"/>
  <c r="C22" i="35"/>
  <c r="V7" i="64" l="1"/>
  <c r="T21" i="64" l="1"/>
  <c r="U21" i="64"/>
  <c r="V9" i="6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4" i="64"/>
  <c r="V15" i="64"/>
  <c r="V16" i="64"/>
  <c r="V17" i="64"/>
  <c r="V18" i="64"/>
  <c r="V19" i="64"/>
  <c r="V20" i="64"/>
  <c r="V21" i="64" l="1"/>
  <c r="C48" i="28" l="1"/>
  <c r="C53" i="28" s="1"/>
  <c r="B10" i="105" s="1"/>
  <c r="C36" i="28"/>
  <c r="C42" i="28" s="1"/>
  <c r="B9" i="105" s="1"/>
  <c r="C12" i="28"/>
  <c r="C6" i="28" l="1"/>
  <c r="C29" i="28" s="1"/>
  <c r="B8" i="105" s="1"/>
  <c r="B7" i="105" s="1"/>
  <c r="B6" i="105" s="1"/>
  <c r="B21" i="105" l="1"/>
  <c r="B14" i="105"/>
  <c r="B23" i="105" s="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C5" i="71"/>
  <c r="E5" i="71"/>
  <c r="F5" i="71"/>
  <c r="D5" i="71"/>
  <c r="K33" i="10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<sst xmlns="http://schemas.openxmlformats.org/spreadsheetml/2006/main" count="1635" uniqueCount="1020">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</sst>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u/>
      <sz val="10"/>
      <color indexed="12"/>
      <name val="Sylfaen"/>
      <family val="1"/>
      <charset val="204"/>
    </font>
    <font>
      <b/>
      <sz val="9"/>
      <color theme="1"/>
      <name val="Sylfaen"/>
      <family val="1"/>
      <charset val="204"/>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medium">
        <color indexed="64"/>
      </right>
      <top style="thin">
        <color indexed="64"/>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9"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2"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9"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3" fontId="2" fillId="71" borderId="97" applyFont="0">
      <alignment horizontal="right" vertical="center"/>
      <protection locked="0"/>
    </xf>
    <xf numFmtId="0" fontId="65"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9"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1" fillId="69" borderId="98" applyFont="0" applyBorder="0">
      <alignment horizontal="center" wrapText="1"/>
    </xf>
    <xf numFmtId="168" fontId="53" fillId="0" borderId="95">
      <alignment horizontal="left" vertical="center"/>
    </xf>
    <xf numFmtId="0" fontId="53" fillId="0" borderId="95">
      <alignment horizontal="left" vertical="center"/>
    </xf>
    <xf numFmtId="0" fontId="53" fillId="0" borderId="95">
      <alignment horizontal="left" vertical="center"/>
    </xf>
    <xf numFmtId="0" fontId="2" fillId="68"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9"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65">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9" xfId="0" applyNumberFormat="1" applyFont="1" applyBorder="1" applyAlignment="1">
      <alignment horizontal="center"/>
    </xf>
    <xf numFmtId="167" fontId="22" fillId="0" borderId="57" xfId="0" applyNumberFormat="1" applyFont="1" applyBorder="1" applyAlignment="1">
      <alignment horizontal="center"/>
    </xf>
    <xf numFmtId="167" fontId="18" fillId="0" borderId="57" xfId="0" applyNumberFormat="1" applyFont="1" applyBorder="1" applyAlignment="1">
      <alignment horizontal="center"/>
    </xf>
    <xf numFmtId="167" fontId="22" fillId="0" borderId="60" xfId="0" applyNumberFormat="1" applyFont="1" applyBorder="1" applyAlignment="1">
      <alignment horizontal="center"/>
    </xf>
    <xf numFmtId="167" fontId="22" fillId="0" borderId="61"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2"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5" xfId="0" applyNumberFormat="1" applyFont="1" applyFill="1" applyBorder="1" applyAlignment="1">
      <alignment horizontal="right" vertical="center"/>
    </xf>
    <xf numFmtId="49" fontId="104" fillId="0" borderId="78" xfId="0" applyNumberFormat="1" applyFont="1" applyFill="1" applyBorder="1" applyAlignment="1">
      <alignment horizontal="right" vertical="center"/>
    </xf>
    <xf numFmtId="49" fontId="104" fillId="0" borderId="83"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3"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167" fontId="4" fillId="0" borderId="20" xfId="0" applyNumberFormat="1" applyFont="1" applyBorder="1" applyAlignment="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1" xfId="20" applyBorder="1"/>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5" fillId="36" borderId="29" xfId="20" applyBorder="1"/>
    <xf numFmtId="169" fontId="25" fillId="36" borderId="109" xfId="20" applyBorder="1"/>
    <xf numFmtId="169" fontId="25" fillId="36" borderId="99" xfId="20" applyBorder="1"/>
    <xf numFmtId="169" fontId="25" fillId="36" borderId="54" xfId="20"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4"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7" fillId="0" borderId="114" xfId="0" applyFont="1" applyFill="1" applyBorder="1" applyAlignment="1">
      <alignment horizontal="right" vertical="center" wrapText="1"/>
    </xf>
    <xf numFmtId="0" fontId="107"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1" fillId="0" borderId="97" xfId="17" applyFill="1" applyBorder="1" applyAlignment="1" applyProtection="1"/>
    <xf numFmtId="49" fontId="107"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101"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7"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7"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21" xfId="0" applyNumberFormat="1" applyFont="1" applyBorder="1" applyAlignment="1">
      <alignment vertical="center" wrapText="1"/>
    </xf>
    <xf numFmtId="3" fontId="20" fillId="0"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4" fillId="0" borderId="24" xfId="0" applyFont="1" applyBorder="1" applyAlignment="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0" fontId="7" fillId="0" borderId="97" xfId="0" applyFont="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5"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Border="1"/>
    <xf numFmtId="0" fontId="6" fillId="0" borderId="23" xfId="0" applyFont="1" applyBorder="1" applyAlignment="1">
      <alignment wrapText="1"/>
    </xf>
    <xf numFmtId="169" fontId="25" fillId="36" borderId="115" xfId="20" applyBorder="1"/>
    <xf numFmtId="10" fontId="6" fillId="0" borderId="24" xfId="20961" applyNumberFormat="1" applyFont="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4" fillId="0" borderId="85" xfId="0" applyFont="1" applyFill="1" applyBorder="1" applyAlignment="1">
      <alignment horizontal="left" vertical="center"/>
    </xf>
    <xf numFmtId="0" fontId="104" fillId="0" borderId="83" xfId="0" applyFont="1" applyFill="1" applyBorder="1" applyAlignment="1">
      <alignment vertical="center" wrapText="1"/>
    </xf>
    <xf numFmtId="0" fontId="104" fillId="0" borderId="83"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8" xfId="0" applyNumberFormat="1" applyFont="1" applyFill="1" applyBorder="1" applyAlignment="1">
      <alignment horizontal="left" vertical="center" wrapText="1"/>
    </xf>
    <xf numFmtId="0" fontId="123" fillId="0" borderId="0" xfId="0" applyFont="1"/>
    <xf numFmtId="49" fontId="104" fillId="0" borderId="97"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2" xfId="2" applyNumberFormat="1" applyFont="1" applyFill="1" applyBorder="1" applyAlignment="1" applyProtection="1">
      <alignment vertical="top" wrapText="1"/>
      <protection locked="0"/>
    </xf>
    <xf numFmtId="0" fontId="128" fillId="3" borderId="97" xfId="21414" applyFont="1" applyFill="1" applyBorder="1" applyAlignment="1">
      <alignment horizontal="left" vertical="center" wrapText="1"/>
    </xf>
    <xf numFmtId="0" fontId="129" fillId="0" borderId="97" xfId="21414" applyFont="1" applyFill="1" applyBorder="1" applyAlignment="1">
      <alignment horizontal="left" vertical="center" wrapText="1" indent="1"/>
    </xf>
    <xf numFmtId="0" fontId="130" fillId="3" borderId="97" xfId="21414" applyFont="1" applyFill="1" applyBorder="1" applyAlignment="1">
      <alignment horizontal="left" vertical="center" wrapText="1"/>
    </xf>
    <xf numFmtId="0" fontId="129" fillId="3" borderId="97" xfId="21414" applyFont="1" applyFill="1" applyBorder="1" applyAlignment="1">
      <alignment horizontal="left" vertical="center" wrapText="1" indent="1"/>
    </xf>
    <xf numFmtId="0" fontId="128"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xf>
    <xf numFmtId="0" fontId="131" fillId="3" borderId="135" xfId="0"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30" fillId="3" borderId="136" xfId="0" applyFont="1" applyFill="1" applyBorder="1" applyAlignment="1">
      <alignment horizontal="left" vertical="center" wrapText="1"/>
    </xf>
    <xf numFmtId="0" fontId="131" fillId="0" borderId="135" xfId="0" applyFont="1" applyFill="1" applyBorder="1" applyAlignment="1">
      <alignment horizontal="left" vertical="center" wrapText="1" indent="1"/>
    </xf>
    <xf numFmtId="0" fontId="131" fillId="0" borderId="97" xfId="21414" applyFont="1" applyFill="1" applyBorder="1" applyAlignment="1">
      <alignment horizontal="left" vertical="center" wrapText="1" indent="1"/>
    </xf>
    <xf numFmtId="0" fontId="130" fillId="0" borderId="97" xfId="21414" applyFont="1" applyFill="1" applyBorder="1" applyAlignment="1">
      <alignment horizontal="left" vertical="center" wrapText="1"/>
    </xf>
    <xf numFmtId="0" fontId="132" fillId="0" borderId="97" xfId="21414" applyFont="1" applyFill="1" applyBorder="1" applyAlignment="1">
      <alignment horizontal="center" vertical="center" wrapText="1"/>
    </xf>
    <xf numFmtId="0" fontId="130" fillId="3" borderId="137" xfId="0" applyFont="1" applyFill="1" applyBorder="1" applyAlignment="1">
      <alignment horizontal="left" vertical="center" wrapText="1"/>
    </xf>
    <xf numFmtId="0" fontId="129" fillId="3" borderId="138" xfId="21414" applyFont="1" applyFill="1" applyBorder="1" applyAlignment="1">
      <alignment horizontal="left" vertical="center" wrapText="1" indent="1"/>
    </xf>
    <xf numFmtId="0" fontId="129" fillId="3" borderId="135" xfId="0" applyFont="1" applyFill="1" applyBorder="1" applyAlignment="1">
      <alignment horizontal="left" vertical="center" wrapText="1" indent="1"/>
    </xf>
    <xf numFmtId="0" fontId="129" fillId="0" borderId="13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29" fillId="0" borderId="135" xfId="0" applyFont="1" applyBorder="1" applyAlignment="1">
      <alignment horizontal="left" vertical="center" wrapText="1" indent="1"/>
    </xf>
    <xf numFmtId="0" fontId="129" fillId="0" borderId="136" xfId="0" applyFont="1" applyBorder="1" applyAlignment="1">
      <alignment horizontal="left" vertical="center" wrapText="1" indent="1"/>
    </xf>
    <xf numFmtId="0" fontId="130" fillId="0" borderId="138" xfId="21414" applyFont="1" applyFill="1" applyBorder="1" applyAlignment="1">
      <alignment horizontal="left" vertical="center" wrapText="1"/>
    </xf>
    <xf numFmtId="0" fontId="130" fillId="3" borderId="138" xfId="21414" applyFont="1" applyFill="1" applyBorder="1" applyAlignment="1">
      <alignment horizontal="left" vertical="center" wrapText="1"/>
    </xf>
    <xf numFmtId="0" fontId="132" fillId="0" borderId="138" xfId="21414" applyFont="1" applyFill="1" applyBorder="1" applyAlignment="1">
      <alignment horizontal="center" vertical="center" wrapText="1"/>
    </xf>
    <xf numFmtId="0" fontId="130" fillId="0" borderId="138" xfId="21414" applyFont="1" applyBorder="1" applyAlignment="1">
      <alignment horizontal="left" vertical="center" wrapText="1"/>
    </xf>
    <xf numFmtId="0" fontId="129" fillId="0" borderId="135" xfId="0" applyFont="1" applyFill="1" applyBorder="1" applyAlignment="1">
      <alignment horizontal="left" vertical="center" wrapText="1" indent="1"/>
    </xf>
    <xf numFmtId="0" fontId="133" fillId="0" borderId="138" xfId="0" applyFont="1" applyBorder="1" applyAlignment="1">
      <alignment horizontal="left"/>
    </xf>
    <xf numFmtId="0" fontId="130" fillId="0" borderId="138" xfId="0" applyFont="1" applyFill="1" applyBorder="1" applyAlignment="1">
      <alignment horizontal="left" vertical="center" wrapText="1"/>
    </xf>
    <xf numFmtId="0" fontId="0" fillId="0" borderId="0" xfId="0" applyAlignment="1">
      <alignment horizontal="left" vertical="center"/>
    </xf>
    <xf numFmtId="0" fontId="130" fillId="0" borderId="143" xfId="0" applyFont="1" applyFill="1" applyBorder="1" applyAlignment="1">
      <alignment horizontal="justify" vertical="center" wrapText="1"/>
    </xf>
    <xf numFmtId="0" fontId="129" fillId="0" borderId="137" xfId="0" applyFont="1" applyFill="1" applyBorder="1" applyAlignment="1">
      <alignment horizontal="left" vertical="center" wrapText="1" indent="1"/>
    </xf>
    <xf numFmtId="0" fontId="129" fillId="0" borderId="136" xfId="0" applyFont="1" applyFill="1" applyBorder="1" applyAlignment="1">
      <alignment horizontal="left" vertical="center" wrapText="1" indent="1"/>
    </xf>
    <xf numFmtId="0" fontId="130" fillId="0" borderId="135" xfId="0" applyFont="1" applyFill="1" applyBorder="1" applyAlignment="1">
      <alignment horizontal="justify" vertical="center" wrapText="1"/>
    </xf>
    <xf numFmtId="0" fontId="128" fillId="0" borderId="135" xfId="0" applyFont="1" applyFill="1" applyBorder="1" applyAlignment="1">
      <alignment horizontal="justify" vertical="center" wrapText="1"/>
    </xf>
    <xf numFmtId="0" fontId="130" fillId="3" borderId="135" xfId="0" applyFont="1" applyFill="1" applyBorder="1" applyAlignment="1">
      <alignment horizontal="justify" vertical="center" wrapText="1"/>
    </xf>
    <xf numFmtId="0" fontId="130" fillId="0" borderId="136"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1" fillId="0" borderId="129" xfId="0" applyFont="1" applyFill="1" applyBorder="1" applyAlignment="1">
      <alignment horizontal="left" vertical="center" wrapText="1" indent="1"/>
    </xf>
    <xf numFmtId="0" fontId="128" fillId="0" borderId="135" xfId="0" applyFont="1" applyFill="1" applyBorder="1" applyAlignment="1">
      <alignment vertical="center" wrapText="1"/>
    </xf>
    <xf numFmtId="0" fontId="130" fillId="0" borderId="135" xfId="0" applyFont="1" applyFill="1" applyBorder="1" applyAlignment="1">
      <alignment vertical="center" wrapText="1"/>
    </xf>
    <xf numFmtId="0" fontId="0" fillId="0" borderId="138" xfId="0" applyBorder="1" applyAlignment="1">
      <alignment horizontal="center"/>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8" xfId="0" applyNumberFormat="1" applyFont="1" applyFill="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0" fontId="0" fillId="0" borderId="142" xfId="0" applyBorder="1" applyAlignment="1">
      <alignment horizontal="center"/>
    </xf>
    <xf numFmtId="0" fontId="129" fillId="0" borderId="142" xfId="21414" applyFont="1" applyFill="1" applyBorder="1" applyAlignment="1">
      <alignment horizontal="left" vertical="center" wrapText="1" indent="1"/>
    </xf>
    <xf numFmtId="0" fontId="129" fillId="3" borderId="138" xfId="0" applyFont="1" applyFill="1" applyBorder="1" applyAlignment="1">
      <alignment horizontal="left" vertical="center" wrapText="1" indent="1"/>
    </xf>
    <xf numFmtId="167" fontId="22" fillId="0" borderId="138" xfId="0" applyNumberFormat="1" applyFont="1" applyBorder="1" applyAlignment="1">
      <alignment horizontal="center"/>
    </xf>
    <xf numFmtId="0" fontId="130" fillId="0" borderId="138" xfId="0" applyFont="1" applyBorder="1" applyAlignment="1">
      <alignment horizontal="left" vertical="center" wrapText="1"/>
    </xf>
    <xf numFmtId="0" fontId="22" fillId="0" borderId="138" xfId="0" applyFont="1" applyBorder="1"/>
    <xf numFmtId="0" fontId="129" fillId="0" borderId="138" xfId="0" applyFont="1" applyBorder="1" applyAlignment="1">
      <alignment horizontal="left" vertical="center" wrapText="1" indent="1"/>
    </xf>
    <xf numFmtId="0" fontId="129" fillId="0" borderId="138" xfId="0" applyFont="1" applyFill="1" applyBorder="1" applyAlignment="1">
      <alignment horizontal="left" vertical="center" wrapText="1" indent="1"/>
    </xf>
    <xf numFmtId="0" fontId="131"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167" fontId="22" fillId="0" borderId="138" xfId="0" applyNumberFormat="1" applyFont="1" applyFill="1" applyBorder="1" applyAlignment="1">
      <alignment horizontal="center"/>
    </xf>
    <xf numFmtId="167" fontId="21" fillId="0" borderId="55" xfId="0" applyNumberFormat="1" applyFont="1" applyFill="1" applyBorder="1" applyAlignment="1">
      <alignment horizontal="center"/>
    </xf>
    <xf numFmtId="167" fontId="17" fillId="0" borderId="57" xfId="0" applyNumberFormat="1" applyFont="1" applyFill="1" applyBorder="1" applyAlignment="1">
      <alignment horizontal="center"/>
    </xf>
    <xf numFmtId="193" fontId="22" fillId="0" borderId="12" xfId="0" applyNumberFormat="1" applyFont="1" applyBorder="1" applyAlignment="1">
      <alignment horizontal="center" vertical="center"/>
    </xf>
    <xf numFmtId="193" fontId="18" fillId="0" borderId="12" xfId="0" applyNumberFormat="1" applyFont="1" applyBorder="1" applyAlignment="1">
      <alignment horizontal="center" vertical="center"/>
    </xf>
    <xf numFmtId="193" fontId="22" fillId="0" borderId="12" xfId="0" applyNumberFormat="1" applyFont="1" applyFill="1" applyBorder="1" applyAlignment="1">
      <alignment horizontal="center" vertical="center"/>
    </xf>
    <xf numFmtId="193" fontId="22" fillId="0" borderId="13" xfId="0" applyNumberFormat="1" applyFont="1" applyBorder="1" applyAlignment="1">
      <alignment horizontal="center" vertical="center"/>
    </xf>
    <xf numFmtId="193" fontId="21" fillId="0" borderId="14" xfId="0" applyNumberFormat="1" applyFont="1" applyFill="1" applyBorder="1" applyAlignment="1">
      <alignment horizontal="center" vertical="center"/>
    </xf>
    <xf numFmtId="193" fontId="102"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8" fillId="0" borderId="138" xfId="0" applyFont="1" applyBorder="1"/>
    <xf numFmtId="49" fontId="120" fillId="0" borderId="138" xfId="5" applyNumberFormat="1" applyFont="1" applyFill="1" applyBorder="1" applyAlignment="1" applyProtection="1">
      <alignment horizontal="right" vertical="center"/>
      <protection locked="0"/>
    </xf>
    <xf numFmtId="0" fontId="119" fillId="3" borderId="138" xfId="13" applyFont="1" applyFill="1" applyBorder="1" applyAlignment="1" applyProtection="1">
      <alignment horizontal="left" vertical="center" wrapText="1"/>
      <protection locked="0"/>
    </xf>
    <xf numFmtId="49" fontId="119" fillId="3" borderId="138" xfId="5" applyNumberFormat="1" applyFont="1" applyFill="1" applyBorder="1" applyAlignment="1" applyProtection="1">
      <alignment horizontal="right" vertical="center"/>
      <protection locked="0"/>
    </xf>
    <xf numFmtId="0" fontId="119" fillId="0" borderId="138" xfId="13" applyFont="1" applyFill="1" applyBorder="1" applyAlignment="1" applyProtection="1">
      <alignment horizontal="left" vertical="center" wrapText="1"/>
      <protection locked="0"/>
    </xf>
    <xf numFmtId="49" fontId="119" fillId="0" borderId="138" xfId="5" applyNumberFormat="1" applyFont="1" applyFill="1" applyBorder="1" applyAlignment="1" applyProtection="1">
      <alignment horizontal="right" vertical="center"/>
      <protection locked="0"/>
    </xf>
    <xf numFmtId="0" fontId="121" fillId="0" borderId="138" xfId="13" applyFont="1" applyFill="1" applyBorder="1" applyAlignment="1" applyProtection="1">
      <alignment horizontal="left" vertical="center" wrapText="1"/>
      <protection locked="0"/>
    </xf>
    <xf numFmtId="0" fontId="118" fillId="0" borderId="138" xfId="0" applyFont="1" applyBorder="1" applyAlignment="1">
      <alignment horizontal="center" vertical="center" wrapText="1"/>
    </xf>
    <xf numFmtId="0" fontId="118" fillId="0" borderId="138" xfId="0" applyFont="1" applyFill="1" applyBorder="1" applyAlignment="1">
      <alignment horizontal="center" vertical="center" wrapText="1"/>
    </xf>
    <xf numFmtId="166" fontId="114" fillId="35" borderId="146" xfId="21413" applyFont="1" applyFill="1" applyBorder="1"/>
    <xf numFmtId="0" fontId="114" fillId="0" borderId="146" xfId="0" applyFont="1" applyBorder="1"/>
    <xf numFmtId="0" fontId="114" fillId="0" borderId="146" xfId="0" applyFont="1" applyFill="1" applyBorder="1"/>
    <xf numFmtId="0" fontId="114" fillId="0" borderId="146" xfId="0" applyFont="1" applyBorder="1" applyAlignment="1">
      <alignment horizontal="left" indent="8"/>
    </xf>
    <xf numFmtId="0" fontId="114" fillId="0" borderId="146" xfId="0" applyFont="1" applyBorder="1" applyAlignment="1">
      <alignment wrapText="1"/>
    </xf>
    <xf numFmtId="0" fontId="117" fillId="0" borderId="146" xfId="0" applyFont="1" applyBorder="1"/>
    <xf numFmtId="49" fontId="120" fillId="0" borderId="146" xfId="5" applyNumberFormat="1" applyFont="1" applyFill="1" applyBorder="1" applyAlignment="1" applyProtection="1">
      <alignment horizontal="right" vertical="center" wrapText="1"/>
      <protection locked="0"/>
    </xf>
    <xf numFmtId="49" fontId="119" fillId="3" borderId="146" xfId="5" applyNumberFormat="1" applyFont="1" applyFill="1" applyBorder="1" applyAlignment="1" applyProtection="1">
      <alignment horizontal="right" vertical="center" wrapText="1"/>
      <protection locked="0"/>
    </xf>
    <xf numFmtId="49" fontId="119" fillId="0" borderId="146" xfId="5" applyNumberFormat="1" applyFont="1" applyFill="1" applyBorder="1" applyAlignment="1" applyProtection="1">
      <alignment horizontal="right" vertical="center" wrapText="1"/>
      <protection locked="0"/>
    </xf>
    <xf numFmtId="0" fontId="114" fillId="0" borderId="146"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6" xfId="0" applyFont="1" applyFill="1" applyBorder="1"/>
    <xf numFmtId="0" fontId="114" fillId="0" borderId="146" xfId="0" applyNumberFormat="1" applyFont="1" applyFill="1" applyBorder="1" applyAlignment="1">
      <alignment horizontal="left" vertical="center" wrapText="1"/>
    </xf>
    <xf numFmtId="0" fontId="117" fillId="0" borderId="146" xfId="0" applyFont="1" applyFill="1" applyBorder="1" applyAlignment="1">
      <alignment horizontal="left" wrapText="1" indent="1"/>
    </xf>
    <xf numFmtId="0" fontId="117" fillId="0" borderId="146" xfId="0" applyFont="1" applyFill="1" applyBorder="1" applyAlignment="1">
      <alignment horizontal="left" vertical="center" indent="1"/>
    </xf>
    <xf numFmtId="0" fontId="114" fillId="0" borderId="146" xfId="0" applyFont="1" applyFill="1" applyBorder="1" applyAlignment="1">
      <alignment horizontal="left" wrapText="1" indent="1"/>
    </xf>
    <xf numFmtId="0" fontId="114" fillId="0" borderId="146" xfId="0" applyFont="1" applyFill="1" applyBorder="1" applyAlignment="1">
      <alignment horizontal="left" indent="1"/>
    </xf>
    <xf numFmtId="0" fontId="114" fillId="0" borderId="146" xfId="0" applyFont="1" applyFill="1" applyBorder="1" applyAlignment="1">
      <alignment horizontal="left" wrapText="1" indent="4"/>
    </xf>
    <xf numFmtId="0" fontId="114" fillId="0" borderId="146" xfId="0" applyNumberFormat="1" applyFont="1" applyFill="1" applyBorder="1" applyAlignment="1">
      <alignment horizontal="left" indent="3"/>
    </xf>
    <xf numFmtId="0" fontId="117" fillId="0" borderId="146" xfId="0" applyFont="1" applyFill="1" applyBorder="1" applyAlignment="1">
      <alignment horizontal="left" indent="1"/>
    </xf>
    <xf numFmtId="0" fontId="118" fillId="0" borderId="146" xfId="0" applyFont="1" applyFill="1" applyBorder="1" applyAlignment="1">
      <alignment horizontal="center" vertical="center" wrapText="1"/>
    </xf>
    <xf numFmtId="0" fontId="114" fillId="78" borderId="146" xfId="0" applyFont="1" applyFill="1" applyBorder="1"/>
    <xf numFmtId="0" fontId="117" fillId="0" borderId="7" xfId="0" applyFont="1" applyBorder="1"/>
    <xf numFmtId="0" fontId="114" fillId="0" borderId="146" xfId="0" applyFont="1" applyFill="1" applyBorder="1" applyAlignment="1">
      <alignment horizontal="left" wrapText="1" indent="2"/>
    </xf>
    <xf numFmtId="0" fontId="114" fillId="0" borderId="146" xfId="0" applyFont="1" applyFill="1" applyBorder="1" applyAlignment="1">
      <alignment horizontal="left" wrapText="1"/>
    </xf>
    <xf numFmtId="0" fontId="114" fillId="0" borderId="0" xfId="0" applyFont="1" applyBorder="1"/>
    <xf numFmtId="0" fontId="114" fillId="0" borderId="146" xfId="0" applyFont="1" applyBorder="1" applyAlignment="1">
      <alignment horizontal="left" indent="1"/>
    </xf>
    <xf numFmtId="0" fontId="114" fillId="0" borderId="146" xfId="0" applyFont="1" applyBorder="1" applyAlignment="1">
      <alignment horizontal="center"/>
    </xf>
    <xf numFmtId="0" fontId="114" fillId="0" borderId="0" xfId="0" applyFont="1" applyBorder="1" applyAlignment="1">
      <alignment horizontal="center" vertical="center"/>
    </xf>
    <xf numFmtId="0" fontId="114" fillId="0" borderId="146" xfId="0" applyFont="1" applyFill="1" applyBorder="1" applyAlignment="1">
      <alignment horizontal="center" vertical="center"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0" xfId="0" applyFont="1" applyFill="1"/>
    <xf numFmtId="49" fontId="114" fillId="0" borderId="152" xfId="0" applyNumberFormat="1" applyFont="1" applyFill="1" applyBorder="1" applyAlignment="1">
      <alignment horizontal="left" wrapText="1" indent="1"/>
    </xf>
    <xf numFmtId="0" fontId="114" fillId="0" borderId="154" xfId="0" applyNumberFormat="1" applyFont="1" applyFill="1" applyBorder="1" applyAlignment="1">
      <alignment horizontal="left" wrapText="1" indent="1"/>
    </xf>
    <xf numFmtId="49" fontId="114" fillId="0" borderId="155" xfId="0" applyNumberFormat="1" applyFont="1" applyFill="1" applyBorder="1" applyAlignment="1">
      <alignment horizontal="left" wrapText="1" indent="1"/>
    </xf>
    <xf numFmtId="0" fontId="114" fillId="0" borderId="156"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3"/>
    </xf>
    <xf numFmtId="49" fontId="114" fillId="0" borderId="155" xfId="0" applyNumberFormat="1" applyFont="1" applyFill="1" applyBorder="1" applyAlignment="1">
      <alignment horizontal="left" wrapText="1" indent="3"/>
    </xf>
    <xf numFmtId="49" fontId="114" fillId="0" borderId="155" xfId="0" applyNumberFormat="1" applyFont="1" applyFill="1" applyBorder="1" applyAlignment="1">
      <alignment horizontal="left" wrapText="1" indent="2"/>
    </xf>
    <xf numFmtId="49" fontId="114" fillId="0" borderId="156" xfId="0" applyNumberFormat="1" applyFont="1" applyBorder="1" applyAlignment="1">
      <alignment horizontal="left" wrapText="1" indent="2"/>
    </xf>
    <xf numFmtId="49" fontId="114" fillId="0" borderId="155" xfId="0" applyNumberFormat="1" applyFont="1" applyFill="1" applyBorder="1" applyAlignment="1">
      <alignment horizontal="left" indent="1"/>
    </xf>
    <xf numFmtId="0" fontId="114" fillId="0" borderId="156" xfId="0" applyNumberFormat="1" applyFont="1" applyBorder="1" applyAlignment="1">
      <alignment horizontal="left" indent="1"/>
    </xf>
    <xf numFmtId="49" fontId="114" fillId="0" borderId="156" xfId="0" applyNumberFormat="1" applyFont="1" applyBorder="1" applyAlignment="1">
      <alignment horizontal="left" indent="1"/>
    </xf>
    <xf numFmtId="49" fontId="114" fillId="0" borderId="155" xfId="0" applyNumberFormat="1" applyFont="1" applyFill="1" applyBorder="1" applyAlignment="1">
      <alignment horizontal="left" indent="3"/>
    </xf>
    <xf numFmtId="49" fontId="114" fillId="0" borderId="156" xfId="0" applyNumberFormat="1" applyFont="1" applyBorder="1" applyAlignment="1">
      <alignment horizontal="left" indent="3"/>
    </xf>
    <xf numFmtId="0" fontId="114" fillId="0" borderId="156" xfId="0" applyFont="1" applyBorder="1" applyAlignment="1">
      <alignment horizontal="left" indent="2"/>
    </xf>
    <xf numFmtId="0" fontId="114" fillId="0" borderId="155" xfId="0" applyFont="1" applyBorder="1" applyAlignment="1">
      <alignment horizontal="left" indent="2"/>
    </xf>
    <xf numFmtId="0" fontId="114" fillId="0" borderId="156" xfId="0" applyFont="1" applyBorder="1" applyAlignment="1">
      <alignment horizontal="left" indent="1"/>
    </xf>
    <xf numFmtId="0" fontId="114" fillId="0" borderId="155" xfId="0" applyFont="1" applyBorder="1" applyAlignment="1">
      <alignment horizontal="left" indent="1"/>
    </xf>
    <xf numFmtId="0" fontId="117" fillId="0" borderId="63" xfId="0" applyFont="1" applyBorder="1"/>
    <xf numFmtId="0" fontId="114" fillId="0" borderId="68"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6"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7" fillId="0" borderId="146"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3" xfId="0" applyNumberFormat="1" applyFont="1" applyFill="1" applyBorder="1" applyAlignment="1">
      <alignment horizontal="left" vertical="center" wrapText="1" indent="1" readingOrder="1"/>
    </xf>
    <xf numFmtId="0" fontId="119" fillId="0" borderId="146" xfId="0" applyFont="1" applyBorder="1" applyAlignment="1">
      <alignment horizontal="left" indent="3"/>
    </xf>
    <xf numFmtId="0" fontId="117" fillId="0" borderId="146" xfId="0" applyNumberFormat="1" applyFont="1" applyFill="1" applyBorder="1" applyAlignment="1">
      <alignment vertical="center" wrapText="1" readingOrder="1"/>
    </xf>
    <xf numFmtId="0" fontId="119" fillId="0" borderId="146" xfId="0" applyFont="1" applyFill="1" applyBorder="1" applyAlignment="1">
      <alignment horizontal="left" indent="2"/>
    </xf>
    <xf numFmtId="0" fontId="114" fillId="0" borderId="134" xfId="0" applyNumberFormat="1" applyFont="1" applyFill="1" applyBorder="1" applyAlignment="1">
      <alignment vertical="center" wrapText="1" readingOrder="1"/>
    </xf>
    <xf numFmtId="0" fontId="119" fillId="0" borderId="147" xfId="0" applyFont="1" applyBorder="1" applyAlignment="1">
      <alignment horizontal="left" indent="2"/>
    </xf>
    <xf numFmtId="0" fontId="114" fillId="0" borderId="133" xfId="0" applyNumberFormat="1" applyFont="1" applyFill="1" applyBorder="1" applyAlignment="1">
      <alignment vertical="center" wrapText="1" readingOrder="1"/>
    </xf>
    <xf numFmtId="0" fontId="119" fillId="0" borderId="146" xfId="0" applyFont="1" applyBorder="1" applyAlignment="1">
      <alignment horizontal="left" indent="2"/>
    </xf>
    <xf numFmtId="0" fontId="114" fillId="0" borderId="132" xfId="0" applyNumberFormat="1" applyFont="1" applyFill="1" applyBorder="1" applyAlignment="1">
      <alignment vertical="center" wrapText="1" readingOrder="1"/>
    </xf>
    <xf numFmtId="0" fontId="137" fillId="0" borderId="7" xfId="0" applyFont="1" applyBorder="1"/>
    <xf numFmtId="0" fontId="104" fillId="0" borderId="146" xfId="0" applyFont="1" applyFill="1" applyBorder="1" applyAlignment="1">
      <alignment vertical="center" wrapText="1"/>
    </xf>
    <xf numFmtId="0" fontId="104" fillId="0" borderId="146" xfId="0" applyFont="1" applyBorder="1" applyAlignment="1">
      <alignment horizontal="left" vertical="center" wrapText="1"/>
    </xf>
    <xf numFmtId="0" fontId="104" fillId="0" borderId="146" xfId="0" applyFont="1" applyBorder="1" applyAlignment="1">
      <alignment horizontal="left" indent="2"/>
    </xf>
    <xf numFmtId="0" fontId="104" fillId="0" borderId="146" xfId="0" applyNumberFormat="1" applyFont="1" applyFill="1" applyBorder="1" applyAlignment="1">
      <alignment vertical="center" wrapText="1"/>
    </xf>
    <xf numFmtId="0" fontId="104" fillId="0" borderId="146" xfId="0" applyNumberFormat="1" applyFont="1" applyFill="1" applyBorder="1" applyAlignment="1">
      <alignment horizontal="left" vertical="center" indent="1"/>
    </xf>
    <xf numFmtId="0" fontId="104" fillId="0" borderId="146" xfId="0" applyNumberFormat="1" applyFont="1" applyFill="1" applyBorder="1" applyAlignment="1">
      <alignment horizontal="left" vertical="center" wrapText="1" indent="1"/>
    </xf>
    <xf numFmtId="0" fontId="104" fillId="0" borderId="146" xfId="0" applyNumberFormat="1" applyFont="1" applyFill="1" applyBorder="1" applyAlignment="1">
      <alignment horizontal="right" vertical="center"/>
    </xf>
    <xf numFmtId="49" fontId="104" fillId="0" borderId="146" xfId="0" applyNumberFormat="1" applyFont="1" applyFill="1" applyBorder="1" applyAlignment="1">
      <alignment horizontal="right" vertical="center"/>
    </xf>
    <xf numFmtId="49" fontId="104" fillId="0" borderId="146" xfId="0" applyNumberFormat="1" applyFont="1" applyFill="1" applyBorder="1" applyAlignment="1">
      <alignment vertical="top" wrapText="1"/>
    </xf>
    <xf numFmtId="49" fontId="104" fillId="0" borderId="146" xfId="0" applyNumberFormat="1" applyFont="1" applyFill="1" applyBorder="1" applyAlignment="1">
      <alignment horizontal="left" vertical="top" wrapText="1" indent="2"/>
    </xf>
    <xf numFmtId="49" fontId="104" fillId="0" borderId="146" xfId="0" applyNumberFormat="1" applyFont="1" applyFill="1" applyBorder="1" applyAlignment="1">
      <alignment horizontal="left" vertical="center" wrapText="1" indent="3"/>
    </xf>
    <xf numFmtId="49" fontId="104" fillId="0" borderId="146" xfId="0" applyNumberFormat="1" applyFont="1" applyFill="1" applyBorder="1" applyAlignment="1">
      <alignment horizontal="left" wrapText="1" indent="2"/>
    </xf>
    <xf numFmtId="49" fontId="104" fillId="0" borderId="146" xfId="0" applyNumberFormat="1" applyFont="1" applyFill="1" applyBorder="1" applyAlignment="1">
      <alignment horizontal="left" vertical="top" wrapText="1"/>
    </xf>
    <xf numFmtId="49" fontId="104" fillId="0" borderId="146" xfId="0" applyNumberFormat="1" applyFont="1" applyFill="1" applyBorder="1" applyAlignment="1">
      <alignment horizontal="left" wrapText="1" indent="3"/>
    </xf>
    <xf numFmtId="49" fontId="104" fillId="0" borderId="146" xfId="0" applyNumberFormat="1" applyFont="1" applyFill="1" applyBorder="1" applyAlignment="1">
      <alignment vertical="center"/>
    </xf>
    <xf numFmtId="0" fontId="104" fillId="0" borderId="146" xfId="0" applyFont="1" applyFill="1" applyBorder="1" applyAlignment="1">
      <alignment horizontal="left" vertical="center" wrapText="1"/>
    </xf>
    <xf numFmtId="49" fontId="104" fillId="0" borderId="146" xfId="0" applyNumberFormat="1" applyFont="1" applyFill="1" applyBorder="1" applyAlignment="1">
      <alignment horizontal="left" indent="3"/>
    </xf>
    <xf numFmtId="0" fontId="104" fillId="0" borderId="146" xfId="0" applyFont="1" applyBorder="1" applyAlignment="1">
      <alignment horizontal="left" indent="1"/>
    </xf>
    <xf numFmtId="0" fontId="104" fillId="0" borderId="146" xfId="0" applyNumberFormat="1" applyFont="1" applyFill="1" applyBorder="1" applyAlignment="1">
      <alignment horizontal="left" vertical="center" wrapText="1"/>
    </xf>
    <xf numFmtId="0" fontId="104" fillId="0" borderId="146" xfId="0" applyFont="1" applyFill="1" applyBorder="1" applyAlignment="1">
      <alignment horizontal="left" wrapText="1" indent="2"/>
    </xf>
    <xf numFmtId="0" fontId="104" fillId="0" borderId="146" xfId="0" applyFont="1" applyBorder="1" applyAlignment="1">
      <alignment horizontal="left" vertical="top" wrapText="1"/>
    </xf>
    <xf numFmtId="0" fontId="103" fillId="0" borderId="7" xfId="0" applyFont="1" applyBorder="1" applyAlignment="1">
      <alignment wrapText="1"/>
    </xf>
    <xf numFmtId="0" fontId="104" fillId="0" borderId="146" xfId="0" applyFont="1" applyBorder="1" applyAlignment="1">
      <alignment horizontal="left" vertical="top" wrapText="1" indent="2"/>
    </xf>
    <xf numFmtId="0" fontId="104" fillId="0" borderId="146" xfId="0" applyFont="1" applyBorder="1" applyAlignment="1">
      <alignment horizontal="left" wrapText="1"/>
    </xf>
    <xf numFmtId="0" fontId="104" fillId="0" borderId="146" xfId="12672" applyFont="1" applyFill="1" applyBorder="1" applyAlignment="1">
      <alignment horizontal="left" vertical="center" wrapText="1" indent="2"/>
    </xf>
    <xf numFmtId="0" fontId="104" fillId="0" borderId="146" xfId="0" applyFont="1" applyBorder="1" applyAlignment="1">
      <alignment horizontal="left" wrapText="1" indent="2"/>
    </xf>
    <xf numFmtId="0" fontId="104" fillId="0" borderId="146" xfId="0" applyFont="1" applyBorder="1" applyAlignment="1">
      <alignment wrapText="1"/>
    </xf>
    <xf numFmtId="0" fontId="104" fillId="0" borderId="146" xfId="0" applyFont="1" applyBorder="1"/>
    <xf numFmtId="0" fontId="104" fillId="0" borderId="146" xfId="12672" applyFont="1" applyFill="1" applyBorder="1" applyAlignment="1">
      <alignment horizontal="left" vertical="center" wrapText="1"/>
    </xf>
    <xf numFmtId="0" fontId="103" fillId="0" borderId="146" xfId="0" applyFont="1" applyBorder="1" applyAlignment="1">
      <alignment wrapText="1"/>
    </xf>
    <xf numFmtId="0" fontId="104" fillId="0" borderId="148" xfId="0" applyNumberFormat="1" applyFont="1" applyFill="1" applyBorder="1" applyAlignment="1">
      <alignment horizontal="left" vertical="center" wrapText="1"/>
    </xf>
    <xf numFmtId="0" fontId="104" fillId="3" borderId="146" xfId="5" applyNumberFormat="1" applyFont="1" applyFill="1" applyBorder="1" applyAlignment="1" applyProtection="1">
      <alignment horizontal="right" vertical="center"/>
      <protection locked="0"/>
    </xf>
    <xf numFmtId="2" fontId="104" fillId="3" borderId="146" xfId="5" applyNumberFormat="1" applyFont="1" applyFill="1" applyBorder="1" applyAlignment="1" applyProtection="1">
      <alignment horizontal="right" vertical="center"/>
      <protection locked="0"/>
    </xf>
    <xf numFmtId="0" fontId="104" fillId="0" borderId="146" xfId="0" applyNumberFormat="1" applyFont="1" applyFill="1" applyBorder="1" applyAlignment="1">
      <alignment vertical="center"/>
    </xf>
    <xf numFmtId="0" fontId="104" fillId="0" borderId="148" xfId="13" applyFont="1" applyFill="1" applyBorder="1" applyAlignment="1" applyProtection="1">
      <alignment horizontal="left" vertical="top" wrapText="1"/>
      <protection locked="0"/>
    </xf>
    <xf numFmtId="0" fontId="104" fillId="0" borderId="149" xfId="13" applyFont="1" applyFill="1" applyBorder="1" applyAlignment="1" applyProtection="1">
      <alignment horizontal="left" vertical="top" wrapText="1"/>
      <protection locked="0"/>
    </xf>
    <xf numFmtId="0" fontId="104" fillId="0" borderId="147"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7" xfId="0" applyFont="1" applyBorder="1" applyAlignment="1">
      <alignment horizontal="left" indent="2"/>
    </xf>
    <xf numFmtId="0" fontId="104" fillId="0" borderId="134" xfId="0" applyNumberFormat="1" applyFont="1" applyFill="1" applyBorder="1" applyAlignment="1">
      <alignment horizontal="left" vertical="center" wrapText="1" readingOrder="1"/>
    </xf>
    <xf numFmtId="0" fontId="104" fillId="0" borderId="146" xfId="0" applyNumberFormat="1" applyFont="1" applyFill="1" applyBorder="1" applyAlignment="1">
      <alignment horizontal="left" vertical="center" wrapText="1" readingOrder="1"/>
    </xf>
    <xf numFmtId="167" fontId="18"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6" xfId="0" applyFont="1" applyFill="1" applyBorder="1" applyAlignment="1">
      <alignment horizontal="left" vertical="center"/>
    </xf>
    <xf numFmtId="49" fontId="143" fillId="0" borderId="146" xfId="0" applyNumberFormat="1" applyFont="1" applyFill="1" applyBorder="1" applyAlignment="1">
      <alignment horizontal="left" vertical="center"/>
    </xf>
    <xf numFmtId="0" fontId="143" fillId="0" borderId="146" xfId="0" applyFont="1" applyFill="1" applyBorder="1" applyAlignment="1">
      <alignment horizontal="left" vertical="center"/>
    </xf>
    <xf numFmtId="0" fontId="142" fillId="0" borderId="146"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5" xfId="7" applyNumberFormat="1" applyFont="1" applyFill="1" applyBorder="1" applyAlignment="1">
      <alignment horizontal="left" vertical="center"/>
    </xf>
    <xf numFmtId="194" fontId="143" fillId="0" borderId="155" xfId="7" applyNumberFormat="1" applyFont="1" applyFill="1" applyBorder="1" applyAlignment="1">
      <alignment horizontal="left" vertical="center"/>
    </xf>
    <xf numFmtId="10" fontId="7" fillId="0" borderId="155" xfId="0" applyNumberFormat="1" applyFont="1" applyFill="1" applyBorder="1" applyAlignment="1">
      <alignment horizontal="right" vertical="center" wrapText="1"/>
    </xf>
    <xf numFmtId="0" fontId="146" fillId="84" borderId="153" xfId="0" applyFont="1" applyFill="1" applyBorder="1" applyAlignment="1">
      <alignment horizontal="left" vertical="center"/>
    </xf>
    <xf numFmtId="10" fontId="147"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pplyProtection="1">
      <alignment horizontal="center" vertical="center" wrapText="1"/>
    </xf>
    <xf numFmtId="0" fontId="6" fillId="86" borderId="146" xfId="0" applyFont="1" applyFill="1" applyBorder="1" applyAlignment="1" applyProtection="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3"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0" fillId="82" borderId="146" xfId="0" applyFont="1" applyFill="1" applyBorder="1" applyAlignment="1">
      <alignment horizontal="left" vertical="center" wrapText="1" indent="5"/>
    </xf>
    <xf numFmtId="0" fontId="151" fillId="83" borderId="146" xfId="0" applyFont="1" applyFill="1" applyBorder="1" applyAlignment="1" applyProtection="1">
      <alignment horizontal="left" vertical="center" wrapText="1" indent="1"/>
    </xf>
    <xf numFmtId="194" fontId="151" fillId="83" borderId="146" xfId="7" applyNumberFormat="1" applyFont="1" applyFill="1" applyBorder="1" applyAlignment="1">
      <alignment vertical="center"/>
    </xf>
    <xf numFmtId="194" fontId="151" fillId="84" borderId="155" xfId="7" applyNumberFormat="1" applyFont="1" applyFill="1" applyBorder="1" applyAlignment="1">
      <alignment vertical="center"/>
    </xf>
    <xf numFmtId="194" fontId="152" fillId="82" borderId="146" xfId="7" applyNumberFormat="1" applyFont="1" applyFill="1" applyBorder="1" applyAlignment="1">
      <alignment vertical="center"/>
    </xf>
    <xf numFmtId="194" fontId="152" fillId="84" borderId="155" xfId="7" applyNumberFormat="1" applyFont="1" applyFill="1" applyBorder="1" applyAlignment="1">
      <alignment vertical="center"/>
    </xf>
    <xf numFmtId="0" fontId="150" fillId="82" borderId="153" xfId="0" applyFont="1" applyFill="1" applyBorder="1" applyAlignment="1">
      <alignment horizontal="left" vertical="center" wrapText="1" indent="5"/>
    </xf>
    <xf numFmtId="194" fontId="152" fillId="82" borderId="153" xfId="7" applyNumberFormat="1" applyFont="1" applyFill="1" applyBorder="1" applyAlignment="1">
      <alignment vertical="center"/>
    </xf>
    <xf numFmtId="194" fontId="152" fillId="84" borderId="152" xfId="7" applyNumberFormat="1" applyFont="1" applyFill="1" applyBorder="1" applyAlignment="1">
      <alignment vertical="center"/>
    </xf>
    <xf numFmtId="0" fontId="7" fillId="0" borderId="146"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7" xfId="0" applyNumberFormat="1" applyFont="1" applyFill="1" applyBorder="1" applyAlignment="1">
      <alignment horizontal="right" vertical="center"/>
    </xf>
    <xf numFmtId="0" fontId="153" fillId="0" borderId="146" xfId="12672" applyFont="1" applyFill="1" applyBorder="1" applyAlignment="1">
      <alignment horizontal="left" vertical="center" wrapText="1"/>
    </xf>
    <xf numFmtId="0" fontId="153" fillId="0" borderId="147" xfId="0" applyNumberFormat="1" applyFont="1" applyFill="1" applyBorder="1" applyAlignment="1">
      <alignment horizontal="left" vertical="top" wrapText="1"/>
    </xf>
    <xf numFmtId="0" fontId="153" fillId="0" borderId="146" xfId="0" applyFont="1" applyFill="1" applyBorder="1" applyAlignment="1">
      <alignment vertical="center" wrapText="1"/>
    </xf>
    <xf numFmtId="0" fontId="130" fillId="0" borderId="146" xfId="21414" applyFont="1" applyFill="1" applyBorder="1" applyAlignment="1">
      <alignment horizontal="left" vertical="center" wrapText="1"/>
    </xf>
    <xf numFmtId="0" fontId="4" fillId="0" borderId="146" xfId="0" applyFont="1" applyFill="1" applyBorder="1"/>
    <xf numFmtId="0" fontId="11" fillId="0" borderId="146" xfId="17" applyFill="1" applyBorder="1" applyAlignment="1" applyProtection="1"/>
    <xf numFmtId="0" fontId="137" fillId="3" borderId="146" xfId="5" applyFont="1" applyFill="1" applyBorder="1" applyProtection="1">
      <protection locked="0"/>
    </xf>
    <xf numFmtId="0" fontId="137" fillId="0" borderId="146" xfId="21416" applyFont="1" applyFill="1" applyBorder="1" applyAlignment="1" applyProtection="1">
      <alignment horizontal="center" vertical="top" wrapText="1"/>
      <protection locked="0"/>
    </xf>
    <xf numFmtId="0" fontId="154" fillId="3" borderId="146" xfId="21416" applyFont="1" applyFill="1" applyBorder="1" applyAlignment="1" applyProtection="1">
      <alignment wrapText="1"/>
      <protection locked="0"/>
    </xf>
    <xf numFmtId="3" fontId="137" fillId="80" borderId="146" xfId="5" applyNumberFormat="1" applyFont="1" applyFill="1" applyBorder="1" applyAlignment="1" applyProtection="1"/>
    <xf numFmtId="0" fontId="135" fillId="3" borderId="146" xfId="21416" applyFont="1" applyFill="1" applyBorder="1" applyAlignment="1" applyProtection="1">
      <alignment horizontal="right" wrapText="1"/>
      <protection locked="0"/>
    </xf>
    <xf numFmtId="3" fontId="137" fillId="0" borderId="146" xfId="5" applyNumberFormat="1" applyFont="1" applyFill="1" applyBorder="1" applyProtection="1"/>
    <xf numFmtId="0" fontId="155" fillId="0" borderId="0" xfId="21415" applyFont="1" applyFill="1" applyAlignment="1" applyProtection="1">
      <alignment vertical="center"/>
      <protection locked="0"/>
    </xf>
    <xf numFmtId="0" fontId="110" fillId="76" borderId="149"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0" fontId="111" fillId="69" borderId="147" xfId="21412" applyFont="1" applyFill="1" applyBorder="1" applyAlignment="1" applyProtection="1">
      <alignment horizontal="center" vertical="center"/>
      <protection locked="0"/>
    </xf>
    <xf numFmtId="0" fontId="111" fillId="0" borderId="148" xfId="21412" applyFont="1" applyFill="1" applyBorder="1" applyAlignment="1" applyProtection="1">
      <alignment horizontal="left" vertical="center" wrapText="1"/>
      <protection locked="0"/>
    </xf>
    <xf numFmtId="164" fontId="111" fillId="0" borderId="146" xfId="948" applyNumberFormat="1" applyFont="1" applyFill="1" applyBorder="1" applyAlignment="1" applyProtection="1">
      <alignment horizontal="right" vertical="center"/>
      <protection locked="0"/>
    </xf>
    <xf numFmtId="0" fontId="110" fillId="77" borderId="146" xfId="21412" applyFont="1" applyFill="1" applyBorder="1" applyAlignment="1" applyProtection="1">
      <alignment horizontal="center" vertical="center"/>
      <protection locked="0"/>
    </xf>
    <xf numFmtId="0" fontId="110" fillId="77" borderId="148" xfId="21412" applyFont="1" applyFill="1" applyBorder="1" applyAlignment="1" applyProtection="1">
      <alignment vertical="top" wrapText="1"/>
      <protection locked="0"/>
    </xf>
    <xf numFmtId="164" fontId="111" fillId="77" borderId="146" xfId="948" applyNumberFormat="1" applyFont="1" applyFill="1" applyBorder="1" applyAlignment="1" applyProtection="1">
      <alignment horizontal="right" vertical="center"/>
    </xf>
    <xf numFmtId="0" fontId="110" fillId="76" borderId="149" xfId="21412" applyFont="1" applyFill="1" applyBorder="1" applyAlignment="1" applyProtection="1">
      <alignment vertical="center"/>
      <protection locked="0"/>
    </xf>
    <xf numFmtId="164" fontId="61" fillId="76" borderId="148"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horizontal="center" vertical="center"/>
      <protection locked="0"/>
    </xf>
    <xf numFmtId="0" fontId="111" fillId="69" borderId="146" xfId="21412" applyFont="1" applyFill="1" applyBorder="1" applyAlignment="1" applyProtection="1">
      <alignment vertical="center" wrapText="1"/>
      <protection locked="0"/>
    </xf>
    <xf numFmtId="0" fontId="111" fillId="69" borderId="146" xfId="21412" applyFont="1" applyFill="1" applyBorder="1" applyAlignment="1" applyProtection="1">
      <alignment horizontal="left" vertical="center" wrapText="1"/>
      <protection locked="0"/>
    </xf>
    <xf numFmtId="0" fontId="111" fillId="0" borderId="146" xfId="21412" applyFont="1" applyFill="1" applyBorder="1" applyAlignment="1" applyProtection="1">
      <alignment horizontal="left" vertical="center" wrapText="1"/>
      <protection locked="0"/>
    </xf>
    <xf numFmtId="0" fontId="112" fillId="3" borderId="147" xfId="21412" applyFont="1" applyFill="1" applyBorder="1" applyAlignment="1" applyProtection="1">
      <alignment horizontal="center" vertical="center"/>
      <protection locked="0"/>
    </xf>
    <xf numFmtId="0" fontId="111" fillId="0" borderId="146" xfId="21412" applyFont="1" applyFill="1" applyBorder="1" applyAlignment="1" applyProtection="1">
      <alignment vertical="center" wrapText="1"/>
      <protection locked="0"/>
    </xf>
    <xf numFmtId="0" fontId="113" fillId="77" borderId="146" xfId="21412" applyFont="1" applyFill="1" applyBorder="1" applyAlignment="1" applyProtection="1">
      <alignment horizontal="center" vertical="center"/>
      <protection locked="0"/>
    </xf>
    <xf numFmtId="0" fontId="110" fillId="77" borderId="148" xfId="21412" applyFont="1" applyFill="1" applyBorder="1" applyAlignment="1" applyProtection="1">
      <alignment vertical="center" wrapText="1"/>
      <protection locked="0"/>
    </xf>
    <xf numFmtId="164" fontId="110" fillId="76" borderId="148" xfId="948" applyNumberFormat="1" applyFont="1" applyFill="1" applyBorder="1" applyAlignment="1" applyProtection="1">
      <alignment horizontal="right" vertical="center"/>
      <protection locked="0"/>
    </xf>
    <xf numFmtId="0" fontId="111" fillId="69" borderId="148" xfId="21412" applyFont="1" applyFill="1" applyBorder="1" applyAlignment="1" applyProtection="1">
      <alignment vertical="center" wrapText="1"/>
      <protection locked="0"/>
    </xf>
    <xf numFmtId="0" fontId="61" fillId="76" borderId="149" xfId="21412" applyFont="1" applyFill="1" applyBorder="1" applyAlignment="1" applyProtection="1">
      <alignment vertical="center"/>
      <protection locked="0"/>
    </xf>
    <xf numFmtId="164" fontId="111" fillId="3" borderId="146" xfId="948" applyNumberFormat="1" applyFont="1" applyFill="1" applyBorder="1" applyAlignment="1" applyProtection="1">
      <alignment horizontal="right" vertical="center"/>
      <protection locked="0"/>
    </xf>
    <xf numFmtId="0" fontId="112" fillId="3" borderId="146" xfId="21412" applyFont="1" applyFill="1" applyBorder="1" applyAlignment="1" applyProtection="1">
      <alignment horizontal="center" vertical="center"/>
      <protection locked="0"/>
    </xf>
    <xf numFmtId="0" fontId="111" fillId="69" borderId="148"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6" xfId="5" applyFont="1" applyFill="1" applyBorder="1" applyAlignment="1" applyProtection="1">
      <alignment vertical="center" wrapText="1"/>
      <protection locked="0"/>
    </xf>
    <xf numFmtId="0" fontId="137" fillId="0" borderId="146" xfId="21416" applyFont="1" applyFill="1" applyBorder="1" applyAlignment="1" applyProtection="1">
      <alignment horizontal="center" vertical="center" wrapText="1"/>
      <protection locked="0"/>
    </xf>
    <xf numFmtId="3" fontId="137" fillId="3" borderId="146" xfId="1" applyNumberFormat="1" applyFont="1" applyFill="1" applyBorder="1" applyAlignment="1" applyProtection="1">
      <alignment horizontal="center" vertical="center" wrapText="1"/>
      <protection locked="0"/>
    </xf>
    <xf numFmtId="9" fontId="137" fillId="3" borderId="146" xfId="15" applyNumberFormat="1" applyFont="1" applyFill="1" applyBorder="1" applyAlignment="1" applyProtection="1">
      <alignment horizontal="center" vertical="center" wrapText="1"/>
      <protection locked="0"/>
    </xf>
    <xf numFmtId="0" fontId="137" fillId="3" borderId="146" xfId="21416" applyFont="1" applyFill="1" applyBorder="1" applyAlignment="1" applyProtection="1">
      <alignment horizontal="center" vertical="center" wrapText="1"/>
      <protection locked="0"/>
    </xf>
    <xf numFmtId="0" fontId="154" fillId="3" borderId="146" xfId="21416" applyFont="1" applyFill="1" applyBorder="1" applyAlignment="1" applyProtection="1">
      <protection locked="0"/>
    </xf>
    <xf numFmtId="0" fontId="157" fillId="3" borderId="146" xfId="21416" applyFont="1" applyFill="1" applyBorder="1" applyAlignment="1" applyProtection="1">
      <alignment horizontal="right"/>
      <protection locked="0"/>
    </xf>
    <xf numFmtId="195" fontId="137" fillId="80" borderId="146" xfId="5" applyNumberFormat="1" applyFont="1" applyFill="1" applyBorder="1" applyAlignment="1" applyProtection="1">
      <protection locked="0"/>
    </xf>
    <xf numFmtId="164" fontId="137" fillId="80" borderId="146" xfId="1" applyNumberFormat="1" applyFont="1" applyFill="1" applyBorder="1" applyAlignment="1" applyProtection="1"/>
    <xf numFmtId="0" fontId="137" fillId="3" borderId="146" xfId="21416" applyFont="1" applyFill="1" applyBorder="1" applyAlignment="1" applyProtection="1">
      <alignment horizontal="left" vertical="center"/>
      <protection locked="0"/>
    </xf>
    <xf numFmtId="3" fontId="137" fillId="3" borderId="146" xfId="5" applyNumberFormat="1" applyFont="1" applyFill="1" applyBorder="1" applyAlignment="1" applyProtection="1">
      <protection locked="0"/>
    </xf>
    <xf numFmtId="0" fontId="135" fillId="3" borderId="146" xfId="21416" applyFont="1" applyFill="1" applyBorder="1" applyAlignment="1" applyProtection="1">
      <alignment horizontal="right"/>
      <protection locked="0"/>
    </xf>
    <xf numFmtId="0" fontId="137" fillId="0" borderId="146" xfId="21416" applyFont="1" applyFill="1" applyBorder="1" applyAlignment="1" applyProtection="1">
      <alignment horizontal="left" vertical="center"/>
      <protection locked="0"/>
    </xf>
    <xf numFmtId="0" fontId="154" fillId="3" borderId="146" xfId="16" applyFont="1" applyFill="1" applyBorder="1" applyAlignment="1" applyProtection="1">
      <protection locked="0"/>
    </xf>
    <xf numFmtId="3" fontId="154" fillId="76" borderId="146" xfId="16" applyNumberFormat="1" applyFont="1" applyFill="1" applyBorder="1" applyAlignment="1" applyProtection="1"/>
    <xf numFmtId="3" fontId="20" fillId="0" borderId="146" xfId="0" applyNumberFormat="1" applyFont="1" applyBorder="1" applyAlignment="1">
      <alignment vertical="center" wrapText="1"/>
    </xf>
    <xf numFmtId="3" fontId="20" fillId="0" borderId="146" xfId="0" applyNumberFormat="1" applyFont="1" applyFill="1" applyBorder="1" applyAlignment="1">
      <alignment vertical="center" wrapText="1"/>
    </xf>
    <xf numFmtId="164" fontId="4" fillId="0" borderId="146" xfId="7" applyNumberFormat="1" applyFont="1" applyFill="1" applyBorder="1" applyAlignment="1">
      <alignment vertical="center" wrapText="1"/>
    </xf>
    <xf numFmtId="164" fontId="4" fillId="0" borderId="146" xfId="7" applyNumberFormat="1" applyFont="1" applyBorder="1" applyAlignment="1">
      <alignment vertical="center"/>
    </xf>
    <xf numFmtId="164" fontId="4" fillId="0" borderId="146" xfId="23" applyNumberFormat="1" applyFill="1" applyBorder="1" applyAlignment="1">
      <alignment vertical="center" wrapText="1"/>
    </xf>
    <xf numFmtId="164" fontId="4" fillId="0" borderId="146" xfId="7" applyNumberFormat="1" applyFont="1" applyFill="1" applyBorder="1" applyAlignment="1">
      <alignment vertical="center"/>
    </xf>
    <xf numFmtId="164" fontId="23" fillId="0" borderId="146" xfId="7" applyNumberFormat="1" applyFont="1" applyFill="1" applyBorder="1" applyAlignment="1">
      <alignment vertical="center"/>
    </xf>
    <xf numFmtId="164" fontId="4"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7"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21" fillId="0" borderId="161" xfId="0" applyNumberFormat="1" applyFont="1" applyBorder="1" applyAlignment="1">
      <alignment horizontal="center" vertical="center"/>
    </xf>
    <xf numFmtId="193" fontId="21" fillId="0" borderId="15" xfId="0" applyNumberFormat="1" applyFont="1" applyFill="1" applyBorder="1" applyAlignment="1">
      <alignment horizontal="center" vertical="center"/>
    </xf>
    <xf numFmtId="193" fontId="22" fillId="0" borderId="146" xfId="0" applyNumberFormat="1" applyFont="1" applyBorder="1" applyAlignment="1">
      <alignment horizontal="center" vertical="center"/>
    </xf>
    <xf numFmtId="193" fontId="21" fillId="0" borderId="146" xfId="0" applyNumberFormat="1" applyFont="1" applyFill="1" applyBorder="1" applyAlignment="1">
      <alignment horizontal="center" vertical="center"/>
    </xf>
    <xf numFmtId="193" fontId="22" fillId="0" borderId="146" xfId="0" applyNumberFormat="1" applyFont="1" applyFill="1" applyBorder="1" applyAlignment="1">
      <alignment horizontal="center" vertical="center"/>
    </xf>
    <xf numFmtId="0" fontId="22" fillId="0" borderId="146" xfId="0" applyFont="1" applyBorder="1"/>
    <xf numFmtId="0" fontId="21" fillId="0" borderId="146" xfId="0" applyFont="1" applyBorder="1" applyAlignment="1">
      <alignment horizontal="center" vertical="center"/>
    </xf>
    <xf numFmtId="0" fontId="22" fillId="0" borderId="146" xfId="0" applyFont="1" applyBorder="1" applyAlignment="1">
      <alignment horizontal="center" vertical="center"/>
    </xf>
    <xf numFmtId="164" fontId="4" fillId="0" borderId="20" xfId="7" applyNumberFormat="1" applyFont="1" applyBorder="1" applyAlignment="1"/>
    <xf numFmtId="164" fontId="4" fillId="35" borderId="24" xfId="7" applyNumberFormat="1" applyFont="1" applyFill="1" applyBorder="1"/>
    <xf numFmtId="9" fontId="4" fillId="35" borderId="152" xfId="20961" applyFont="1" applyFill="1" applyBorder="1"/>
    <xf numFmtId="193" fontId="4" fillId="35" borderId="153" xfId="0" applyNumberFormat="1" applyFont="1" applyFill="1" applyBorder="1"/>
    <xf numFmtId="164" fontId="137" fillId="3" borderId="146" xfId="7" applyNumberFormat="1" applyFont="1" applyFill="1" applyBorder="1" applyAlignment="1" applyProtection="1">
      <protection locked="0"/>
    </xf>
    <xf numFmtId="10" fontId="111" fillId="77" borderId="146" xfId="20961" applyNumberFormat="1" applyFont="1" applyFill="1" applyBorder="1" applyAlignment="1" applyProtection="1">
      <alignment horizontal="right" vertical="center"/>
    </xf>
    <xf numFmtId="164" fontId="118" fillId="0" borderId="138" xfId="7" applyNumberFormat="1" applyFont="1" applyBorder="1"/>
    <xf numFmtId="164" fontId="114" fillId="0" borderId="146" xfId="7" applyNumberFormat="1" applyFont="1" applyBorder="1"/>
    <xf numFmtId="164" fontId="114" fillId="0" borderId="146" xfId="7" applyNumberFormat="1" applyFont="1" applyFill="1" applyBorder="1"/>
    <xf numFmtId="164" fontId="117" fillId="0" borderId="146" xfId="7" applyNumberFormat="1" applyFont="1" applyBorder="1"/>
    <xf numFmtId="164" fontId="114" fillId="35" borderId="146" xfId="7" applyNumberFormat="1" applyFont="1" applyFill="1" applyBorder="1"/>
    <xf numFmtId="0" fontId="161" fillId="0" borderId="146" xfId="17" applyFont="1" applyBorder="1" applyAlignment="1" applyProtection="1"/>
    <xf numFmtId="14" fontId="4" fillId="0" borderId="0" xfId="0" applyNumberFormat="1" applyFont="1" applyAlignment="1">
      <alignment horizontal="left"/>
    </xf>
    <xf numFmtId="0" fontId="114" fillId="0" borderId="7"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55" xfId="0" applyFont="1" applyBorder="1" applyAlignment="1">
      <alignment horizontal="center" vertical="center" wrapText="1"/>
    </xf>
    <xf numFmtId="193" fontId="7" fillId="0" borderId="146" xfId="0" applyNumberFormat="1" applyFont="1" applyBorder="1" applyAlignment="1" applyProtection="1">
      <alignment vertical="center" wrapText="1"/>
      <protection locked="0"/>
    </xf>
    <xf numFmtId="193" fontId="4" fillId="0" borderId="146" xfId="0" applyNumberFormat="1" applyFont="1" applyBorder="1" applyAlignment="1" applyProtection="1">
      <alignment vertical="center" wrapText="1"/>
      <protection locked="0"/>
    </xf>
    <xf numFmtId="193" fontId="4" fillId="0" borderId="155" xfId="0" applyNumberFormat="1" applyFont="1" applyBorder="1" applyAlignment="1" applyProtection="1">
      <alignment vertical="center" wrapText="1"/>
      <protection locked="0"/>
    </xf>
    <xf numFmtId="169" fontId="25" fillId="36" borderId="0" xfId="20"/>
    <xf numFmtId="193" fontId="7" fillId="0" borderId="146" xfId="0" applyNumberFormat="1" applyFont="1" applyBorder="1" applyAlignment="1" applyProtection="1">
      <alignment horizontal="righ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0" borderId="155" xfId="20961" applyNumberFormat="1" applyFont="1" applyBorder="1" applyAlignment="1" applyProtection="1">
      <alignment vertical="center" wrapText="1"/>
      <protection locked="0"/>
    </xf>
    <xf numFmtId="10" fontId="9" fillId="2" borderId="148" xfId="20961" applyNumberFormat="1" applyFont="1" applyFill="1" applyBorder="1" applyAlignment="1" applyProtection="1">
      <alignment vertical="center"/>
      <protection locked="0"/>
    </xf>
    <xf numFmtId="10" fontId="9" fillId="2" borderId="21" xfId="20961" applyNumberFormat="1" applyFont="1" applyFill="1" applyBorder="1" applyAlignment="1" applyProtection="1">
      <alignment vertical="center"/>
      <protection locked="0"/>
    </xf>
    <xf numFmtId="10" fontId="9" fillId="0" borderId="148" xfId="20961" applyNumberFormat="1" applyFont="1" applyFill="1" applyBorder="1" applyAlignment="1" applyProtection="1">
      <alignment vertical="center"/>
      <protection locked="0"/>
    </xf>
    <xf numFmtId="10" fontId="9" fillId="0" borderId="21" xfId="20961" applyNumberFormat="1" applyFont="1" applyFill="1" applyBorder="1" applyAlignment="1" applyProtection="1">
      <alignment vertical="center"/>
      <protection locked="0"/>
    </xf>
    <xf numFmtId="10" fontId="9" fillId="2" borderId="146" xfId="20961" applyNumberFormat="1" applyFont="1" applyFill="1" applyBorder="1" applyAlignment="1" applyProtection="1">
      <alignment vertical="center"/>
      <protection locked="0"/>
    </xf>
    <xf numFmtId="193" fontId="9" fillId="2" borderId="148" xfId="0" applyNumberFormat="1" applyFont="1" applyFill="1" applyBorder="1" applyAlignment="1" applyProtection="1">
      <alignment vertical="center"/>
      <protection locked="0"/>
    </xf>
    <xf numFmtId="193" fontId="9" fillId="2" borderId="21" xfId="0" applyNumberFormat="1" applyFont="1" applyFill="1" applyBorder="1" applyAlignment="1" applyProtection="1">
      <alignment vertical="center"/>
      <protection locked="0"/>
    </xf>
    <xf numFmtId="193" fontId="9" fillId="0" borderId="150" xfId="0" applyNumberFormat="1" applyFont="1" applyBorder="1" applyAlignment="1" applyProtection="1">
      <alignment vertical="center"/>
      <protection locked="0"/>
    </xf>
    <xf numFmtId="193" fontId="9" fillId="0" borderId="162" xfId="0" applyNumberFormat="1" applyFont="1" applyBorder="1" applyAlignment="1" applyProtection="1">
      <alignment vertical="center"/>
      <protection locked="0"/>
    </xf>
    <xf numFmtId="10" fontId="9" fillId="2" borderId="115" xfId="20961" applyNumberFormat="1" applyFont="1" applyFill="1" applyBorder="1" applyAlignment="1" applyProtection="1">
      <alignment vertical="center"/>
      <protection locked="0"/>
    </xf>
    <xf numFmtId="10" fontId="9" fillId="2" borderId="36" xfId="20961" applyNumberFormat="1" applyFont="1" applyFill="1" applyBorder="1" applyAlignment="1" applyProtection="1">
      <alignment vertical="center"/>
      <protection locked="0"/>
    </xf>
    <xf numFmtId="193" fontId="9" fillId="0" borderId="146" xfId="0" applyNumberFormat="1" applyFont="1" applyBorder="1" applyAlignment="1">
      <alignment horizontal="right"/>
    </xf>
    <xf numFmtId="193" fontId="9" fillId="35" borderId="146" xfId="0" applyNumberFormat="1" applyFont="1" applyFill="1" applyBorder="1" applyAlignment="1">
      <alignment horizontal="right"/>
    </xf>
    <xf numFmtId="193" fontId="9" fillId="35" borderId="155" xfId="0" applyNumberFormat="1" applyFont="1" applyFill="1" applyBorder="1" applyAlignment="1">
      <alignment horizontal="right"/>
    </xf>
    <xf numFmtId="193" fontId="9" fillId="35" borderId="153" xfId="0" applyNumberFormat="1" applyFont="1" applyFill="1" applyBorder="1" applyAlignment="1">
      <alignment horizontal="right"/>
    </xf>
    <xf numFmtId="193" fontId="9" fillId="0" borderId="153" xfId="0" applyNumberFormat="1" applyFont="1" applyBorder="1" applyAlignment="1">
      <alignment horizontal="right"/>
    </xf>
    <xf numFmtId="193" fontId="9" fillId="35" borderId="152" xfId="0" applyNumberFormat="1" applyFont="1" applyFill="1" applyBorder="1" applyAlignment="1">
      <alignment horizontal="right"/>
    </xf>
    <xf numFmtId="0" fontId="4" fillId="0" borderId="16" xfId="0" applyFont="1" applyBorder="1" applyAlignment="1">
      <alignment vertical="center" wrapText="1"/>
    </xf>
    <xf numFmtId="0" fontId="6" fillId="0" borderId="17" xfId="0" applyFont="1" applyBorder="1" applyAlignment="1">
      <alignment vertical="center" wrapText="1"/>
    </xf>
    <xf numFmtId="0" fontId="19" fillId="0" borderId="156" xfId="0" applyFont="1" applyBorder="1" applyAlignment="1">
      <alignment horizontal="center" vertical="center" wrapText="1"/>
    </xf>
    <xf numFmtId="0" fontId="4" fillId="0" borderId="146" xfId="0" applyFont="1" applyBorder="1" applyAlignment="1">
      <alignment vertical="center" wrapText="1"/>
    </xf>
    <xf numFmtId="3" fontId="20" fillId="35" borderId="146" xfId="0" applyNumberFormat="1" applyFont="1" applyFill="1" applyBorder="1" applyAlignment="1">
      <alignment vertical="center" wrapText="1"/>
    </xf>
    <xf numFmtId="3" fontId="20" fillId="35" borderId="149" xfId="0" applyNumberFormat="1" applyFont="1" applyFill="1" applyBorder="1" applyAlignment="1">
      <alignment vertical="center" wrapText="1"/>
    </xf>
    <xf numFmtId="14" fontId="7" fillId="3" borderId="146" xfId="8" quotePrefix="1" applyNumberFormat="1" applyFont="1" applyFill="1" applyBorder="1" applyAlignment="1" applyProtection="1">
      <alignment horizontal="left" vertical="center" wrapText="1" indent="2"/>
      <protection locked="0"/>
    </xf>
    <xf numFmtId="3" fontId="20" fillId="0" borderId="149" xfId="0" applyNumberFormat="1" applyFont="1" applyBorder="1" applyAlignment="1">
      <alignment vertical="center" wrapText="1"/>
    </xf>
    <xf numFmtId="14" fontId="7" fillId="3" borderId="146" xfId="8" quotePrefix="1" applyNumberFormat="1" applyFont="1" applyFill="1" applyBorder="1" applyAlignment="1" applyProtection="1">
      <alignment horizontal="left" vertical="center" wrapText="1" indent="3"/>
      <protection locked="0"/>
    </xf>
    <xf numFmtId="0" fontId="4" fillId="0" borderId="146" xfId="0" applyFont="1" applyFill="1" applyBorder="1" applyAlignment="1">
      <alignment horizontal="left" vertical="center" wrapText="1" indent="2"/>
    </xf>
    <xf numFmtId="0" fontId="19" fillId="0" borderId="156" xfId="0" applyFont="1" applyFill="1" applyBorder="1" applyAlignment="1">
      <alignment horizontal="center" vertical="center" wrapText="1"/>
    </xf>
    <xf numFmtId="0" fontId="4" fillId="0" borderId="146" xfId="0" applyFont="1" applyFill="1" applyBorder="1" applyAlignment="1">
      <alignment vertical="center" wrapText="1"/>
    </xf>
    <xf numFmtId="0" fontId="19" fillId="0" borderId="154" xfId="0" applyFont="1" applyBorder="1" applyAlignment="1">
      <alignment horizontal="center" vertical="center" wrapText="1"/>
    </xf>
    <xf numFmtId="0" fontId="6" fillId="0" borderId="153" xfId="0" applyFont="1" applyBorder="1" applyAlignment="1">
      <alignment vertical="center" wrapText="1"/>
    </xf>
    <xf numFmtId="3" fontId="20" fillId="35" borderId="153" xfId="0" applyNumberFormat="1" applyFont="1" applyFill="1" applyBorder="1" applyAlignment="1">
      <alignment vertical="center" wrapText="1"/>
    </xf>
    <xf numFmtId="0" fontId="7" fillId="0" borderId="156" xfId="0" applyFont="1" applyBorder="1" applyAlignment="1">
      <alignment vertical="center"/>
    </xf>
    <xf numFmtId="0" fontId="7" fillId="0" borderId="149" xfId="0" applyFont="1" applyBorder="1" applyAlignment="1">
      <alignment wrapText="1"/>
    </xf>
    <xf numFmtId="0" fontId="4" fillId="0" borderId="155" xfId="0" applyFont="1" applyBorder="1"/>
    <xf numFmtId="0" fontId="7" fillId="0" borderId="146" xfId="0" applyFont="1" applyBorder="1" applyAlignment="1">
      <alignment wrapText="1"/>
    </xf>
    <xf numFmtId="0" fontId="7" fillId="0" borderId="21" xfId="0" applyFont="1" applyBorder="1" applyAlignment="1">
      <alignment horizontal="left" wrapText="1"/>
    </xf>
    <xf numFmtId="0" fontId="7" fillId="0" borderId="155" xfId="0" applyFont="1" applyBorder="1"/>
    <xf numFmtId="0" fontId="9" fillId="0" borderId="156" xfId="0" applyFont="1" applyBorder="1" applyAlignment="1">
      <alignment vertical="center"/>
    </xf>
    <xf numFmtId="0" fontId="13" fillId="0" borderId="149" xfId="0" applyFont="1" applyBorder="1" applyAlignment="1">
      <alignment wrapText="1"/>
    </xf>
    <xf numFmtId="0" fontId="9" fillId="0" borderId="105" xfId="0" applyFont="1" applyBorder="1" applyAlignment="1">
      <alignment vertical="center"/>
    </xf>
    <xf numFmtId="0" fontId="13" fillId="0" borderId="145" xfId="0" applyFont="1" applyBorder="1" applyAlignment="1">
      <alignment wrapText="1"/>
    </xf>
    <xf numFmtId="0" fontId="4" fillId="0" borderId="106" xfId="0" applyFont="1" applyBorder="1" applyAlignment="1"/>
    <xf numFmtId="0" fontId="7" fillId="0" borderId="105" xfId="0" applyFont="1" applyBorder="1" applyAlignment="1">
      <alignment vertical="center"/>
    </xf>
    <xf numFmtId="0" fontId="7" fillId="0" borderId="147" xfId="0" applyFont="1" applyBorder="1" applyAlignment="1">
      <alignment wrapText="1"/>
    </xf>
    <xf numFmtId="3" fontId="25" fillId="36" borderId="0" xfId="20" applyNumberFormat="1"/>
    <xf numFmtId="3" fontId="4" fillId="0" borderId="52" xfId="0" applyNumberFormat="1" applyFont="1" applyBorder="1" applyAlignment="1">
      <alignment vertical="center"/>
    </xf>
    <xf numFmtId="3" fontId="4" fillId="0" borderId="63" xfId="0" applyNumberFormat="1" applyFont="1" applyBorder="1" applyAlignment="1">
      <alignment vertical="center"/>
    </xf>
    <xf numFmtId="3" fontId="4" fillId="3" borderId="151"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146" xfId="0" applyNumberFormat="1" applyFont="1" applyBorder="1" applyAlignment="1">
      <alignment vertical="center"/>
    </xf>
    <xf numFmtId="3" fontId="4" fillId="0" borderId="149" xfId="0" applyNumberFormat="1" applyFont="1" applyBorder="1" applyAlignment="1">
      <alignment vertical="center"/>
    </xf>
    <xf numFmtId="3" fontId="4" fillId="0" borderId="155" xfId="0" applyNumberFormat="1" applyFont="1" applyBorder="1" applyAlignment="1">
      <alignment vertical="center"/>
    </xf>
    <xf numFmtId="3" fontId="4" fillId="0" borderId="151" xfId="0" applyNumberFormat="1" applyFont="1" applyBorder="1" applyAlignment="1">
      <alignment vertical="center"/>
    </xf>
    <xf numFmtId="3" fontId="4" fillId="0" borderId="153" xfId="0" applyNumberFormat="1" applyFont="1" applyBorder="1" applyAlignment="1">
      <alignment vertical="center"/>
    </xf>
    <xf numFmtId="3" fontId="4" fillId="0" borderId="25" xfId="0" applyNumberFormat="1" applyFont="1" applyBorder="1" applyAlignment="1">
      <alignment vertical="center"/>
    </xf>
    <xf numFmtId="3" fontId="4" fillId="0" borderId="152" xfId="0" applyNumberFormat="1" applyFont="1" applyBorder="1" applyAlignment="1">
      <alignment vertical="center"/>
    </xf>
    <xf numFmtId="3" fontId="4" fillId="0" borderId="26" xfId="0" applyNumberFormat="1" applyFont="1" applyBorder="1" applyAlignment="1">
      <alignment vertical="center"/>
    </xf>
    <xf numFmtId="3" fontId="4" fillId="0" borderId="18" xfId="0" applyNumberFormat="1" applyFont="1" applyBorder="1" applyAlignment="1">
      <alignment vertical="center"/>
    </xf>
    <xf numFmtId="3" fontId="4" fillId="0" borderId="145" xfId="0" applyNumberFormat="1" applyFont="1" applyBorder="1" applyAlignment="1">
      <alignment vertical="center"/>
    </xf>
    <xf numFmtId="3" fontId="4" fillId="0" borderId="106" xfId="0" applyNumberFormat="1" applyFont="1" applyBorder="1" applyAlignment="1">
      <alignment vertical="center"/>
    </xf>
    <xf numFmtId="10" fontId="4" fillId="0" borderId="92" xfId="20641" applyNumberFormat="1" applyFont="1" applyFill="1" applyBorder="1" applyAlignment="1">
      <alignment vertical="center"/>
    </xf>
    <xf numFmtId="10" fontId="4" fillId="0" borderId="108" xfId="20641" applyNumberFormat="1" applyFont="1" applyFill="1" applyBorder="1" applyAlignment="1">
      <alignment vertical="center"/>
    </xf>
    <xf numFmtId="0" fontId="9" fillId="0" borderId="146" xfId="0" applyFont="1" applyFill="1" applyBorder="1" applyAlignment="1" applyProtection="1">
      <alignment horizontal="center" vertical="center" wrapText="1"/>
    </xf>
    <xf numFmtId="0" fontId="9" fillId="0" borderId="155" xfId="0" applyFont="1" applyFill="1" applyBorder="1" applyAlignment="1" applyProtection="1">
      <alignment horizontal="center" vertical="center" wrapText="1"/>
    </xf>
    <xf numFmtId="0" fontId="3" fillId="0" borderId="146" xfId="0" applyFont="1" applyBorder="1" applyAlignment="1">
      <alignment horizontal="center" vertical="center"/>
    </xf>
    <xf numFmtId="0" fontId="0" fillId="0" borderId="156" xfId="0" applyBorder="1" applyAlignment="1">
      <alignment horizontal="center"/>
    </xf>
    <xf numFmtId="0" fontId="128" fillId="3" borderId="146" xfId="21414" applyFont="1" applyFill="1" applyBorder="1" applyAlignment="1">
      <alignment horizontal="left" vertical="center" wrapText="1"/>
    </xf>
    <xf numFmtId="0" fontId="129" fillId="0" borderId="146" xfId="21414" applyFont="1" applyFill="1" applyBorder="1" applyAlignment="1">
      <alignment horizontal="left" vertical="center" wrapText="1" indent="1"/>
    </xf>
    <xf numFmtId="0" fontId="130" fillId="3" borderId="146" xfId="21414" applyFont="1" applyFill="1" applyBorder="1" applyAlignment="1">
      <alignment horizontal="left" vertical="center" wrapText="1"/>
    </xf>
    <xf numFmtId="0" fontId="129" fillId="3" borderId="146" xfId="21414" applyFont="1" applyFill="1" applyBorder="1" applyAlignment="1">
      <alignment horizontal="left" vertical="center" wrapText="1" indent="1"/>
    </xf>
    <xf numFmtId="0" fontId="131" fillId="0" borderId="146" xfId="21414" applyFont="1" applyFill="1" applyBorder="1" applyAlignment="1">
      <alignment horizontal="left" vertical="center" wrapText="1" indent="1"/>
    </xf>
    <xf numFmtId="0" fontId="132" fillId="0" borderId="146" xfId="21414" applyFont="1" applyFill="1" applyBorder="1" applyAlignment="1">
      <alignment horizontal="center" vertical="center" wrapText="1"/>
    </xf>
    <xf numFmtId="0" fontId="130" fillId="0" borderId="146" xfId="21414" applyFont="1" applyBorder="1" applyAlignment="1">
      <alignment horizontal="left" vertical="center" wrapText="1"/>
    </xf>
    <xf numFmtId="0" fontId="133" fillId="0" borderId="146" xfId="0" applyFont="1" applyBorder="1" applyAlignment="1">
      <alignment horizontal="left"/>
    </xf>
    <xf numFmtId="0" fontId="0" fillId="0" borderId="154" xfId="0" applyBorder="1" applyAlignment="1">
      <alignment horizontal="center"/>
    </xf>
    <xf numFmtId="0" fontId="130" fillId="0" borderId="153" xfId="0" applyFont="1" applyFill="1" applyBorder="1" applyAlignment="1">
      <alignment horizontal="left" vertical="center" wrapText="1"/>
    </xf>
    <xf numFmtId="0" fontId="0" fillId="0" borderId="156" xfId="0" applyBorder="1" applyAlignment="1">
      <alignment horizontal="center" vertical="center"/>
    </xf>
    <xf numFmtId="0" fontId="130" fillId="0" borderId="146" xfId="21414" applyFont="1" applyFill="1" applyBorder="1" applyAlignment="1">
      <alignment horizontal="justify" vertical="center" wrapText="1"/>
    </xf>
    <xf numFmtId="0" fontId="130" fillId="0" borderId="146" xfId="21414" applyFont="1" applyFill="1" applyBorder="1" applyAlignment="1">
      <alignment vertical="center" wrapText="1"/>
    </xf>
    <xf numFmtId="0" fontId="0" fillId="0" borderId="154" xfId="0" applyBorder="1" applyAlignment="1">
      <alignment horizontal="center" vertical="center"/>
    </xf>
    <xf numFmtId="0" fontId="130" fillId="0" borderId="153" xfId="21414" applyFont="1" applyFill="1" applyBorder="1" applyAlignment="1">
      <alignment vertical="center" wrapText="1"/>
    </xf>
    <xf numFmtId="0" fontId="15" fillId="0" borderId="146" xfId="0" applyNumberFormat="1" applyFont="1" applyFill="1" applyBorder="1" applyAlignment="1">
      <alignment vertical="center" wrapText="1"/>
    </xf>
    <xf numFmtId="0" fontId="7" fillId="0" borderId="146" xfId="0" applyNumberFormat="1" applyFont="1" applyFill="1" applyBorder="1" applyAlignment="1">
      <alignment horizontal="left" vertical="center" wrapText="1" indent="1"/>
    </xf>
    <xf numFmtId="0" fontId="3" fillId="0" borderId="146" xfId="0" applyFont="1" applyBorder="1" applyAlignment="1">
      <alignment vertical="center"/>
    </xf>
    <xf numFmtId="0" fontId="134" fillId="0" borderId="146" xfId="0" applyFont="1" applyFill="1" applyBorder="1" applyAlignment="1" applyProtection="1">
      <alignment horizontal="left" vertical="center" indent="1"/>
      <protection locked="0"/>
    </xf>
    <xf numFmtId="0" fontId="135" fillId="0" borderId="146" xfId="0" applyFont="1" applyFill="1" applyBorder="1" applyAlignment="1" applyProtection="1">
      <alignment horizontal="left" vertical="center" indent="3"/>
      <protection locked="0"/>
    </xf>
    <xf numFmtId="0" fontId="136" fillId="0" borderId="146" xfId="0" applyFont="1" applyFill="1" applyBorder="1" applyAlignment="1" applyProtection="1">
      <alignment horizontal="left" vertical="center" indent="3"/>
      <protection locked="0"/>
    </xf>
    <xf numFmtId="0" fontId="3" fillId="0" borderId="146" xfId="0" applyFont="1" applyFill="1" applyBorder="1" applyAlignment="1">
      <alignment vertical="center"/>
    </xf>
    <xf numFmtId="0" fontId="3" fillId="0" borderId="153" xfId="0" applyFont="1" applyBorder="1"/>
    <xf numFmtId="14" fontId="115" fillId="0" borderId="0" xfId="0" applyNumberFormat="1" applyFont="1" applyAlignment="1">
      <alignment horizontal="left"/>
    </xf>
    <xf numFmtId="194" fontId="0" fillId="0" borderId="0" xfId="0" applyNumberFormat="1"/>
    <xf numFmtId="3" fontId="20" fillId="35" borderId="148" xfId="0" applyNumberFormat="1" applyFont="1" applyFill="1" applyBorder="1" applyAlignment="1">
      <alignment vertical="center" wrapText="1"/>
    </xf>
    <xf numFmtId="3" fontId="20" fillId="0" borderId="148" xfId="0" applyNumberFormat="1" applyFont="1" applyBorder="1" applyAlignment="1">
      <alignment vertical="center" wrapText="1"/>
    </xf>
    <xf numFmtId="3" fontId="20" fillId="35" borderId="115" xfId="0" applyNumberFormat="1" applyFont="1" applyFill="1" applyBorder="1" applyAlignment="1">
      <alignment vertical="center" wrapText="1"/>
    </xf>
    <xf numFmtId="0" fontId="4" fillId="0" borderId="17" xfId="0" applyFont="1" applyBorder="1" applyAlignment="1">
      <alignment horizontal="center" wrapText="1"/>
    </xf>
    <xf numFmtId="0" fontId="4" fillId="0" borderId="26" xfId="0" applyFont="1" applyBorder="1" applyAlignment="1">
      <alignment horizontal="center" wrapText="1"/>
    </xf>
    <xf numFmtId="0" fontId="4" fillId="0" borderId="18" xfId="0" applyFont="1" applyBorder="1" applyAlignment="1">
      <alignment horizontal="center" wrapText="1"/>
    </xf>
    <xf numFmtId="10" fontId="4" fillId="0" borderId="21" xfId="20961" applyNumberFormat="1" applyFont="1" applyFill="1" applyBorder="1"/>
    <xf numFmtId="164" fontId="7" fillId="0" borderId="0" xfId="7" applyNumberFormat="1" applyFont="1"/>
    <xf numFmtId="164" fontId="7" fillId="0" borderId="0" xfId="7" applyNumberFormat="1" applyFont="1" applyBorder="1"/>
    <xf numFmtId="164" fontId="9" fillId="0" borderId="146" xfId="7" applyNumberFormat="1" applyFont="1" applyFill="1" applyBorder="1" applyAlignment="1" applyProtection="1">
      <alignment horizontal="center" vertical="center" wrapText="1"/>
    </xf>
    <xf numFmtId="164" fontId="0" fillId="0" borderId="146" xfId="7" applyNumberFormat="1" applyFont="1" applyBorder="1"/>
    <xf numFmtId="164" fontId="0" fillId="0" borderId="146" xfId="7" applyNumberFormat="1" applyFont="1" applyBorder="1" applyAlignment="1">
      <alignment vertical="center"/>
    </xf>
    <xf numFmtId="164" fontId="0" fillId="0" borderId="153" xfId="7" applyNumberFormat="1" applyFont="1" applyBorder="1"/>
    <xf numFmtId="164" fontId="0" fillId="0" borderId="0" xfId="7" applyNumberFormat="1" applyFont="1"/>
    <xf numFmtId="164" fontId="4" fillId="0" borderId="0" xfId="7" applyNumberFormat="1" applyFont="1"/>
    <xf numFmtId="164" fontId="4" fillId="0" borderId="0" xfId="7" applyNumberFormat="1" applyFont="1" applyBorder="1"/>
    <xf numFmtId="164" fontId="0" fillId="0" borderId="0" xfId="7" applyNumberFormat="1" applyFont="1" applyBorder="1"/>
    <xf numFmtId="164" fontId="9" fillId="0" borderId="155" xfId="7" applyNumberFormat="1" applyFont="1" applyFill="1" applyBorder="1" applyAlignment="1" applyProtection="1">
      <alignment horizontal="center" vertical="center" wrapText="1"/>
    </xf>
    <xf numFmtId="164" fontId="0" fillId="35" borderId="146" xfId="7" applyNumberFormat="1" applyFont="1" applyFill="1" applyBorder="1"/>
    <xf numFmtId="164" fontId="0" fillId="35" borderId="155" xfId="7" applyNumberFormat="1" applyFont="1" applyFill="1" applyBorder="1"/>
    <xf numFmtId="164" fontId="0" fillId="35" borderId="146" xfId="7" applyNumberFormat="1" applyFont="1" applyFill="1" applyBorder="1" applyAlignment="1">
      <alignment vertical="center"/>
    </xf>
    <xf numFmtId="164" fontId="0" fillId="35" borderId="155" xfId="7" applyNumberFormat="1" applyFont="1" applyFill="1" applyBorder="1" applyAlignment="1">
      <alignment vertical="center"/>
    </xf>
    <xf numFmtId="164" fontId="0" fillId="35" borderId="153" xfId="7" applyNumberFormat="1" applyFont="1" applyFill="1" applyBorder="1"/>
    <xf numFmtId="164" fontId="0" fillId="35" borderId="152" xfId="7" applyNumberFormat="1" applyFont="1" applyFill="1" applyBorder="1"/>
    <xf numFmtId="164" fontId="0" fillId="0" borderId="146" xfId="7" applyNumberFormat="1" applyFont="1" applyBorder="1" applyProtection="1"/>
    <xf numFmtId="164" fontId="0" fillId="0" borderId="153" xfId="7" applyNumberFormat="1" applyFont="1" applyFill="1" applyBorder="1"/>
    <xf numFmtId="164" fontId="115" fillId="0" borderId="146" xfId="7" applyNumberFormat="1" applyFont="1" applyBorder="1"/>
    <xf numFmtId="164" fontId="118" fillId="0" borderId="146" xfId="7" applyNumberFormat="1" applyFont="1" applyBorder="1"/>
    <xf numFmtId="164" fontId="118" fillId="0" borderId="146" xfId="7" applyNumberFormat="1" applyFont="1" applyFill="1" applyBorder="1"/>
    <xf numFmtId="164" fontId="114" fillId="0" borderId="0" xfId="7" applyNumberFormat="1" applyFont="1"/>
    <xf numFmtId="164" fontId="114" fillId="0" borderId="0" xfId="7" applyNumberFormat="1" applyFont="1" applyAlignment="1">
      <alignment wrapText="1"/>
    </xf>
    <xf numFmtId="164" fontId="114" fillId="0" borderId="144" xfId="7" applyNumberFormat="1" applyFont="1" applyFill="1" applyBorder="1" applyAlignment="1">
      <alignment horizontal="center" vertical="center" wrapText="1"/>
    </xf>
    <xf numFmtId="164" fontId="114" fillId="0" borderId="148" xfId="7" applyNumberFormat="1" applyFont="1" applyFill="1" applyBorder="1" applyAlignment="1">
      <alignment horizontal="center" vertical="center" wrapText="1"/>
    </xf>
    <xf numFmtId="164" fontId="114" fillId="0" borderId="0" xfId="7" applyNumberFormat="1" applyFont="1" applyFill="1" applyBorder="1" applyAlignment="1">
      <alignment horizontal="center" vertical="center" wrapText="1"/>
    </xf>
    <xf numFmtId="164" fontId="114" fillId="0" borderId="145" xfId="7" applyNumberFormat="1" applyFont="1" applyFill="1" applyBorder="1" applyAlignment="1">
      <alignment horizontal="center" vertical="center" wrapText="1"/>
    </xf>
    <xf numFmtId="164" fontId="114" fillId="0" borderId="7" xfId="7" applyNumberFormat="1" applyFont="1" applyBorder="1" applyAlignment="1">
      <alignment wrapText="1"/>
    </xf>
    <xf numFmtId="164" fontId="114" fillId="0" borderId="146" xfId="7" applyNumberFormat="1" applyFont="1" applyFill="1" applyBorder="1" applyAlignment="1">
      <alignment horizontal="center" vertical="center" wrapText="1"/>
    </xf>
    <xf numFmtId="164" fontId="114" fillId="0" borderId="146" xfId="7" applyNumberFormat="1" applyFont="1" applyBorder="1" applyAlignment="1">
      <alignment horizontal="center" vertical="center" wrapText="1"/>
    </xf>
    <xf numFmtId="164" fontId="114" fillId="0" borderId="52" xfId="7" applyNumberFormat="1" applyFont="1" applyBorder="1" applyAlignment="1">
      <alignment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164" fontId="162" fillId="0" borderId="146" xfId="7" applyNumberFormat="1" applyFont="1" applyFill="1" applyBorder="1"/>
    <xf numFmtId="164" fontId="114" fillId="0" borderId="146" xfId="7" applyNumberFormat="1" applyFont="1" applyBorder="1" applyAlignment="1">
      <alignment horizontal="left" indent="1"/>
    </xf>
    <xf numFmtId="164" fontId="117" fillId="80" borderId="146" xfId="7" applyNumberFormat="1" applyFont="1" applyFill="1" applyBorder="1"/>
    <xf numFmtId="164" fontId="117" fillId="0" borderId="146" xfId="7" applyNumberFormat="1" applyFont="1" applyBorder="1" applyAlignment="1">
      <alignment horizontal="left" indent="1"/>
    </xf>
    <xf numFmtId="164" fontId="114" fillId="0" borderId="146" xfId="7" applyNumberFormat="1" applyFont="1" applyBorder="1" applyAlignment="1">
      <alignment horizontal="center"/>
    </xf>
    <xf numFmtId="164" fontId="114" fillId="0" borderId="155" xfId="7" applyNumberFormat="1" applyFont="1" applyBorder="1" applyAlignment="1">
      <alignment horizontal="center"/>
    </xf>
    <xf numFmtId="164" fontId="114" fillId="0" borderId="156" xfId="7" applyNumberFormat="1" applyFont="1" applyBorder="1" applyAlignment="1">
      <alignment horizontal="center"/>
    </xf>
    <xf numFmtId="164" fontId="114" fillId="0" borderId="156" xfId="7" applyNumberFormat="1" applyFont="1" applyFill="1" applyBorder="1" applyAlignment="1">
      <alignment horizontal="center"/>
    </xf>
    <xf numFmtId="164" fontId="114" fillId="79" borderId="156" xfId="7" applyNumberFormat="1" applyFont="1" applyFill="1" applyBorder="1" applyAlignment="1">
      <alignment horizontal="center"/>
    </xf>
    <xf numFmtId="164" fontId="114" fillId="79" borderId="146" xfId="7" applyNumberFormat="1" applyFont="1" applyFill="1" applyBorder="1" applyAlignment="1">
      <alignment horizontal="center"/>
    </xf>
    <xf numFmtId="164" fontId="114" fillId="79" borderId="155" xfId="7" applyNumberFormat="1" applyFont="1" applyFill="1" applyBorder="1" applyAlignment="1">
      <alignment horizontal="center"/>
    </xf>
    <xf numFmtId="164" fontId="114" fillId="0" borderId="146" xfId="7" applyNumberFormat="1" applyFont="1" applyFill="1" applyBorder="1" applyAlignment="1">
      <alignment horizontal="center"/>
    </xf>
    <xf numFmtId="164" fontId="114" fillId="0" borderId="155" xfId="7" applyNumberFormat="1" applyFont="1" applyFill="1" applyBorder="1" applyAlignment="1">
      <alignment horizontal="center"/>
    </xf>
    <xf numFmtId="164" fontId="114" fillId="0" borderId="156" xfId="7" applyNumberFormat="1" applyFont="1" applyFill="1" applyBorder="1" applyAlignment="1">
      <alignment horizontal="center" wrapText="1"/>
    </xf>
    <xf numFmtId="164" fontId="114" fillId="0" borderId="154" xfId="7" applyNumberFormat="1" applyFont="1" applyFill="1" applyBorder="1" applyAlignment="1">
      <alignment horizontal="center" wrapText="1"/>
    </xf>
    <xf numFmtId="164" fontId="114" fillId="0" borderId="153" xfId="7" applyNumberFormat="1" applyFont="1" applyFill="1" applyBorder="1" applyAlignment="1">
      <alignment horizontal="center"/>
    </xf>
    <xf numFmtId="164" fontId="114" fillId="0" borderId="152" xfId="7" applyNumberFormat="1" applyFont="1" applyFill="1" applyBorder="1" applyAlignment="1">
      <alignment horizontal="center"/>
    </xf>
    <xf numFmtId="49" fontId="114" fillId="0" borderId="156" xfId="0" applyNumberFormat="1" applyFont="1" applyBorder="1" applyAlignment="1">
      <alignment horizontal="center" vertical="center" wrapText="1"/>
    </xf>
    <xf numFmtId="49" fontId="114" fillId="0" borderId="155" xfId="0" applyNumberFormat="1" applyFont="1" applyFill="1" applyBorder="1" applyAlignment="1">
      <alignment horizontal="center" vertical="center" wrapText="1"/>
    </xf>
    <xf numFmtId="164" fontId="114" fillId="0" borderId="156" xfId="7" applyNumberFormat="1" applyFont="1" applyFill="1" applyBorder="1" applyAlignment="1">
      <alignment horizontal="center" vertical="center" wrapText="1"/>
    </xf>
    <xf numFmtId="164" fontId="114" fillId="0" borderId="146" xfId="7" applyNumberFormat="1" applyFont="1" applyFill="1" applyBorder="1" applyAlignment="1">
      <alignment horizontal="center" vertical="center"/>
    </xf>
    <xf numFmtId="164" fontId="114" fillId="0" borderId="155" xfId="7" applyNumberFormat="1" applyFont="1" applyFill="1" applyBorder="1" applyAlignment="1">
      <alignment horizontal="center" vertical="center"/>
    </xf>
    <xf numFmtId="0" fontId="114" fillId="0" borderId="0" xfId="0" applyFont="1" applyFill="1" applyAlignment="1">
      <alignment horizontal="center" vertical="center"/>
    </xf>
    <xf numFmtId="164" fontId="114" fillId="0" borderId="68" xfId="7" applyNumberFormat="1" applyFont="1" applyBorder="1" applyAlignment="1">
      <alignment horizontal="center"/>
    </xf>
    <xf numFmtId="3" fontId="9" fillId="0" borderId="146" xfId="0" applyNumberFormat="1" applyFont="1" applyFill="1" applyBorder="1" applyAlignment="1">
      <alignment horizontal="left" vertical="center" wrapText="1"/>
    </xf>
    <xf numFmtId="3" fontId="114" fillId="0" borderId="146" xfId="0" applyNumberFormat="1" applyFont="1" applyFill="1" applyBorder="1"/>
    <xf numFmtId="3" fontId="114" fillId="0" borderId="146" xfId="0" applyNumberFormat="1" applyFont="1" applyFill="1" applyBorder="1" applyAlignment="1">
      <alignment horizontal="center" vertical="center" wrapText="1"/>
    </xf>
    <xf numFmtId="3" fontId="114" fillId="0" borderId="146" xfId="0" applyNumberFormat="1" applyFont="1" applyFill="1" applyBorder="1" applyAlignment="1">
      <alignment horizontal="center" vertical="center"/>
    </xf>
    <xf numFmtId="3" fontId="10" fillId="0" borderId="146" xfId="0" applyNumberFormat="1" applyFont="1" applyFill="1" applyBorder="1" applyAlignment="1">
      <alignment horizontal="left" vertical="center" wrapText="1"/>
    </xf>
    <xf numFmtId="3" fontId="114" fillId="0" borderId="146" xfId="0" applyNumberFormat="1" applyFont="1" applyFill="1" applyBorder="1" applyAlignment="1">
      <alignment horizontal="center"/>
    </xf>
    <xf numFmtId="0" fontId="114" fillId="0" borderId="146" xfId="0" applyFont="1" applyBorder="1" applyAlignment="1">
      <alignment horizontal="left" vertical="center" wrapText="1"/>
    </xf>
    <xf numFmtId="0" fontId="114" fillId="0" borderId="0" xfId="0" applyFont="1" applyAlignment="1">
      <alignment horizontal="left" vertical="center" wrapText="1"/>
    </xf>
    <xf numFmtId="3" fontId="114" fillId="0" borderId="146" xfId="0" applyNumberFormat="1" applyFont="1" applyFill="1" applyBorder="1" applyAlignment="1">
      <alignment horizontal="left"/>
    </xf>
    <xf numFmtId="3" fontId="117" fillId="0" borderId="146" xfId="0" applyNumberFormat="1" applyFont="1" applyFill="1" applyBorder="1"/>
    <xf numFmtId="3" fontId="117" fillId="0" borderId="146" xfId="0" applyNumberFormat="1" applyFont="1" applyFill="1" applyBorder="1" applyAlignment="1">
      <alignment horizontal="center" vertical="center"/>
    </xf>
    <xf numFmtId="0" fontId="117" fillId="0" borderId="0" xfId="0" applyFont="1"/>
    <xf numFmtId="164" fontId="111" fillId="0" borderId="146" xfId="948" applyNumberFormat="1" applyFont="1" applyFill="1" applyBorder="1" applyAlignment="1" applyProtection="1">
      <alignment horizontal="right" vertical="center"/>
    </xf>
    <xf numFmtId="164" fontId="119" fillId="0" borderId="146" xfId="7" applyNumberFormat="1" applyFont="1" applyBorder="1"/>
    <xf numFmtId="164" fontId="119" fillId="0" borderId="147" xfId="7" applyNumberFormat="1" applyFont="1" applyBorder="1"/>
    <xf numFmtId="165" fontId="119" fillId="0" borderId="146" xfId="20961" applyNumberFormat="1" applyFont="1" applyBorder="1"/>
    <xf numFmtId="165" fontId="119" fillId="0" borderId="147" xfId="20961" applyNumberFormat="1" applyFont="1" applyBorder="1"/>
    <xf numFmtId="169" fontId="25" fillId="0" borderId="0" xfId="20" applyFill="1"/>
    <xf numFmtId="10" fontId="9" fillId="0" borderId="146" xfId="0" applyNumberFormat="1" applyFont="1" applyFill="1" applyBorder="1" applyAlignment="1" applyProtection="1">
      <alignment vertical="center"/>
      <protection locked="0"/>
    </xf>
    <xf numFmtId="10" fontId="25" fillId="0" borderId="0" xfId="20" applyNumberFormat="1" applyFill="1"/>
    <xf numFmtId="193" fontId="9" fillId="0" borderId="148" xfId="0" applyNumberFormat="1" applyFont="1" applyFill="1" applyBorder="1" applyAlignment="1" applyProtection="1">
      <alignment vertical="center"/>
      <protection locked="0"/>
    </xf>
    <xf numFmtId="193" fontId="9" fillId="0" borderId="147" xfId="0" applyNumberFormat="1" applyFont="1" applyFill="1" applyBorder="1" applyAlignment="1" applyProtection="1">
      <alignment vertical="center"/>
      <protection locked="0"/>
    </xf>
    <xf numFmtId="10" fontId="9" fillId="0" borderId="153" xfId="20961" applyNumberFormat="1" applyFont="1" applyFill="1" applyBorder="1" applyAlignment="1" applyProtection="1">
      <alignment vertical="center"/>
      <protection locked="0"/>
    </xf>
    <xf numFmtId="164" fontId="10" fillId="0" borderId="146" xfId="7" applyNumberFormat="1" applyFont="1" applyFill="1" applyBorder="1" applyAlignment="1">
      <alignment horizontal="left" vertical="center" wrapText="1"/>
    </xf>
    <xf numFmtId="164" fontId="22" fillId="0" borderId="146" xfId="7" applyNumberFormat="1" applyFont="1" applyFill="1" applyBorder="1"/>
    <xf numFmtId="193" fontId="0" fillId="0" borderId="0" xfId="0" applyNumberFormat="1"/>
    <xf numFmtId="193" fontId="9" fillId="0" borderId="153" xfId="0" applyNumberFormat="1" applyFont="1" applyFill="1" applyBorder="1" applyAlignment="1">
      <alignment horizontal="right"/>
    </xf>
    <xf numFmtId="0" fontId="102" fillId="0" borderId="65" xfId="0" applyFont="1" applyBorder="1" applyAlignment="1">
      <alignment horizontal="left" vertical="center" wrapText="1"/>
    </xf>
    <xf numFmtId="0" fontId="102" fillId="0" borderId="64" xfId="0" applyFont="1" applyBorder="1" applyAlignment="1">
      <alignment horizontal="left" vertical="center" wrapText="1"/>
    </xf>
    <xf numFmtId="0" fontId="139" fillId="0" borderId="159" xfId="0" applyFont="1" applyBorder="1" applyAlignment="1">
      <alignment horizontal="center" vertical="center"/>
    </xf>
    <xf numFmtId="0" fontId="139" fillId="0" borderId="29" xfId="0" applyFont="1" applyBorder="1" applyAlignment="1">
      <alignment horizontal="center" vertical="center"/>
    </xf>
    <xf numFmtId="0" fontId="139" fillId="0" borderId="160" xfId="0" applyFont="1" applyBorder="1" applyAlignment="1">
      <alignment horizontal="center" vertical="center"/>
    </xf>
    <xf numFmtId="43" fontId="0" fillId="0" borderId="149" xfId="7" applyFont="1" applyBorder="1" applyAlignment="1">
      <alignment horizontal="center"/>
    </xf>
    <xf numFmtId="43" fontId="0" fillId="0" borderId="151" xfId="7" applyFont="1" applyBorder="1" applyAlignment="1">
      <alignment horizontal="center"/>
    </xf>
    <xf numFmtId="43" fontId="0" fillId="0" borderId="21" xfId="7" applyFont="1" applyBorder="1" applyAlignment="1">
      <alignment horizontal="center"/>
    </xf>
    <xf numFmtId="0" fontId="0" fillId="0" borderId="16" xfId="0" applyBorder="1" applyAlignment="1">
      <alignment horizontal="center" vertical="center"/>
    </xf>
    <xf numFmtId="0" fontId="0" fillId="0" borderId="156"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43" fontId="10" fillId="0" borderId="17" xfId="7" applyFont="1" applyFill="1" applyBorder="1" applyAlignment="1" applyProtection="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8" xfId="0" applyBorder="1" applyAlignment="1">
      <alignment horizontal="center" vertical="center"/>
    </xf>
    <xf numFmtId="0" fontId="0" fillId="0" borderId="17" xfId="0" applyBorder="1" applyAlignment="1">
      <alignment horizontal="center" vertical="center" wrapText="1"/>
    </xf>
    <xf numFmtId="0" fontId="0" fillId="0" borderId="146"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6"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pplyProtection="1">
      <alignment horizontal="center" vertical="center" wrapText="1"/>
    </xf>
    <xf numFmtId="0" fontId="6" fillId="86" borderId="155" xfId="0" applyFont="1" applyFill="1" applyBorder="1" applyAlignment="1" applyProtection="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7" fillId="0" borderId="119"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6" xfId="0" applyNumberFormat="1" applyFont="1" applyFill="1" applyBorder="1" applyAlignment="1">
      <alignment horizontal="left" vertical="center" wrapText="1"/>
    </xf>
    <xf numFmtId="0" fontId="118" fillId="0" borderId="145" xfId="0" applyFont="1" applyFill="1" applyBorder="1" applyAlignment="1">
      <alignment horizontal="center" vertical="center" wrapText="1"/>
    </xf>
    <xf numFmtId="0" fontId="118" fillId="0" borderId="144" xfId="0" applyFont="1" applyFill="1" applyBorder="1" applyAlignment="1">
      <alignment horizontal="center" vertical="center" wrapText="1"/>
    </xf>
    <xf numFmtId="0" fontId="118" fillId="0" borderId="121"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24"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7"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6" xfId="0" applyFont="1" applyBorder="1" applyAlignment="1">
      <alignment horizontal="center" vertical="center" wrapText="1"/>
    </xf>
    <xf numFmtId="0" fontId="114" fillId="0" borderId="149" xfId="0" applyFont="1" applyBorder="1" applyAlignment="1">
      <alignment horizontal="center" vertical="center" wrapText="1"/>
    </xf>
    <xf numFmtId="0" fontId="114" fillId="0" borderId="148" xfId="0" applyFont="1" applyBorder="1" applyAlignment="1">
      <alignment horizontal="center" vertical="center" wrapText="1"/>
    </xf>
    <xf numFmtId="0" fontId="122" fillId="0" borderId="146" xfId="0" applyFont="1" applyFill="1" applyBorder="1" applyAlignment="1">
      <alignment horizontal="center" vertical="center"/>
    </xf>
    <xf numFmtId="0" fontId="116" fillId="0" borderId="145" xfId="0" applyFont="1" applyFill="1" applyBorder="1" applyAlignment="1">
      <alignment horizontal="center" vertical="center"/>
    </xf>
    <xf numFmtId="0" fontId="116" fillId="0" borderId="150" xfId="0" applyFont="1" applyFill="1" applyBorder="1" applyAlignment="1">
      <alignment horizontal="center" vertical="center"/>
    </xf>
    <xf numFmtId="0" fontId="116" fillId="0" borderId="52" xfId="0" applyFont="1" applyFill="1" applyBorder="1" applyAlignment="1">
      <alignment horizontal="center" vertical="center"/>
    </xf>
    <xf numFmtId="0" fontId="116" fillId="0" borderId="11" xfId="0" applyFont="1" applyFill="1" applyBorder="1" applyAlignment="1">
      <alignment horizontal="center" vertical="center"/>
    </xf>
    <xf numFmtId="164" fontId="117" fillId="0" borderId="146" xfId="7" applyNumberFormat="1" applyFont="1" applyFill="1" applyBorder="1" applyAlignment="1">
      <alignment horizontal="center" vertical="center" wrapText="1"/>
    </xf>
    <xf numFmtId="0" fontId="117" fillId="0" borderId="146" xfId="0" applyFont="1" applyFill="1" applyBorder="1" applyAlignment="1">
      <alignment horizontal="center" vertical="center" wrapText="1"/>
    </xf>
    <xf numFmtId="164" fontId="114" fillId="0" borderId="148" xfId="7" applyNumberFormat="1" applyFont="1" applyBorder="1" applyAlignment="1">
      <alignment horizontal="center" vertical="center" wrapText="1"/>
    </xf>
    <xf numFmtId="164" fontId="114" fillId="0" borderId="146" xfId="7" applyNumberFormat="1" applyFont="1" applyBorder="1" applyAlignment="1">
      <alignment horizontal="center" vertical="center" wrapText="1"/>
    </xf>
    <xf numFmtId="0" fontId="117" fillId="0" borderId="145" xfId="0" applyFont="1" applyFill="1" applyBorder="1" applyAlignment="1">
      <alignment horizontal="center" vertical="center" wrapText="1"/>
    </xf>
    <xf numFmtId="0" fontId="117" fillId="0" borderId="150"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128"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1" xfId="0" applyFont="1" applyFill="1" applyBorder="1" applyAlignment="1">
      <alignment horizontal="center" vertical="center" wrapText="1"/>
    </xf>
    <xf numFmtId="164" fontId="114" fillId="0" borderId="149" xfId="7" applyNumberFormat="1" applyFont="1" applyFill="1" applyBorder="1" applyAlignment="1">
      <alignment horizontal="center" vertical="center" wrapText="1"/>
    </xf>
    <xf numFmtId="164" fontId="114" fillId="0" borderId="151" xfId="7" applyNumberFormat="1" applyFont="1" applyFill="1" applyBorder="1" applyAlignment="1">
      <alignment horizontal="center" vertical="center" wrapText="1"/>
    </xf>
    <xf numFmtId="164" fontId="117" fillId="0" borderId="129" xfId="7" applyNumberFormat="1" applyFont="1" applyFill="1" applyBorder="1" applyAlignment="1">
      <alignment horizontal="center" vertical="center" wrapText="1"/>
    </xf>
    <xf numFmtId="164" fontId="117" fillId="0" borderId="7" xfId="7" applyNumberFormat="1" applyFont="1" applyFill="1" applyBorder="1" applyAlignment="1">
      <alignment horizontal="center" vertical="center" wrapText="1"/>
    </xf>
    <xf numFmtId="164" fontId="114" fillId="0" borderId="129" xfId="7" applyNumberFormat="1" applyFont="1" applyFill="1" applyBorder="1" applyAlignment="1">
      <alignment horizontal="center" vertical="center" wrapText="1"/>
    </xf>
    <xf numFmtId="164" fontId="114" fillId="0" borderId="145" xfId="7" applyNumberFormat="1" applyFont="1" applyFill="1" applyBorder="1" applyAlignment="1">
      <alignment horizontal="center" vertical="center" wrapText="1"/>
    </xf>
    <xf numFmtId="164" fontId="114" fillId="0" borderId="144" xfId="7" applyNumberFormat="1" applyFont="1" applyFill="1" applyBorder="1" applyAlignment="1">
      <alignment horizontal="center" vertical="center" wrapText="1"/>
    </xf>
    <xf numFmtId="164" fontId="114" fillId="0" borderId="150" xfId="7" applyNumberFormat="1" applyFont="1" applyFill="1" applyBorder="1" applyAlignment="1">
      <alignment horizontal="center" vertical="center"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0" fontId="114" fillId="0" borderId="155" xfId="0" applyFont="1" applyBorder="1" applyAlignment="1">
      <alignment horizontal="center" vertical="center" wrapText="1"/>
    </xf>
    <xf numFmtId="0" fontId="114" fillId="0" borderId="53" xfId="0" applyFont="1" applyFill="1" applyBorder="1" applyAlignment="1">
      <alignment horizontal="center" vertical="center" wrapText="1"/>
    </xf>
    <xf numFmtId="0" fontId="114" fillId="0" borderId="54" xfId="0" applyFont="1" applyFill="1" applyBorder="1" applyAlignment="1">
      <alignment horizontal="center" vertical="center" wrapText="1"/>
    </xf>
    <xf numFmtId="0" fontId="114" fillId="0" borderId="104" xfId="0" applyFont="1" applyFill="1" applyBorder="1" applyAlignment="1">
      <alignment horizontal="center" vertical="center" wrapText="1"/>
    </xf>
    <xf numFmtId="0" fontId="117" fillId="0" borderId="53" xfId="0" applyNumberFormat="1" applyFont="1" applyFill="1" applyBorder="1" applyAlignment="1">
      <alignment horizontal="left" vertical="top" wrapText="1"/>
    </xf>
    <xf numFmtId="0" fontId="117" fillId="0" borderId="104" xfId="0" applyNumberFormat="1" applyFont="1" applyFill="1" applyBorder="1" applyAlignment="1">
      <alignment horizontal="left" vertical="top" wrapText="1"/>
    </xf>
    <xf numFmtId="0" fontId="117" fillId="0" borderId="62" xfId="0" applyNumberFormat="1" applyFont="1" applyFill="1" applyBorder="1" applyAlignment="1">
      <alignment horizontal="left" vertical="top" wrapText="1"/>
    </xf>
    <xf numFmtId="0" fontId="117" fillId="0" borderId="91" xfId="0" applyNumberFormat="1" applyFont="1" applyFill="1" applyBorder="1" applyAlignment="1">
      <alignment horizontal="left" vertical="top" wrapText="1"/>
    </xf>
    <xf numFmtId="0" fontId="117" fillId="0" borderId="118" xfId="0" applyNumberFormat="1" applyFont="1" applyFill="1" applyBorder="1" applyAlignment="1">
      <alignment horizontal="left" vertical="top" wrapText="1"/>
    </xf>
    <xf numFmtId="0" fontId="117" fillId="0" borderId="157" xfId="0" applyNumberFormat="1" applyFont="1" applyFill="1" applyBorder="1" applyAlignment="1">
      <alignment horizontal="left" vertical="top" wrapText="1"/>
    </xf>
    <xf numFmtId="0" fontId="114" fillId="0" borderId="147" xfId="0" applyFont="1" applyFill="1" applyBorder="1" applyAlignment="1">
      <alignment horizontal="center" vertical="center" wrapText="1"/>
    </xf>
    <xf numFmtId="0" fontId="117" fillId="0" borderId="158" xfId="0" applyFont="1" applyFill="1" applyBorder="1" applyAlignment="1">
      <alignment horizontal="center" vertical="center" wrapText="1"/>
    </xf>
    <xf numFmtId="0" fontId="117" fillId="0" borderId="68" xfId="0" applyFont="1" applyFill="1" applyBorder="1" applyAlignment="1">
      <alignment horizontal="center" vertical="center" wrapText="1"/>
    </xf>
    <xf numFmtId="0" fontId="114" fillId="0" borderId="145"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5" xfId="0" applyFont="1" applyBorder="1" applyAlignment="1">
      <alignment horizontal="center" vertical="top" wrapText="1"/>
    </xf>
    <xf numFmtId="0" fontId="114" fillId="0" borderId="144" xfId="0" applyFont="1" applyBorder="1" applyAlignment="1">
      <alignment horizontal="center" vertical="top" wrapText="1"/>
    </xf>
    <xf numFmtId="0" fontId="114" fillId="0" borderId="145" xfId="0" applyFont="1" applyFill="1" applyBorder="1" applyAlignment="1">
      <alignment horizontal="center" vertical="top" wrapText="1"/>
    </xf>
    <xf numFmtId="0" fontId="114" fillId="0" borderId="151" xfId="0" applyFont="1" applyFill="1" applyBorder="1" applyAlignment="1">
      <alignment horizontal="center" vertical="top" wrapText="1"/>
    </xf>
    <xf numFmtId="0" fontId="114" fillId="0" borderId="148" xfId="0" applyFont="1" applyFill="1" applyBorder="1" applyAlignment="1">
      <alignment horizontal="center" vertical="top" wrapText="1"/>
    </xf>
    <xf numFmtId="0" fontId="103" fillId="0" borderId="130" xfId="0" applyNumberFormat="1" applyFont="1" applyFill="1" applyBorder="1" applyAlignment="1">
      <alignment horizontal="left" vertical="top" wrapText="1"/>
    </xf>
    <xf numFmtId="0" fontId="103" fillId="0" borderId="131" xfId="0" applyNumberFormat="1" applyFont="1" applyFill="1" applyBorder="1" applyAlignment="1">
      <alignment horizontal="left" vertical="top" wrapText="1"/>
    </xf>
    <xf numFmtId="0" fontId="120" fillId="0" borderId="146" xfId="0" applyFont="1" applyBorder="1" applyAlignment="1">
      <alignment horizontal="center" vertical="center"/>
    </xf>
    <xf numFmtId="0" fontId="119" fillId="0" borderId="146" xfId="0" applyFont="1" applyBorder="1" applyAlignment="1">
      <alignment horizontal="center" vertical="center" wrapText="1"/>
    </xf>
    <xf numFmtId="0" fontId="119" fillId="0" borderId="147" xfId="0" applyFont="1" applyBorder="1" applyAlignment="1">
      <alignment horizontal="center" vertical="center" wrapText="1"/>
    </xf>
    <xf numFmtId="0" fontId="103" fillId="75" borderId="149" xfId="0" applyFont="1" applyFill="1" applyBorder="1" applyAlignment="1">
      <alignment horizontal="center" vertical="center" wrapText="1"/>
    </xf>
    <xf numFmtId="0" fontId="103" fillId="75" borderId="148" xfId="0" applyFont="1" applyFill="1" applyBorder="1" applyAlignment="1">
      <alignment horizontal="center" vertical="center" wrapText="1"/>
    </xf>
    <xf numFmtId="0" fontId="104" fillId="0" borderId="149" xfId="0" applyFont="1" applyFill="1" applyBorder="1" applyAlignment="1">
      <alignment horizontal="left" vertical="center" wrapText="1"/>
    </xf>
    <xf numFmtId="0" fontId="104" fillId="0" borderId="148" xfId="0" applyFont="1" applyFill="1" applyBorder="1" applyAlignment="1">
      <alignment horizontal="left" vertical="center" wrapText="1"/>
    </xf>
    <xf numFmtId="0" fontId="104" fillId="0" borderId="149" xfId="13" applyFont="1" applyFill="1" applyBorder="1" applyAlignment="1" applyProtection="1">
      <alignment horizontal="left" vertical="top" wrapText="1"/>
      <protection locked="0"/>
    </xf>
    <xf numFmtId="0" fontId="104" fillId="0" borderId="148" xfId="13" applyFont="1" applyFill="1" applyBorder="1" applyAlignment="1" applyProtection="1">
      <alignment horizontal="left" vertical="top" wrapText="1"/>
      <protection locked="0"/>
    </xf>
    <xf numFmtId="0" fontId="153" fillId="0" borderId="149" xfId="13" applyFont="1" applyFill="1" applyBorder="1" applyAlignment="1" applyProtection="1">
      <alignment horizontal="left" vertical="top" wrapText="1"/>
      <protection locked="0"/>
    </xf>
    <xf numFmtId="0" fontId="153" fillId="0" borderId="148" xfId="13" applyFont="1" applyFill="1" applyBorder="1" applyAlignment="1" applyProtection="1">
      <alignment horizontal="left" vertical="top" wrapText="1"/>
      <protection locked="0"/>
    </xf>
    <xf numFmtId="0" fontId="104" fillId="0" borderId="149" xfId="0" applyNumberFormat="1" applyFont="1" applyFill="1" applyBorder="1" applyAlignment="1">
      <alignment horizontal="left" vertical="center" wrapText="1"/>
    </xf>
    <xf numFmtId="0" fontId="104" fillId="0" borderId="148" xfId="0" applyNumberFormat="1" applyFont="1" applyFill="1" applyBorder="1" applyAlignment="1">
      <alignment horizontal="left" vertical="center" wrapText="1"/>
    </xf>
    <xf numFmtId="0" fontId="104" fillId="0" borderId="149" xfId="0" applyNumberFormat="1" applyFont="1" applyFill="1" applyBorder="1" applyAlignment="1">
      <alignment horizontal="left" vertical="top" wrapText="1"/>
    </xf>
    <xf numFmtId="0" fontId="104" fillId="0" borderId="148"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6" xfId="0" applyFont="1" applyFill="1" applyBorder="1" applyAlignment="1">
      <alignment horizontal="left" vertical="top" wrapText="1"/>
    </xf>
    <xf numFmtId="0" fontId="104" fillId="0" borderId="149" xfId="0" applyFont="1" applyFill="1" applyBorder="1" applyAlignment="1">
      <alignment horizontal="left" vertical="top" wrapText="1"/>
    </xf>
    <xf numFmtId="0" fontId="104" fillId="0" borderId="146" xfId="0" applyFont="1" applyFill="1" applyBorder="1" applyAlignment="1">
      <alignment horizontal="left" vertical="center" wrapText="1"/>
    </xf>
    <xf numFmtId="0" fontId="103" fillId="75" borderId="146" xfId="0" applyFont="1" applyFill="1" applyBorder="1" applyAlignment="1">
      <alignment horizontal="center" vertical="center" wrapText="1"/>
    </xf>
    <xf numFmtId="0" fontId="104" fillId="0" borderId="146" xfId="0" applyNumberFormat="1" applyFont="1" applyFill="1" applyBorder="1" applyAlignment="1">
      <alignment horizontal="left" vertical="top" wrapText="1"/>
    </xf>
    <xf numFmtId="0" fontId="104" fillId="0" borderId="146" xfId="0" applyFont="1" applyBorder="1" applyAlignment="1">
      <alignment horizontal="center"/>
    </xf>
    <xf numFmtId="0" fontId="104" fillId="0" borderId="98"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03" fillId="0" borderId="146" xfId="0" applyFont="1" applyFill="1" applyBorder="1" applyAlignment="1">
      <alignment horizontal="center" vertical="center"/>
    </xf>
    <xf numFmtId="0" fontId="104" fillId="3" borderId="149" xfId="13" applyFont="1" applyFill="1" applyBorder="1" applyAlignment="1" applyProtection="1">
      <alignment horizontal="left" vertical="top" wrapText="1"/>
      <protection locked="0"/>
    </xf>
    <xf numFmtId="0" fontId="104" fillId="3" borderId="148" xfId="13" applyFont="1" applyFill="1" applyBorder="1" applyAlignment="1" applyProtection="1">
      <alignment horizontal="left" vertical="top" wrapText="1"/>
      <protection locked="0"/>
    </xf>
    <xf numFmtId="0" fontId="103" fillId="0" borderId="84" xfId="0" applyFont="1" applyFill="1" applyBorder="1" applyAlignment="1">
      <alignment horizontal="center" vertical="center"/>
    </xf>
    <xf numFmtId="0" fontId="103" fillId="75" borderId="81"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2" xfId="0" applyFont="1" applyFill="1" applyBorder="1" applyAlignment="1">
      <alignment horizontal="center" vertical="center" wrapText="1"/>
    </xf>
    <xf numFmtId="0" fontId="104" fillId="0" borderId="98" xfId="0" applyFont="1" applyFill="1" applyBorder="1" applyAlignment="1">
      <alignment vertical="center" wrapText="1"/>
    </xf>
    <xf numFmtId="0" fontId="104" fillId="0" borderId="96" xfId="0" applyFont="1" applyFill="1" applyBorder="1" applyAlignment="1">
      <alignment vertical="center" wrapText="1"/>
    </xf>
    <xf numFmtId="0" fontId="103" fillId="75" borderId="86" xfId="0" applyFont="1" applyFill="1" applyBorder="1" applyAlignment="1">
      <alignment horizontal="center" vertical="center"/>
    </xf>
    <xf numFmtId="0" fontId="103" fillId="75" borderId="87" xfId="0" applyFont="1" applyFill="1" applyBorder="1" applyAlignment="1">
      <alignment horizontal="center" vertical="center"/>
    </xf>
    <xf numFmtId="0" fontId="103" fillId="75" borderId="88" xfId="0" applyFont="1" applyFill="1" applyBorder="1" applyAlignment="1">
      <alignment horizontal="center" vertical="center"/>
    </xf>
    <xf numFmtId="0" fontId="104" fillId="3" borderId="98"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0" borderId="76"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3" fillId="75" borderId="72" xfId="0" applyFont="1" applyFill="1" applyBorder="1" applyAlignment="1">
      <alignment horizontal="center" vertical="center" wrapText="1"/>
    </xf>
    <xf numFmtId="0" fontId="103" fillId="75" borderId="73" xfId="0" applyFont="1" applyFill="1" applyBorder="1" applyAlignment="1">
      <alignment horizontal="center" vertical="center" wrapText="1"/>
    </xf>
    <xf numFmtId="0" fontId="103" fillId="75" borderId="74" xfId="0" applyFont="1" applyFill="1" applyBorder="1" applyAlignment="1">
      <alignment horizontal="center" vertical="center" wrapText="1"/>
    </xf>
    <xf numFmtId="0" fontId="104" fillId="0" borderId="52"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53" fillId="3" borderId="98"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0" borderId="140" xfId="0" applyFont="1" applyFill="1" applyBorder="1" applyAlignment="1">
      <alignment horizontal="left" vertical="center" wrapText="1"/>
    </xf>
    <xf numFmtId="0" fontId="104" fillId="0" borderId="141" xfId="0" applyFont="1" applyFill="1" applyBorder="1" applyAlignment="1">
      <alignment horizontal="left" vertical="center" wrapText="1"/>
    </xf>
    <xf numFmtId="0" fontId="104" fillId="3" borderId="76"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0" borderId="79" xfId="0" applyFont="1" applyFill="1" applyBorder="1" applyAlignment="1">
      <alignment horizontal="left" vertical="center" wrapText="1"/>
    </xf>
    <xf numFmtId="0" fontId="104" fillId="0" borderId="80" xfId="0" applyFont="1" applyFill="1" applyBorder="1" applyAlignment="1">
      <alignment horizontal="left" vertical="center" wrapText="1"/>
    </xf>
    <xf numFmtId="0" fontId="104" fillId="0" borderId="52" xfId="0" applyFont="1" applyFill="1" applyBorder="1" applyAlignment="1">
      <alignment vertical="center" wrapText="1"/>
    </xf>
    <xf numFmtId="0" fontId="104" fillId="0" borderId="11" xfId="0" applyFont="1" applyFill="1" applyBorder="1" applyAlignment="1">
      <alignment vertical="center" wrapText="1"/>
    </xf>
    <xf numFmtId="0" fontId="104" fillId="3" borderId="98" xfId="0" applyFont="1" applyFill="1" applyBorder="1" applyAlignment="1">
      <alignment vertical="center" wrapText="1"/>
    </xf>
    <xf numFmtId="0" fontId="104" fillId="3" borderId="96" xfId="0" applyFont="1" applyFill="1" applyBorder="1" applyAlignment="1">
      <alignment vertical="center" wrapText="1"/>
    </xf>
    <xf numFmtId="0" fontId="103" fillId="0" borderId="69" xfId="0" applyFont="1" applyFill="1" applyBorder="1" applyAlignment="1">
      <alignment horizontal="center" vertical="center"/>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4" fillId="0" borderId="97" xfId="0" applyFont="1" applyFill="1" applyBorder="1" applyAlignment="1">
      <alignment horizontal="left" vertical="center" wrapText="1"/>
    </xf>
    <xf numFmtId="0" fontId="153" fillId="3" borderId="98" xfId="0" applyFont="1" applyFill="1" applyBorder="1" applyAlignment="1">
      <alignment vertical="center" wrapText="1"/>
    </xf>
    <xf numFmtId="0" fontId="153" fillId="3" borderId="96" xfId="0" applyFont="1" applyFill="1" applyBorder="1" applyAlignment="1">
      <alignment vertical="center" wrapText="1"/>
    </xf>
    <xf numFmtId="0" fontId="104" fillId="0" borderId="98" xfId="0" applyFont="1" applyFill="1" applyBorder="1" applyAlignment="1">
      <alignment horizontal="left"/>
    </xf>
    <xf numFmtId="0" fontId="104" fillId="0" borderId="96"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75" zoomScaleNormal="75" workbookViewId="0">
      <pane xSplit="1" ySplit="7" topLeftCell="B8" activePane="bottomRight" state="frozen"/>
      <selection activeCell="I24" sqref="I24"/>
      <selection pane="topRight" activeCell="I24" sqref="I24"/>
      <selection pane="bottomLeft" activeCell="I24" sqref="I24"/>
      <selection pane="bottomRight" activeCell="I20" sqref="I20"/>
    </sheetView>
  </sheetViews>
  <sheetFormatPr defaultRowHeight="14.4"/>
  <cols>
    <col min="1" max="1" width="10.33203125" style="2" customWidth="1"/>
    <col min="2" max="2" width="153" bestFit="1" customWidth="1"/>
    <col min="3" max="3" width="36.6640625" customWidth="1"/>
    <col min="7" max="7" width="12" customWidth="1"/>
  </cols>
  <sheetData>
    <row r="1" spans="1:3">
      <c r="A1" s="9"/>
      <c r="B1" s="104" t="s">
        <v>148</v>
      </c>
      <c r="C1" s="54"/>
    </row>
    <row r="2" spans="1:3" s="101" customFormat="1">
      <c r="A2" s="143">
        <v>1</v>
      </c>
      <c r="B2" s="102" t="s">
        <v>149</v>
      </c>
      <c r="C2" s="657" t="s">
        <v>1000</v>
      </c>
    </row>
    <row r="3" spans="1:3" s="101" customFormat="1">
      <c r="A3" s="143">
        <v>2</v>
      </c>
      <c r="B3" s="103" t="s">
        <v>150</v>
      </c>
      <c r="C3" s="657" t="s">
        <v>1001</v>
      </c>
    </row>
    <row r="4" spans="1:3" s="101" customFormat="1">
      <c r="A4" s="143">
        <v>3</v>
      </c>
      <c r="B4" s="103" t="s">
        <v>151</v>
      </c>
      <c r="C4" s="657" t="s">
        <v>1002</v>
      </c>
    </row>
    <row r="5" spans="1:3" s="101" customFormat="1">
      <c r="A5" s="144">
        <v>4</v>
      </c>
      <c r="B5" s="106" t="s">
        <v>152</v>
      </c>
      <c r="C5" s="671" t="s">
        <v>1003</v>
      </c>
    </row>
    <row r="6" spans="1:3" s="105" customFormat="1" ht="65.25" customHeight="1">
      <c r="A6" s="869" t="s">
        <v>309</v>
      </c>
      <c r="B6" s="870"/>
      <c r="C6" s="870"/>
    </row>
    <row r="7" spans="1:3">
      <c r="A7" s="244" t="s">
        <v>240</v>
      </c>
      <c r="B7" s="245" t="s">
        <v>153</v>
      </c>
    </row>
    <row r="8" spans="1:3">
      <c r="A8" s="246">
        <v>1</v>
      </c>
      <c r="B8" s="242" t="s">
        <v>128</v>
      </c>
    </row>
    <row r="9" spans="1:3">
      <c r="A9" s="246">
        <v>2</v>
      </c>
      <c r="B9" s="242" t="s">
        <v>154</v>
      </c>
    </row>
    <row r="10" spans="1:3">
      <c r="A10" s="246">
        <v>3</v>
      </c>
      <c r="B10" s="242" t="s">
        <v>155</v>
      </c>
    </row>
    <row r="11" spans="1:3">
      <c r="A11" s="246">
        <v>4</v>
      </c>
      <c r="B11" s="242" t="s">
        <v>156</v>
      </c>
      <c r="C11" s="100"/>
    </row>
    <row r="12" spans="1:3">
      <c r="A12" s="246">
        <v>5</v>
      </c>
      <c r="B12" s="242" t="s">
        <v>96</v>
      </c>
    </row>
    <row r="13" spans="1:3">
      <c r="A13" s="246">
        <v>6</v>
      </c>
      <c r="B13" s="247" t="s">
        <v>80</v>
      </c>
    </row>
    <row r="14" spans="1:3">
      <c r="A14" s="246">
        <v>7</v>
      </c>
      <c r="B14" s="242" t="s">
        <v>157</v>
      </c>
    </row>
    <row r="15" spans="1:3">
      <c r="A15" s="246">
        <v>8</v>
      </c>
      <c r="B15" s="242" t="s">
        <v>160</v>
      </c>
    </row>
    <row r="16" spans="1:3">
      <c r="A16" s="246">
        <v>9</v>
      </c>
      <c r="B16" s="242" t="s">
        <v>74</v>
      </c>
    </row>
    <row r="17" spans="1:2">
      <c r="A17" s="248" t="s">
        <v>366</v>
      </c>
      <c r="B17" s="242" t="s">
        <v>346</v>
      </c>
    </row>
    <row r="18" spans="1:2" s="3" customFormat="1">
      <c r="A18" s="250">
        <v>9.1999999999999993</v>
      </c>
      <c r="B18" s="591" t="s">
        <v>946</v>
      </c>
    </row>
    <row r="19" spans="1:2" s="3" customFormat="1">
      <c r="A19" s="250">
        <v>9.3000000000000007</v>
      </c>
      <c r="B19" s="591" t="s">
        <v>947</v>
      </c>
    </row>
    <row r="20" spans="1:2">
      <c r="A20" s="246">
        <v>10</v>
      </c>
      <c r="B20" s="242" t="s">
        <v>161</v>
      </c>
    </row>
    <row r="21" spans="1:2">
      <c r="A21" s="246">
        <v>11</v>
      </c>
      <c r="B21" s="247" t="s">
        <v>144</v>
      </c>
    </row>
    <row r="22" spans="1:2">
      <c r="A22" s="246">
        <v>12</v>
      </c>
      <c r="B22" s="247" t="s">
        <v>141</v>
      </c>
    </row>
    <row r="23" spans="1:2">
      <c r="A23" s="246">
        <v>13</v>
      </c>
      <c r="B23" s="249" t="s">
        <v>285</v>
      </c>
    </row>
    <row r="24" spans="1:2">
      <c r="A24" s="246">
        <v>14</v>
      </c>
      <c r="B24" s="242" t="s">
        <v>339</v>
      </c>
    </row>
    <row r="25" spans="1:2">
      <c r="A25" s="250">
        <v>15</v>
      </c>
      <c r="B25" s="242" t="s">
        <v>73</v>
      </c>
    </row>
    <row r="26" spans="1:2">
      <c r="A26" s="250">
        <v>15.1</v>
      </c>
      <c r="B26" s="242" t="s">
        <v>375</v>
      </c>
    </row>
    <row r="27" spans="1:2">
      <c r="A27" s="590">
        <v>15.2</v>
      </c>
      <c r="B27" s="591" t="s">
        <v>970</v>
      </c>
    </row>
    <row r="28" spans="1:2">
      <c r="A28" s="250">
        <v>16</v>
      </c>
      <c r="B28" s="242" t="s">
        <v>422</v>
      </c>
    </row>
    <row r="29" spans="1:2">
      <c r="A29" s="250">
        <v>17</v>
      </c>
      <c r="B29" s="242" t="s">
        <v>646</v>
      </c>
    </row>
    <row r="30" spans="1:2">
      <c r="A30" s="250">
        <v>18</v>
      </c>
      <c r="B30" s="242" t="s">
        <v>906</v>
      </c>
    </row>
    <row r="31" spans="1:2">
      <c r="A31" s="250">
        <v>19</v>
      </c>
      <c r="B31" s="242" t="s">
        <v>907</v>
      </c>
    </row>
    <row r="32" spans="1:2">
      <c r="A32" s="250">
        <v>20</v>
      </c>
      <c r="B32" s="242" t="s">
        <v>908</v>
      </c>
    </row>
    <row r="33" spans="1:2">
      <c r="A33" s="250">
        <v>21</v>
      </c>
      <c r="B33" s="242" t="s">
        <v>515</v>
      </c>
    </row>
    <row r="34" spans="1:2">
      <c r="A34" s="250">
        <v>22</v>
      </c>
      <c r="B34" s="242" t="s">
        <v>909</v>
      </c>
    </row>
    <row r="35" spans="1:2" ht="26.4">
      <c r="A35" s="250">
        <v>23</v>
      </c>
      <c r="B35" s="547" t="s">
        <v>905</v>
      </c>
    </row>
    <row r="36" spans="1:2">
      <c r="A36" s="250">
        <v>24</v>
      </c>
      <c r="B36" s="242" t="s">
        <v>910</v>
      </c>
    </row>
    <row r="37" spans="1:2">
      <c r="A37" s="250">
        <v>25</v>
      </c>
      <c r="B37" s="242" t="s">
        <v>911</v>
      </c>
    </row>
    <row r="38" spans="1:2">
      <c r="A38" s="246">
        <v>26</v>
      </c>
      <c r="B38" s="242"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3" orientation="portrait" r:id="rId2"/>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40" activePane="bottomRight" state="frozen"/>
      <selection activeCell="D30" sqref="D30"/>
      <selection pane="topRight" activeCell="D30" sqref="D30"/>
      <selection pane="bottomLeft" activeCell="D30" sqref="D30"/>
      <selection pane="bottomRight" activeCell="D30" sqref="D30"/>
    </sheetView>
  </sheetViews>
  <sheetFormatPr defaultRowHeight="14.4"/>
  <cols>
    <col min="1" max="1" width="9.5546875" style="5" bestFit="1" customWidth="1"/>
    <col min="2" max="2" width="132.44140625" style="2" customWidth="1"/>
    <col min="3" max="3" width="18.44140625" style="2" customWidth="1"/>
  </cols>
  <sheetData>
    <row r="1" spans="1:6">
      <c r="A1" s="17" t="s">
        <v>97</v>
      </c>
      <c r="B1" s="16" t="str">
        <f>Info!C2</f>
        <v>სს ”ლიბერთი ბანკი”</v>
      </c>
      <c r="D1" s="2"/>
      <c r="E1" s="2"/>
      <c r="F1" s="2"/>
    </row>
    <row r="2" spans="1:6" s="21" customFormat="1" ht="15.75" customHeight="1">
      <c r="A2" s="21" t="s">
        <v>98</v>
      </c>
      <c r="B2" s="672">
        <f>'1. key ratios'!B2</f>
        <v>45747</v>
      </c>
    </row>
    <row r="3" spans="1:6" s="21" customFormat="1" ht="15.75" customHeight="1"/>
    <row r="4" spans="1:6" ht="15" thickBot="1">
      <c r="A4" s="5" t="s">
        <v>246</v>
      </c>
      <c r="B4" s="29" t="s">
        <v>74</v>
      </c>
    </row>
    <row r="5" spans="1:6">
      <c r="A5" s="74" t="s">
        <v>25</v>
      </c>
      <c r="B5" s="75"/>
      <c r="C5" s="76" t="s">
        <v>26</v>
      </c>
    </row>
    <row r="6" spans="1:6">
      <c r="A6" s="77">
        <v>1</v>
      </c>
      <c r="B6" s="50" t="s">
        <v>27</v>
      </c>
      <c r="C6" s="151">
        <f>SUM(C7:C11)</f>
        <v>625504214</v>
      </c>
    </row>
    <row r="7" spans="1:6">
      <c r="A7" s="77">
        <v>2</v>
      </c>
      <c r="B7" s="47" t="s">
        <v>28</v>
      </c>
      <c r="C7" s="152">
        <v>44490459</v>
      </c>
    </row>
    <row r="8" spans="1:6">
      <c r="A8" s="77">
        <v>3</v>
      </c>
      <c r="B8" s="41" t="s">
        <v>29</v>
      </c>
      <c r="C8" s="152">
        <v>36850537</v>
      </c>
    </row>
    <row r="9" spans="1:6">
      <c r="A9" s="77">
        <v>4</v>
      </c>
      <c r="B9" s="41" t="s">
        <v>30</v>
      </c>
      <c r="C9" s="152">
        <v>26059883</v>
      </c>
    </row>
    <row r="10" spans="1:6">
      <c r="A10" s="77">
        <v>5</v>
      </c>
      <c r="B10" s="41" t="s">
        <v>31</v>
      </c>
      <c r="C10" s="152">
        <v>0</v>
      </c>
    </row>
    <row r="11" spans="1:6">
      <c r="A11" s="77">
        <v>6</v>
      </c>
      <c r="B11" s="48" t="s">
        <v>32</v>
      </c>
      <c r="C11" s="152">
        <v>518103335</v>
      </c>
    </row>
    <row r="12" spans="1:6" s="4" customFormat="1">
      <c r="A12" s="77">
        <v>7</v>
      </c>
      <c r="B12" s="50" t="s">
        <v>33</v>
      </c>
      <c r="C12" s="153">
        <f>SUM(C13:C28)</f>
        <v>100167586</v>
      </c>
    </row>
    <row r="13" spans="1:6" s="4" customFormat="1">
      <c r="A13" s="77">
        <v>8</v>
      </c>
      <c r="B13" s="49" t="s">
        <v>34</v>
      </c>
      <c r="C13" s="154">
        <v>26059883</v>
      </c>
    </row>
    <row r="14" spans="1:6" s="4" customFormat="1" ht="27.6">
      <c r="A14" s="77">
        <v>9</v>
      </c>
      <c r="B14" s="42" t="s">
        <v>35</v>
      </c>
      <c r="C14" s="154">
        <v>0</v>
      </c>
    </row>
    <row r="15" spans="1:6" s="4" customFormat="1">
      <c r="A15" s="77">
        <v>10</v>
      </c>
      <c r="B15" s="43" t="s">
        <v>36</v>
      </c>
      <c r="C15" s="154">
        <v>74107703</v>
      </c>
    </row>
    <row r="16" spans="1:6" s="4" customFormat="1">
      <c r="A16" s="77">
        <v>11</v>
      </c>
      <c r="B16" s="44" t="s">
        <v>37</v>
      </c>
      <c r="C16" s="154"/>
    </row>
    <row r="17" spans="1:3" s="4" customFormat="1">
      <c r="A17" s="77">
        <v>12</v>
      </c>
      <c r="B17" s="43" t="s">
        <v>38</v>
      </c>
      <c r="C17" s="154"/>
    </row>
    <row r="18" spans="1:3" s="4" customFormat="1">
      <c r="A18" s="77">
        <v>13</v>
      </c>
      <c r="B18" s="43" t="s">
        <v>39</v>
      </c>
      <c r="C18" s="154"/>
    </row>
    <row r="19" spans="1:3" s="4" customFormat="1">
      <c r="A19" s="77">
        <v>14</v>
      </c>
      <c r="B19" s="43" t="s">
        <v>40</v>
      </c>
      <c r="C19" s="154"/>
    </row>
    <row r="20" spans="1:3" s="4" customFormat="1" ht="27.6">
      <c r="A20" s="77">
        <v>15</v>
      </c>
      <c r="B20" s="43" t="s">
        <v>41</v>
      </c>
      <c r="C20" s="154"/>
    </row>
    <row r="21" spans="1:3" s="4" customFormat="1" ht="27.6">
      <c r="A21" s="77">
        <v>16</v>
      </c>
      <c r="B21" s="42" t="s">
        <v>42</v>
      </c>
      <c r="C21" s="154"/>
    </row>
    <row r="22" spans="1:3" s="4" customFormat="1">
      <c r="A22" s="77">
        <v>17</v>
      </c>
      <c r="B22" s="78" t="s">
        <v>43</v>
      </c>
      <c r="C22" s="154"/>
    </row>
    <row r="23" spans="1:3" s="4" customFormat="1">
      <c r="A23" s="77">
        <v>18</v>
      </c>
      <c r="B23" s="583" t="s">
        <v>694</v>
      </c>
      <c r="C23" s="347"/>
    </row>
    <row r="24" spans="1:3" s="4" customFormat="1" ht="27.6">
      <c r="A24" s="77">
        <v>19</v>
      </c>
      <c r="B24" s="42" t="s">
        <v>44</v>
      </c>
      <c r="C24" s="154"/>
    </row>
    <row r="25" spans="1:3" s="4" customFormat="1" ht="27.6">
      <c r="A25" s="77">
        <v>20</v>
      </c>
      <c r="B25" s="42" t="s">
        <v>45</v>
      </c>
      <c r="C25" s="154"/>
    </row>
    <row r="26" spans="1:3" s="4" customFormat="1" ht="27.6">
      <c r="A26" s="77">
        <v>21</v>
      </c>
      <c r="B26" s="45" t="s">
        <v>46</v>
      </c>
      <c r="C26" s="154"/>
    </row>
    <row r="27" spans="1:3" s="4" customFormat="1">
      <c r="A27" s="77">
        <v>22</v>
      </c>
      <c r="B27" s="45" t="s">
        <v>47</v>
      </c>
      <c r="C27" s="154"/>
    </row>
    <row r="28" spans="1:3" s="4" customFormat="1" ht="27.6">
      <c r="A28" s="77">
        <v>23</v>
      </c>
      <c r="B28" s="45" t="s">
        <v>48</v>
      </c>
      <c r="C28" s="154"/>
    </row>
    <row r="29" spans="1:3" s="4" customFormat="1">
      <c r="A29" s="77">
        <v>24</v>
      </c>
      <c r="B29" s="51" t="s">
        <v>22</v>
      </c>
      <c r="C29" s="153">
        <f>C6-C12</f>
        <v>525336628</v>
      </c>
    </row>
    <row r="30" spans="1:3" s="4" customFormat="1">
      <c r="A30" s="79"/>
      <c r="B30" s="46"/>
      <c r="C30" s="154"/>
    </row>
    <row r="31" spans="1:3" s="4" customFormat="1">
      <c r="A31" s="79">
        <v>25</v>
      </c>
      <c r="B31" s="51" t="s">
        <v>49</v>
      </c>
      <c r="C31" s="153">
        <f>C32+C35</f>
        <v>5631866.3900000006</v>
      </c>
    </row>
    <row r="32" spans="1:3" s="4" customFormat="1">
      <c r="A32" s="79">
        <v>26</v>
      </c>
      <c r="B32" s="41" t="s">
        <v>50</v>
      </c>
      <c r="C32" s="155">
        <f>C33+C34</f>
        <v>1112136.3900000001</v>
      </c>
    </row>
    <row r="33" spans="1:3" s="4" customFormat="1">
      <c r="A33" s="79">
        <v>27</v>
      </c>
      <c r="B33" s="98" t="s">
        <v>51</v>
      </c>
      <c r="C33" s="154">
        <v>45654</v>
      </c>
    </row>
    <row r="34" spans="1:3" s="4" customFormat="1">
      <c r="A34" s="79">
        <v>28</v>
      </c>
      <c r="B34" s="98" t="s">
        <v>52</v>
      </c>
      <c r="C34" s="154">
        <v>1066482.3900000001</v>
      </c>
    </row>
    <row r="35" spans="1:3" s="4" customFormat="1">
      <c r="A35" s="79">
        <v>29</v>
      </c>
      <c r="B35" s="41" t="s">
        <v>53</v>
      </c>
      <c r="C35" s="154">
        <v>4519730</v>
      </c>
    </row>
    <row r="36" spans="1:3" s="4" customFormat="1">
      <c r="A36" s="79">
        <v>30</v>
      </c>
      <c r="B36" s="51" t="s">
        <v>54</v>
      </c>
      <c r="C36" s="153">
        <f>SUM(C37:C41)</f>
        <v>0</v>
      </c>
    </row>
    <row r="37" spans="1:3" s="4" customFormat="1">
      <c r="A37" s="79">
        <v>31</v>
      </c>
      <c r="B37" s="42" t="s">
        <v>55</v>
      </c>
      <c r="C37" s="154"/>
    </row>
    <row r="38" spans="1:3" s="4" customFormat="1">
      <c r="A38" s="79">
        <v>32</v>
      </c>
      <c r="B38" s="43" t="s">
        <v>56</v>
      </c>
      <c r="C38" s="154"/>
    </row>
    <row r="39" spans="1:3" s="4" customFormat="1" ht="27.6">
      <c r="A39" s="79">
        <v>33</v>
      </c>
      <c r="B39" s="42" t="s">
        <v>57</v>
      </c>
      <c r="C39" s="154"/>
    </row>
    <row r="40" spans="1:3" s="4" customFormat="1" ht="27.6">
      <c r="A40" s="79">
        <v>34</v>
      </c>
      <c r="B40" s="42" t="s">
        <v>45</v>
      </c>
      <c r="C40" s="154"/>
    </row>
    <row r="41" spans="1:3" s="4" customFormat="1" ht="27.6">
      <c r="A41" s="79">
        <v>35</v>
      </c>
      <c r="B41" s="45" t="s">
        <v>58</v>
      </c>
      <c r="C41" s="154"/>
    </row>
    <row r="42" spans="1:3" s="4" customFormat="1">
      <c r="A42" s="79">
        <v>36</v>
      </c>
      <c r="B42" s="51" t="s">
        <v>23</v>
      </c>
      <c r="C42" s="153">
        <f>C31-C36</f>
        <v>5631866.3900000006</v>
      </c>
    </row>
    <row r="43" spans="1:3" s="4" customFormat="1">
      <c r="A43" s="79"/>
      <c r="B43" s="46"/>
      <c r="C43" s="154"/>
    </row>
    <row r="44" spans="1:3" s="4" customFormat="1">
      <c r="A44" s="79">
        <v>37</v>
      </c>
      <c r="B44" s="52" t="s">
        <v>59</v>
      </c>
      <c r="C44" s="153">
        <f>SUM(C45:C47)</f>
        <v>105766682.48200001</v>
      </c>
    </row>
    <row r="45" spans="1:3" s="4" customFormat="1">
      <c r="A45" s="79">
        <v>38</v>
      </c>
      <c r="B45" s="41" t="s">
        <v>60</v>
      </c>
      <c r="C45" s="154">
        <v>105766682.48200001</v>
      </c>
    </row>
    <row r="46" spans="1:3" s="4" customFormat="1">
      <c r="A46" s="79">
        <v>39</v>
      </c>
      <c r="B46" s="41" t="s">
        <v>61</v>
      </c>
      <c r="C46" s="154"/>
    </row>
    <row r="47" spans="1:3" s="4" customFormat="1">
      <c r="A47" s="79">
        <v>40</v>
      </c>
      <c r="B47" s="584" t="s">
        <v>693</v>
      </c>
      <c r="C47" s="154"/>
    </row>
    <row r="48" spans="1:3" s="4" customFormat="1">
      <c r="A48" s="79">
        <v>41</v>
      </c>
      <c r="B48" s="52" t="s">
        <v>62</v>
      </c>
      <c r="C48" s="153">
        <f>SUM(C49:C52)</f>
        <v>0</v>
      </c>
    </row>
    <row r="49" spans="1:3" s="4" customFormat="1">
      <c r="A49" s="79">
        <v>42</v>
      </c>
      <c r="B49" s="42" t="s">
        <v>63</v>
      </c>
      <c r="C49" s="154"/>
    </row>
    <row r="50" spans="1:3" s="4" customFormat="1">
      <c r="A50" s="79">
        <v>43</v>
      </c>
      <c r="B50" s="43" t="s">
        <v>64</v>
      </c>
      <c r="C50" s="154"/>
    </row>
    <row r="51" spans="1:3" s="4" customFormat="1" ht="27.6">
      <c r="A51" s="79">
        <v>44</v>
      </c>
      <c r="B51" s="42" t="s">
        <v>65</v>
      </c>
      <c r="C51" s="154"/>
    </row>
    <row r="52" spans="1:3" s="4" customFormat="1" ht="27.6">
      <c r="A52" s="79">
        <v>45</v>
      </c>
      <c r="B52" s="42" t="s">
        <v>45</v>
      </c>
      <c r="C52" s="154"/>
    </row>
    <row r="53" spans="1:3" s="4" customFormat="1" ht="15" thickBot="1">
      <c r="A53" s="79">
        <v>46</v>
      </c>
      <c r="B53" s="80" t="s">
        <v>24</v>
      </c>
      <c r="C53" s="156">
        <f>C44-C48</f>
        <v>105766682.48200001</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6" orientation="portrait" r:id="rId1"/>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5" zoomScaleNormal="85" workbookViewId="0">
      <selection activeCell="D30" sqref="D30"/>
    </sheetView>
  </sheetViews>
  <sheetFormatPr defaultColWidth="9.33203125" defaultRowHeight="13.8"/>
  <cols>
    <col min="1" max="1" width="10.6640625" style="205" bestFit="1" customWidth="1"/>
    <col min="2" max="2" width="59" style="205" customWidth="1"/>
    <col min="3" max="3" width="16.6640625" style="205" bestFit="1" customWidth="1"/>
    <col min="4" max="4" width="19.33203125" style="205" customWidth="1"/>
    <col min="5" max="16384" width="9.33203125" style="205"/>
  </cols>
  <sheetData>
    <row r="1" spans="1:4">
      <c r="A1" s="17" t="s">
        <v>97</v>
      </c>
      <c r="B1" s="16" t="str">
        <f>Info!C2</f>
        <v>სს ”ლიბერთი ბანკი”</v>
      </c>
    </row>
    <row r="2" spans="1:4" s="21" customFormat="1" ht="15.75" customHeight="1">
      <c r="A2" s="21" t="s">
        <v>98</v>
      </c>
      <c r="B2" s="672">
        <f>'1. key ratios'!B2</f>
        <v>45747</v>
      </c>
    </row>
    <row r="3" spans="1:4" s="21" customFormat="1" ht="15.75" customHeight="1"/>
    <row r="4" spans="1:4" ht="14.4" thickBot="1">
      <c r="A4" s="206" t="s">
        <v>345</v>
      </c>
      <c r="B4" s="236" t="s">
        <v>346</v>
      </c>
    </row>
    <row r="5" spans="1:4" s="237" customFormat="1">
      <c r="A5" s="899" t="s">
        <v>347</v>
      </c>
      <c r="B5" s="900"/>
      <c r="C5" s="226" t="s">
        <v>348</v>
      </c>
      <c r="D5" s="227" t="s">
        <v>349</v>
      </c>
    </row>
    <row r="6" spans="1:4" s="238" customFormat="1">
      <c r="A6" s="228">
        <v>1</v>
      </c>
      <c r="B6" s="229" t="s">
        <v>350</v>
      </c>
      <c r="C6" s="229"/>
      <c r="D6" s="230"/>
    </row>
    <row r="7" spans="1:4" s="238" customFormat="1">
      <c r="A7" s="231" t="s">
        <v>351</v>
      </c>
      <c r="B7" s="232" t="s">
        <v>352</v>
      </c>
      <c r="C7" s="251">
        <v>4.4999999999999998E-2</v>
      </c>
      <c r="D7" s="647">
        <f>C7*'5. RWA'!$C$13</f>
        <v>170735195.45237264</v>
      </c>
    </row>
    <row r="8" spans="1:4" s="238" customFormat="1">
      <c r="A8" s="231" t="s">
        <v>353</v>
      </c>
      <c r="B8" s="232" t="s">
        <v>354</v>
      </c>
      <c r="C8" s="252">
        <v>0.06</v>
      </c>
      <c r="D8" s="647">
        <f>C8*'5. RWA'!$C$13</f>
        <v>227646927.2698302</v>
      </c>
    </row>
    <row r="9" spans="1:4" s="238" customFormat="1">
      <c r="A9" s="231" t="s">
        <v>355</v>
      </c>
      <c r="B9" s="232" t="s">
        <v>356</v>
      </c>
      <c r="C9" s="252">
        <v>0.08</v>
      </c>
      <c r="D9" s="647">
        <f>C9*'5. RWA'!$C$13</f>
        <v>303529236.35977358</v>
      </c>
    </row>
    <row r="10" spans="1:4" s="238" customFormat="1">
      <c r="A10" s="228" t="s">
        <v>357</v>
      </c>
      <c r="B10" s="229" t="s">
        <v>358</v>
      </c>
      <c r="C10" s="253"/>
      <c r="D10" s="648"/>
    </row>
    <row r="11" spans="1:4" s="239" customFormat="1">
      <c r="A11" s="233" t="s">
        <v>359</v>
      </c>
      <c r="B11" s="234" t="s">
        <v>997</v>
      </c>
      <c r="C11" s="254">
        <v>2.5000000000000001E-2</v>
      </c>
      <c r="D11" s="649">
        <f>C11*'5. RWA'!$C$13</f>
        <v>94852886.362429261</v>
      </c>
    </row>
    <row r="12" spans="1:4" s="239" customFormat="1">
      <c r="A12" s="233" t="s">
        <v>360</v>
      </c>
      <c r="B12" s="234" t="s">
        <v>361</v>
      </c>
      <c r="C12" s="254">
        <v>5.0000000000000001E-3</v>
      </c>
      <c r="D12" s="649">
        <f>C12*'5. RWA'!$C$13</f>
        <v>18970577.272485849</v>
      </c>
    </row>
    <row r="13" spans="1:4" s="239" customFormat="1">
      <c r="A13" s="233" t="s">
        <v>362</v>
      </c>
      <c r="B13" s="234" t="s">
        <v>363</v>
      </c>
      <c r="C13" s="254">
        <v>5.0000000000000001E-3</v>
      </c>
      <c r="D13" s="649">
        <f>C13*'5. RWA'!$C$13</f>
        <v>18970577.272485849</v>
      </c>
    </row>
    <row r="14" spans="1:4" s="238" customFormat="1">
      <c r="A14" s="228" t="s">
        <v>364</v>
      </c>
      <c r="B14" s="229" t="s">
        <v>409</v>
      </c>
      <c r="C14" s="255"/>
      <c r="D14" s="648"/>
    </row>
    <row r="15" spans="1:4" s="238" customFormat="1">
      <c r="A15" s="243" t="s">
        <v>367</v>
      </c>
      <c r="B15" s="234" t="s">
        <v>410</v>
      </c>
      <c r="C15" s="254">
        <v>3.2220551528580194E-2</v>
      </c>
      <c r="D15" s="649">
        <f>C15*'5. RWA'!$C$13</f>
        <v>122248492.50700852</v>
      </c>
    </row>
    <row r="16" spans="1:4" s="238" customFormat="1">
      <c r="A16" s="243" t="s">
        <v>368</v>
      </c>
      <c r="B16" s="234" t="s">
        <v>370</v>
      </c>
      <c r="C16" s="254">
        <v>3.9892922440732934E-2</v>
      </c>
      <c r="D16" s="649">
        <f>C16*'5. RWA'!$C$13</f>
        <v>151358353.55744177</v>
      </c>
    </row>
    <row r="17" spans="1:6" s="238" customFormat="1">
      <c r="A17" s="243" t="s">
        <v>369</v>
      </c>
      <c r="B17" s="234" t="s">
        <v>407</v>
      </c>
      <c r="C17" s="254">
        <v>4.9988147325144443E-2</v>
      </c>
      <c r="D17" s="649">
        <f>C17*'5. RWA'!$C$13</f>
        <v>189660802.30801189</v>
      </c>
    </row>
    <row r="18" spans="1:6" s="237" customFormat="1">
      <c r="A18" s="901" t="s">
        <v>408</v>
      </c>
      <c r="B18" s="902"/>
      <c r="C18" s="256" t="s">
        <v>348</v>
      </c>
      <c r="D18" s="650" t="s">
        <v>349</v>
      </c>
    </row>
    <row r="19" spans="1:6" s="238" customFormat="1">
      <c r="A19" s="235">
        <v>4</v>
      </c>
      <c r="B19" s="234" t="s">
        <v>22</v>
      </c>
      <c r="C19" s="254">
        <f>C7+C11+C12+C13+C15</f>
        <v>0.11222055152858021</v>
      </c>
      <c r="D19" s="647">
        <f>C19*'5. RWA'!$C$13</f>
        <v>425777728.86678219</v>
      </c>
    </row>
    <row r="20" spans="1:6" s="238" customFormat="1">
      <c r="A20" s="235">
        <v>5</v>
      </c>
      <c r="B20" s="234" t="s">
        <v>75</v>
      </c>
      <c r="C20" s="254">
        <f>C8+C11+C12+C13+C16</f>
        <v>0.13489292244073292</v>
      </c>
      <c r="D20" s="647">
        <f>C20*'5. RWA'!$C$13</f>
        <v>511799321.7346729</v>
      </c>
    </row>
    <row r="21" spans="1:6" s="238" customFormat="1" ht="14.4" thickBot="1">
      <c r="A21" s="240" t="s">
        <v>365</v>
      </c>
      <c r="B21" s="241" t="s">
        <v>74</v>
      </c>
      <c r="C21" s="257">
        <f>C9+C11+C12+C13+C17</f>
        <v>0.16498814732514447</v>
      </c>
      <c r="D21" s="651">
        <f>C21*'5. RWA'!$C$13</f>
        <v>625984079.57518649</v>
      </c>
    </row>
    <row r="22" spans="1:6">
      <c r="F22" s="206"/>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C27"/>
  <sheetViews>
    <sheetView showGridLines="0" zoomScale="85" zoomScaleNormal="85" workbookViewId="0">
      <selection activeCell="F11" sqref="F11"/>
    </sheetView>
  </sheetViews>
  <sheetFormatPr defaultRowHeight="14.4"/>
  <cols>
    <col min="1" max="1" width="108" customWidth="1"/>
    <col min="2" max="2" width="40.44140625" customWidth="1"/>
    <col min="3" max="3" width="16.6640625" customWidth="1"/>
  </cols>
  <sheetData>
    <row r="1" spans="1:2">
      <c r="A1" s="553" t="s">
        <v>97</v>
      </c>
      <c r="B1" s="16" t="str">
        <f>Info!C2</f>
        <v>სს ”ლიბერთი ბანკი”</v>
      </c>
    </row>
    <row r="2" spans="1:2">
      <c r="A2" s="554" t="s">
        <v>98</v>
      </c>
      <c r="B2" s="672">
        <f>'1. key ratios'!B2</f>
        <v>45747</v>
      </c>
    </row>
    <row r="3" spans="1:2">
      <c r="A3" s="555" t="s">
        <v>948</v>
      </c>
      <c r="B3" s="549" t="s">
        <v>919</v>
      </c>
    </row>
    <row r="4" spans="1:2" ht="15" thickBot="1"/>
    <row r="5" spans="1:2">
      <c r="A5" s="560"/>
      <c r="B5" s="561" t="s">
        <v>920</v>
      </c>
    </row>
    <row r="6" spans="1:2">
      <c r="A6" s="556" t="s">
        <v>921</v>
      </c>
      <c r="B6" s="562">
        <f>SUM(B7,B11)</f>
        <v>651166284.78999996</v>
      </c>
    </row>
    <row r="7" spans="1:2" ht="15.6">
      <c r="A7" s="556" t="s">
        <v>954</v>
      </c>
      <c r="B7" s="562">
        <f>SUM(B8:B10)</f>
        <v>636735176.87199998</v>
      </c>
    </row>
    <row r="8" spans="1:2">
      <c r="A8" s="557" t="s">
        <v>922</v>
      </c>
      <c r="B8" s="563">
        <f>'9. Capital'!C29</f>
        <v>525336628</v>
      </c>
    </row>
    <row r="9" spans="1:2">
      <c r="A9" s="557" t="s">
        <v>923</v>
      </c>
      <c r="B9" s="563">
        <f>'9. Capital'!C42</f>
        <v>5631866.3900000006</v>
      </c>
    </row>
    <row r="10" spans="1:2">
      <c r="A10" s="557" t="s">
        <v>924</v>
      </c>
      <c r="B10" s="563">
        <f>'9. Capital'!C53</f>
        <v>105766682.48200001</v>
      </c>
    </row>
    <row r="11" spans="1:2">
      <c r="A11" s="556" t="s">
        <v>925</v>
      </c>
      <c r="B11" s="562">
        <f>SUM(B12:B13)</f>
        <v>14431107.918000028</v>
      </c>
    </row>
    <row r="12" spans="1:2" ht="18.600000000000001" customHeight="1">
      <c r="A12" s="557" t="s">
        <v>955</v>
      </c>
      <c r="B12" s="563">
        <v>14431107.918000028</v>
      </c>
    </row>
    <row r="13" spans="1:2" ht="15.6">
      <c r="A13" s="557" t="s">
        <v>956</v>
      </c>
      <c r="B13" s="563">
        <v>0</v>
      </c>
    </row>
    <row r="14" spans="1:2">
      <c r="A14" s="556" t="s">
        <v>926</v>
      </c>
      <c r="B14" s="562">
        <f>SUM(B15:B16)</f>
        <v>5299245873.2392397</v>
      </c>
    </row>
    <row r="15" spans="1:2">
      <c r="A15" s="558" t="s">
        <v>927</v>
      </c>
      <c r="B15" s="563">
        <v>4662510696.36724</v>
      </c>
    </row>
    <row r="16" spans="1:2">
      <c r="A16" s="558" t="s">
        <v>74</v>
      </c>
      <c r="B16" s="563">
        <v>636735176.87199998</v>
      </c>
    </row>
    <row r="17" spans="1:3">
      <c r="A17" s="556" t="s">
        <v>928</v>
      </c>
      <c r="B17" s="562"/>
    </row>
    <row r="18" spans="1:3">
      <c r="A18" s="558" t="s">
        <v>929</v>
      </c>
      <c r="B18" s="563">
        <v>3794115454</v>
      </c>
    </row>
    <row r="19" spans="1:3">
      <c r="A19" s="558" t="s">
        <v>930</v>
      </c>
      <c r="B19" s="563">
        <v>5394447042.656085</v>
      </c>
    </row>
    <row r="20" spans="1:3">
      <c r="A20" s="556" t="s">
        <v>931</v>
      </c>
      <c r="B20" s="562"/>
    </row>
    <row r="21" spans="1:3">
      <c r="A21" s="559" t="s">
        <v>932</v>
      </c>
      <c r="B21" s="564">
        <f>IFERROR(B6/B18,0)</f>
        <v>0.17162532154984864</v>
      </c>
    </row>
    <row r="22" spans="1:3">
      <c r="A22" s="559" t="s">
        <v>933</v>
      </c>
      <c r="B22" s="564">
        <f>IFERROR(B6/B19,0)</f>
        <v>0.12071047869058006</v>
      </c>
    </row>
    <row r="23" spans="1:3" ht="15" thickBot="1">
      <c r="A23" s="565" t="s">
        <v>934</v>
      </c>
      <c r="B23" s="566">
        <f>IFERROR(B6/B14,0)</f>
        <v>0.12287904739018371</v>
      </c>
    </row>
    <row r="24" spans="1:3" ht="16.5" customHeight="1">
      <c r="A24" s="552" t="s">
        <v>957</v>
      </c>
      <c r="B24" s="550"/>
      <c r="C24" s="550"/>
    </row>
    <row r="25" spans="1:3" ht="25.5" customHeight="1">
      <c r="A25" s="552" t="s">
        <v>958</v>
      </c>
    </row>
    <row r="26" spans="1:3" ht="57" customHeight="1">
      <c r="A26" s="552" t="s">
        <v>959</v>
      </c>
    </row>
    <row r="27" spans="1:3">
      <c r="A27" s="551"/>
    </row>
  </sheetData>
  <pageMargins left="0.7" right="0.7" top="0.75" bottom="0.75" header="0.3" footer="0.3"/>
  <pageSetup scale="57"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33"/>
  <sheetViews>
    <sheetView showGridLines="0" zoomScale="75" zoomScaleNormal="75" workbookViewId="0">
      <selection activeCell="F11" sqref="F11"/>
    </sheetView>
  </sheetViews>
  <sheetFormatPr defaultRowHeight="14.4"/>
  <cols>
    <col min="1" max="1" width="79.33203125" customWidth="1"/>
    <col min="2" max="2" width="21.6640625" customWidth="1"/>
    <col min="3" max="3" width="22.6640625" bestFit="1" customWidth="1"/>
    <col min="4" max="4" width="20.6640625" customWidth="1"/>
    <col min="5" max="5" width="24.33203125" customWidth="1"/>
    <col min="6" max="6" width="20.6640625" customWidth="1"/>
  </cols>
  <sheetData>
    <row r="1" spans="1:6">
      <c r="A1" s="553" t="s">
        <v>97</v>
      </c>
      <c r="B1" s="16" t="str">
        <f>Info!C2</f>
        <v>სს ”ლიბერთი ბანკი”</v>
      </c>
      <c r="C1" s="205"/>
    </row>
    <row r="2" spans="1:6">
      <c r="A2" s="554" t="s">
        <v>98</v>
      </c>
      <c r="B2" s="672">
        <f>'1. key ratios'!B2</f>
        <v>45747</v>
      </c>
      <c r="C2" s="205"/>
    </row>
    <row r="3" spans="1:6">
      <c r="A3" s="555" t="s">
        <v>949</v>
      </c>
      <c r="B3" s="549" t="s">
        <v>919</v>
      </c>
      <c r="C3" s="205"/>
    </row>
    <row r="5" spans="1:6">
      <c r="A5" s="551"/>
    </row>
    <row r="6" spans="1:6" ht="15" thickBot="1">
      <c r="A6" s="567"/>
      <c r="B6" s="567"/>
      <c r="C6" s="567"/>
      <c r="D6" s="567"/>
      <c r="E6" s="567"/>
      <c r="F6" s="567"/>
    </row>
    <row r="7" spans="1:6">
      <c r="A7" s="903"/>
      <c r="B7" s="905" t="s">
        <v>935</v>
      </c>
      <c r="C7" s="905"/>
      <c r="D7" s="905"/>
      <c r="E7" s="905"/>
      <c r="F7" s="906" t="s">
        <v>936</v>
      </c>
    </row>
    <row r="8" spans="1:6" ht="27.6">
      <c r="A8" s="904"/>
      <c r="B8" s="568" t="s">
        <v>937</v>
      </c>
      <c r="C8" s="568" t="s">
        <v>938</v>
      </c>
      <c r="D8" s="568" t="s">
        <v>939</v>
      </c>
      <c r="E8" s="568" t="s">
        <v>940</v>
      </c>
      <c r="F8" s="907"/>
    </row>
    <row r="9" spans="1:6">
      <c r="A9" s="569" t="s">
        <v>941</v>
      </c>
      <c r="B9" s="570">
        <f>B13+B17</f>
        <v>965869289.98066866</v>
      </c>
      <c r="C9" s="570">
        <f>C13+C17</f>
        <v>7027014.260156</v>
      </c>
      <c r="D9" s="570">
        <f t="shared" ref="D9:E9" si="0">D13+D17</f>
        <v>149414079.4108305</v>
      </c>
      <c r="E9" s="570">
        <f t="shared" si="0"/>
        <v>5644630.8999999994</v>
      </c>
      <c r="F9" s="571">
        <f>F13+F17</f>
        <v>1127955014.5516553</v>
      </c>
    </row>
    <row r="10" spans="1:6">
      <c r="A10" s="572" t="s">
        <v>942</v>
      </c>
      <c r="B10" s="573">
        <f>B14+B18</f>
        <v>965959417.27687573</v>
      </c>
      <c r="C10" s="573">
        <f t="shared" ref="B10:E12" si="1">C14+C18</f>
        <v>2767300</v>
      </c>
      <c r="D10" s="573">
        <f t="shared" si="1"/>
        <v>117417725.79000001</v>
      </c>
      <c r="E10" s="573">
        <f t="shared" si="1"/>
        <v>5644630.8999999994</v>
      </c>
      <c r="F10" s="571">
        <f>SUM(B10:E10)</f>
        <v>1091789073.9668758</v>
      </c>
    </row>
    <row r="11" spans="1:6">
      <c r="A11" s="572" t="s">
        <v>943</v>
      </c>
      <c r="B11" s="573">
        <f>B15+B19</f>
        <v>-90127.296206999978</v>
      </c>
      <c r="C11" s="573">
        <f>C15+C19</f>
        <v>4259714.260156</v>
      </c>
      <c r="D11" s="573">
        <f>D15+D19</f>
        <v>31996353.620830499</v>
      </c>
      <c r="E11" s="573">
        <f t="shared" si="1"/>
        <v>0</v>
      </c>
      <c r="F11" s="571">
        <f>SUM(B11:E11)</f>
        <v>36165940.584779501</v>
      </c>
    </row>
    <row r="12" spans="1:6">
      <c r="A12" s="574" t="s">
        <v>944</v>
      </c>
      <c r="B12" s="573">
        <f t="shared" si="1"/>
        <v>13835707.686875802</v>
      </c>
      <c r="C12" s="573">
        <f t="shared" si="1"/>
        <v>2213840</v>
      </c>
      <c r="D12" s="573">
        <f t="shared" si="1"/>
        <v>12204503.308000028</v>
      </c>
      <c r="E12" s="573">
        <f t="shared" si="1"/>
        <v>12764.609999999404</v>
      </c>
      <c r="F12" s="571">
        <f t="shared" ref="F12" si="2">SUM(B12:E12)</f>
        <v>28266815.604875829</v>
      </c>
    </row>
    <row r="13" spans="1:6">
      <c r="A13" s="575" t="s">
        <v>945</v>
      </c>
      <c r="B13" s="576">
        <v>0</v>
      </c>
      <c r="C13" s="576">
        <v>553460</v>
      </c>
      <c r="D13" s="576">
        <v>105213222.48199998</v>
      </c>
      <c r="E13" s="576">
        <v>5631866.29</v>
      </c>
      <c r="F13" s="577">
        <v>111398548.77199998</v>
      </c>
    </row>
    <row r="14" spans="1:6">
      <c r="A14" s="572" t="s">
        <v>942</v>
      </c>
      <c r="B14" s="578">
        <v>0</v>
      </c>
      <c r="C14" s="578">
        <v>553460</v>
      </c>
      <c r="D14" s="578">
        <v>105213222.48199998</v>
      </c>
      <c r="E14" s="578">
        <v>5631866.29</v>
      </c>
      <c r="F14" s="579">
        <v>111398548.77199998</v>
      </c>
    </row>
    <row r="15" spans="1:6">
      <c r="A15" s="572" t="s">
        <v>943</v>
      </c>
      <c r="B15" s="578">
        <v>0</v>
      </c>
      <c r="C15" s="578">
        <v>0</v>
      </c>
      <c r="D15" s="578">
        <v>0</v>
      </c>
      <c r="E15" s="578">
        <v>0</v>
      </c>
      <c r="F15" s="579">
        <v>0</v>
      </c>
    </row>
    <row r="16" spans="1:6">
      <c r="A16" s="574" t="s">
        <v>944</v>
      </c>
      <c r="B16" s="578">
        <v>0</v>
      </c>
      <c r="C16" s="578">
        <v>0</v>
      </c>
      <c r="D16" s="578">
        <v>0</v>
      </c>
      <c r="E16" s="578">
        <v>0</v>
      </c>
      <c r="F16" s="579">
        <v>0</v>
      </c>
    </row>
    <row r="17" spans="1:6">
      <c r="A17" s="575" t="s">
        <v>925</v>
      </c>
      <c r="B17" s="576">
        <v>965869289.98066866</v>
      </c>
      <c r="C17" s="576">
        <v>6473554.260156</v>
      </c>
      <c r="D17" s="576">
        <v>44200856.928830527</v>
      </c>
      <c r="E17" s="576">
        <v>12764.609999999404</v>
      </c>
      <c r="F17" s="579">
        <v>1016556465.7796552</v>
      </c>
    </row>
    <row r="18" spans="1:6">
      <c r="A18" s="572" t="s">
        <v>942</v>
      </c>
      <c r="B18" s="578">
        <v>965959417.27687573</v>
      </c>
      <c r="C18" s="578">
        <v>2213840</v>
      </c>
      <c r="D18" s="578">
        <v>12204503.308000028</v>
      </c>
      <c r="E18" s="578">
        <v>12764.609999999404</v>
      </c>
      <c r="F18" s="579">
        <v>980390525.19487584</v>
      </c>
    </row>
    <row r="19" spans="1:6">
      <c r="A19" s="572" t="s">
        <v>943</v>
      </c>
      <c r="B19" s="578">
        <v>-90127.296206999978</v>
      </c>
      <c r="C19" s="578">
        <v>4259714.260156</v>
      </c>
      <c r="D19" s="578">
        <v>31996353.620830499</v>
      </c>
      <c r="E19" s="578">
        <v>0</v>
      </c>
      <c r="F19" s="579">
        <v>36165940.584779501</v>
      </c>
    </row>
    <row r="20" spans="1:6" ht="15" thickBot="1">
      <c r="A20" s="580" t="s">
        <v>944</v>
      </c>
      <c r="B20" s="581">
        <v>13835707.686875802</v>
      </c>
      <c r="C20" s="581">
        <v>2213840</v>
      </c>
      <c r="D20" s="581">
        <v>12204503.308000028</v>
      </c>
      <c r="E20" s="581">
        <v>12764.609999999404</v>
      </c>
      <c r="F20" s="582">
        <v>28266815.604875829</v>
      </c>
    </row>
    <row r="29" spans="1:6">
      <c r="B29" s="776"/>
      <c r="C29" s="776"/>
      <c r="D29" s="776"/>
      <c r="E29" s="776"/>
      <c r="F29" s="776"/>
    </row>
    <row r="30" spans="1:6">
      <c r="B30" s="776"/>
      <c r="C30" s="776"/>
      <c r="D30" s="776"/>
      <c r="E30" s="776"/>
      <c r="F30" s="776"/>
    </row>
    <row r="31" spans="1:6">
      <c r="B31" s="776"/>
      <c r="C31" s="776"/>
      <c r="D31" s="776"/>
      <c r="E31" s="776"/>
      <c r="F31" s="776"/>
    </row>
    <row r="32" spans="1:6">
      <c r="B32" s="776"/>
      <c r="C32" s="776"/>
      <c r="D32" s="776"/>
      <c r="E32" s="776"/>
      <c r="F32" s="776"/>
    </row>
    <row r="33" spans="2:6">
      <c r="B33" s="776"/>
      <c r="C33" s="776"/>
      <c r="D33" s="776"/>
      <c r="E33" s="776"/>
      <c r="F33" s="776"/>
    </row>
  </sheetData>
  <mergeCells count="3">
    <mergeCell ref="A7:A8"/>
    <mergeCell ref="B7:E7"/>
    <mergeCell ref="F7:F8"/>
  </mergeCells>
  <pageMargins left="0.7" right="0.7" top="0.75" bottom="0.75" header="0.3" footer="0.3"/>
  <pageSetup scale="47"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37" activePane="bottomRight" state="frozen"/>
      <selection activeCell="F11" sqref="F11"/>
      <selection pane="topRight" activeCell="F11" sqref="F11"/>
      <selection pane="bottomLeft" activeCell="F11" sqref="F11"/>
      <selection pane="bottomRight" activeCell="F11" sqref="F11"/>
    </sheetView>
  </sheetViews>
  <sheetFormatPr defaultRowHeight="14.4"/>
  <cols>
    <col min="1" max="1" width="10.6640625" style="38" customWidth="1"/>
    <col min="2" max="2" width="91.6640625" style="38" customWidth="1"/>
    <col min="3" max="3" width="53.33203125" style="38" customWidth="1"/>
    <col min="4" max="4" width="32.33203125" style="38" customWidth="1"/>
    <col min="5" max="5" width="9.44140625" customWidth="1"/>
  </cols>
  <sheetData>
    <row r="1" spans="1:6">
      <c r="A1" s="17" t="s">
        <v>97</v>
      </c>
      <c r="B1" s="19" t="str">
        <f>Info!C2</f>
        <v>სს ”ლიბერთი ბანკი”</v>
      </c>
      <c r="E1" s="2"/>
      <c r="F1" s="2"/>
    </row>
    <row r="2" spans="1:6" s="21" customFormat="1" ht="15.75" customHeight="1">
      <c r="A2" s="21" t="s">
        <v>98</v>
      </c>
      <c r="B2" s="672">
        <f>'1. key ratios'!B2</f>
        <v>45747</v>
      </c>
    </row>
    <row r="3" spans="1:6" s="21" customFormat="1" ht="15.75" customHeight="1">
      <c r="A3" s="25"/>
    </row>
    <row r="4" spans="1:6" s="21" customFormat="1" ht="15.75" customHeight="1" thickBot="1">
      <c r="A4" s="21" t="s">
        <v>247</v>
      </c>
      <c r="B4" s="121" t="s">
        <v>161</v>
      </c>
      <c r="D4" s="123" t="s">
        <v>76</v>
      </c>
    </row>
    <row r="5" spans="1:6" ht="27.6">
      <c r="A5" s="86" t="s">
        <v>25</v>
      </c>
      <c r="B5" s="87" t="s">
        <v>133</v>
      </c>
      <c r="C5" s="88" t="s">
        <v>826</v>
      </c>
      <c r="D5" s="122" t="s">
        <v>162</v>
      </c>
    </row>
    <row r="6" spans="1:6">
      <c r="A6" s="387">
        <v>1</v>
      </c>
      <c r="B6" s="348" t="s">
        <v>811</v>
      </c>
      <c r="C6" s="652">
        <f>SUM(C7:C9)</f>
        <v>543701192.30999994</v>
      </c>
      <c r="D6" s="81"/>
      <c r="E6" s="7"/>
    </row>
    <row r="7" spans="1:6">
      <c r="A7" s="387">
        <v>1.1000000000000001</v>
      </c>
      <c r="B7" s="349" t="s">
        <v>85</v>
      </c>
      <c r="C7" s="406">
        <v>335967876.15000004</v>
      </c>
      <c r="D7" s="82"/>
      <c r="E7" s="7"/>
    </row>
    <row r="8" spans="1:6">
      <c r="A8" s="387">
        <v>1.2</v>
      </c>
      <c r="B8" s="349" t="s">
        <v>86</v>
      </c>
      <c r="C8" s="406">
        <v>116979632.72</v>
      </c>
      <c r="D8" s="82"/>
      <c r="E8" s="7"/>
    </row>
    <row r="9" spans="1:6">
      <c r="A9" s="387">
        <v>1.3</v>
      </c>
      <c r="B9" s="349" t="s">
        <v>87</v>
      </c>
      <c r="C9" s="406">
        <v>90753683.439999998</v>
      </c>
      <c r="D9" s="82"/>
      <c r="E9" s="7"/>
    </row>
    <row r="10" spans="1:6">
      <c r="A10" s="387">
        <v>2</v>
      </c>
      <c r="B10" s="350" t="s">
        <v>698</v>
      </c>
      <c r="C10" s="412">
        <v>853480.32</v>
      </c>
      <c r="D10" s="82"/>
      <c r="E10" s="7"/>
    </row>
    <row r="11" spans="1:6">
      <c r="A11" s="387">
        <v>2.1</v>
      </c>
      <c r="B11" s="351" t="s">
        <v>699</v>
      </c>
      <c r="C11" s="407">
        <v>561165.99</v>
      </c>
      <c r="D11" s="83"/>
      <c r="E11" s="8"/>
    </row>
    <row r="12" spans="1:6" ht="23.7" customHeight="1">
      <c r="A12" s="387">
        <v>3</v>
      </c>
      <c r="B12" s="352" t="s">
        <v>700</v>
      </c>
      <c r="C12" s="411"/>
      <c r="D12" s="83"/>
      <c r="E12" s="8"/>
    </row>
    <row r="13" spans="1:6" ht="22.95" customHeight="1">
      <c r="A13" s="387">
        <v>4</v>
      </c>
      <c r="B13" s="353" t="s">
        <v>701</v>
      </c>
      <c r="C13" s="411"/>
      <c r="D13" s="83"/>
      <c r="E13" s="8"/>
    </row>
    <row r="14" spans="1:6">
      <c r="A14" s="387">
        <v>5</v>
      </c>
      <c r="B14" s="353" t="s">
        <v>702</v>
      </c>
      <c r="C14" s="411">
        <f>SUM(C15:C17)</f>
        <v>288672290</v>
      </c>
      <c r="D14" s="83"/>
      <c r="E14" s="8"/>
    </row>
    <row r="15" spans="1:6">
      <c r="A15" s="387">
        <v>5.0999999999999996</v>
      </c>
      <c r="B15" s="354" t="s">
        <v>703</v>
      </c>
      <c r="C15" s="408">
        <v>0</v>
      </c>
      <c r="D15" s="83"/>
      <c r="E15" s="7"/>
    </row>
    <row r="16" spans="1:6">
      <c r="A16" s="387">
        <v>5.2</v>
      </c>
      <c r="B16" s="354" t="s">
        <v>538</v>
      </c>
      <c r="C16" s="406">
        <v>288672290</v>
      </c>
      <c r="D16" s="82"/>
      <c r="E16" s="7"/>
    </row>
    <row r="17" spans="1:5">
      <c r="A17" s="387">
        <v>5.3</v>
      </c>
      <c r="B17" s="354" t="s">
        <v>704</v>
      </c>
      <c r="C17" s="406"/>
      <c r="D17" s="82"/>
      <c r="E17" s="7"/>
    </row>
    <row r="18" spans="1:5">
      <c r="A18" s="387">
        <v>6</v>
      </c>
      <c r="B18" s="352" t="s">
        <v>705</v>
      </c>
      <c r="C18" s="412">
        <f>SUM(C19:C20)</f>
        <v>4252363038.1888385</v>
      </c>
      <c r="D18" s="82"/>
      <c r="E18" s="7"/>
    </row>
    <row r="19" spans="1:5">
      <c r="A19" s="387">
        <v>6.1</v>
      </c>
      <c r="B19" s="354" t="s">
        <v>538</v>
      </c>
      <c r="C19" s="407">
        <v>488406796.06420612</v>
      </c>
      <c r="D19" s="82"/>
      <c r="E19" s="7"/>
    </row>
    <row r="20" spans="1:5">
      <c r="A20" s="387">
        <v>6.2</v>
      </c>
      <c r="B20" s="354" t="s">
        <v>704</v>
      </c>
      <c r="C20" s="407">
        <v>3763956242.1246324</v>
      </c>
      <c r="D20" s="82"/>
      <c r="E20" s="7"/>
    </row>
    <row r="21" spans="1:5">
      <c r="A21" s="387">
        <v>7</v>
      </c>
      <c r="B21" s="355" t="s">
        <v>706</v>
      </c>
      <c r="C21" s="411">
        <v>0</v>
      </c>
      <c r="D21" s="82"/>
      <c r="E21" s="7"/>
    </row>
    <row r="22" spans="1:5">
      <c r="A22" s="387">
        <v>8</v>
      </c>
      <c r="B22" s="356" t="s">
        <v>707</v>
      </c>
      <c r="C22" s="412"/>
      <c r="D22" s="82"/>
      <c r="E22" s="7"/>
    </row>
    <row r="23" spans="1:5">
      <c r="A23" s="387">
        <v>9</v>
      </c>
      <c r="B23" s="353" t="s">
        <v>708</v>
      </c>
      <c r="C23" s="412">
        <f>SUM(C24:C25)</f>
        <v>201580935.44</v>
      </c>
      <c r="D23" s="405"/>
      <c r="E23" s="7"/>
    </row>
    <row r="24" spans="1:5">
      <c r="A24" s="387">
        <v>9.1</v>
      </c>
      <c r="B24" s="357" t="s">
        <v>709</v>
      </c>
      <c r="C24" s="409">
        <v>199536216.40000001</v>
      </c>
      <c r="D24" s="84"/>
      <c r="E24" s="7"/>
    </row>
    <row r="25" spans="1:5">
      <c r="A25" s="387">
        <v>9.1999999999999993</v>
      </c>
      <c r="B25" s="357" t="s">
        <v>710</v>
      </c>
      <c r="C25" s="409">
        <v>2044719.04</v>
      </c>
      <c r="D25" s="404"/>
      <c r="E25" s="6"/>
    </row>
    <row r="26" spans="1:5">
      <c r="A26" s="387">
        <v>10</v>
      </c>
      <c r="B26" s="353" t="s">
        <v>36</v>
      </c>
      <c r="C26" s="653">
        <f>SUM(C27:C28)</f>
        <v>74107702.890000015</v>
      </c>
      <c r="D26" s="546" t="s">
        <v>903</v>
      </c>
      <c r="E26" s="7"/>
    </row>
    <row r="27" spans="1:5">
      <c r="A27" s="387">
        <v>10.1</v>
      </c>
      <c r="B27" s="357" t="s">
        <v>711</v>
      </c>
      <c r="C27" s="406"/>
      <c r="D27" s="82"/>
      <c r="E27" s="7"/>
    </row>
    <row r="28" spans="1:5">
      <c r="A28" s="387">
        <v>10.199999999999999</v>
      </c>
      <c r="B28" s="357" t="s">
        <v>712</v>
      </c>
      <c r="C28" s="406">
        <v>74107702.890000015</v>
      </c>
      <c r="D28" s="82"/>
      <c r="E28" s="7"/>
    </row>
    <row r="29" spans="1:5">
      <c r="A29" s="387">
        <v>11</v>
      </c>
      <c r="B29" s="353" t="s">
        <v>713</v>
      </c>
      <c r="C29" s="412">
        <f>SUM(C30:C31)</f>
        <v>0</v>
      </c>
      <c r="D29" s="82"/>
      <c r="E29" s="7"/>
    </row>
    <row r="30" spans="1:5">
      <c r="A30" s="387">
        <v>11.1</v>
      </c>
      <c r="B30" s="357" t="s">
        <v>714</v>
      </c>
      <c r="C30" s="406">
        <v>0</v>
      </c>
      <c r="D30" s="82"/>
      <c r="E30" s="7"/>
    </row>
    <row r="31" spans="1:5">
      <c r="A31" s="387">
        <v>11.2</v>
      </c>
      <c r="B31" s="357" t="s">
        <v>715</v>
      </c>
      <c r="C31" s="406"/>
      <c r="D31" s="82"/>
      <c r="E31" s="7"/>
    </row>
    <row r="32" spans="1:5">
      <c r="A32" s="387">
        <v>13</v>
      </c>
      <c r="B32" s="353" t="s">
        <v>88</v>
      </c>
      <c r="C32" s="412">
        <v>38134820.542000011</v>
      </c>
      <c r="D32" s="82"/>
      <c r="E32" s="7"/>
    </row>
    <row r="33" spans="1:5">
      <c r="A33" s="387">
        <v>13.1</v>
      </c>
      <c r="B33" s="358" t="s">
        <v>716</v>
      </c>
      <c r="C33" s="406"/>
      <c r="D33" s="82"/>
      <c r="E33" s="7"/>
    </row>
    <row r="34" spans="1:5">
      <c r="A34" s="387">
        <v>13.2</v>
      </c>
      <c r="B34" s="358" t="s">
        <v>717</v>
      </c>
      <c r="C34" s="409"/>
      <c r="D34" s="84"/>
      <c r="E34" s="7"/>
    </row>
    <row r="35" spans="1:5">
      <c r="A35" s="387">
        <v>14</v>
      </c>
      <c r="B35" s="359" t="s">
        <v>718</v>
      </c>
      <c r="C35" s="413">
        <f>SUM(C6,C10,C12,C13,C14,C18,C21,C22,C23,C26,C29,C32)</f>
        <v>5399413459.6908379</v>
      </c>
      <c r="D35" s="84"/>
      <c r="E35" s="7"/>
    </row>
    <row r="36" spans="1:5">
      <c r="A36" s="387"/>
      <c r="B36" s="360" t="s">
        <v>93</v>
      </c>
      <c r="C36" s="157"/>
      <c r="D36" s="85"/>
      <c r="E36" s="7"/>
    </row>
    <row r="37" spans="1:5">
      <c r="A37" s="387">
        <v>15</v>
      </c>
      <c r="B37" s="361" t="s">
        <v>719</v>
      </c>
      <c r="C37" s="410">
        <v>0</v>
      </c>
      <c r="D37" s="404"/>
      <c r="E37" s="6"/>
    </row>
    <row r="38" spans="1:5">
      <c r="A38" s="387">
        <v>15.1</v>
      </c>
      <c r="B38" s="362" t="s">
        <v>699</v>
      </c>
      <c r="C38" s="406">
        <v>0</v>
      </c>
      <c r="D38" s="82"/>
      <c r="E38" s="7"/>
    </row>
    <row r="39" spans="1:5" ht="20.399999999999999">
      <c r="A39" s="387">
        <v>16</v>
      </c>
      <c r="B39" s="355" t="s">
        <v>720</v>
      </c>
      <c r="C39" s="412"/>
      <c r="D39" s="82"/>
      <c r="E39" s="7"/>
    </row>
    <row r="40" spans="1:5">
      <c r="A40" s="387">
        <v>17</v>
      </c>
      <c r="B40" s="355" t="s">
        <v>721</v>
      </c>
      <c r="C40" s="412">
        <f>SUM(C41:C44)</f>
        <v>4579598942.287652</v>
      </c>
      <c r="D40" s="82"/>
      <c r="E40" s="7"/>
    </row>
    <row r="41" spans="1:5">
      <c r="A41" s="387">
        <v>17.100000000000001</v>
      </c>
      <c r="B41" s="363" t="s">
        <v>722</v>
      </c>
      <c r="C41" s="406">
        <v>3549077182.7776518</v>
      </c>
      <c r="D41" s="82"/>
      <c r="E41" s="7"/>
    </row>
    <row r="42" spans="1:5">
      <c r="A42" s="393">
        <v>17.2</v>
      </c>
      <c r="B42" s="394" t="s">
        <v>89</v>
      </c>
      <c r="C42" s="409">
        <v>988289650.23000002</v>
      </c>
      <c r="D42" s="84"/>
      <c r="E42" s="7"/>
    </row>
    <row r="43" spans="1:5">
      <c r="A43" s="387">
        <v>17.3</v>
      </c>
      <c r="B43" s="395" t="s">
        <v>723</v>
      </c>
      <c r="C43" s="654"/>
      <c r="D43" s="396"/>
      <c r="E43" s="7"/>
    </row>
    <row r="44" spans="1:5">
      <c r="A44" s="387">
        <v>17.399999999999999</v>
      </c>
      <c r="B44" s="395" t="s">
        <v>724</v>
      </c>
      <c r="C44" s="654">
        <v>42232109.280000001</v>
      </c>
      <c r="D44" s="396"/>
      <c r="E44" s="7"/>
    </row>
    <row r="45" spans="1:5">
      <c r="A45" s="387">
        <v>18</v>
      </c>
      <c r="B45" s="397" t="s">
        <v>725</v>
      </c>
      <c r="C45" s="655">
        <v>1807444.0547129749</v>
      </c>
      <c r="D45" s="403"/>
      <c r="E45" s="6"/>
    </row>
    <row r="46" spans="1:5">
      <c r="A46" s="387">
        <v>19</v>
      </c>
      <c r="B46" s="397" t="s">
        <v>726</v>
      </c>
      <c r="C46" s="655">
        <f>SUM(C47:C48)</f>
        <v>20160531.490000002</v>
      </c>
      <c r="D46" s="398"/>
    </row>
    <row r="47" spans="1:5">
      <c r="A47" s="387">
        <v>19.100000000000001</v>
      </c>
      <c r="B47" s="399" t="s">
        <v>727</v>
      </c>
      <c r="C47" s="656">
        <v>4676689.33</v>
      </c>
      <c r="D47" s="398"/>
    </row>
    <row r="48" spans="1:5">
      <c r="A48" s="387">
        <v>19.2</v>
      </c>
      <c r="B48" s="399" t="s">
        <v>728</v>
      </c>
      <c r="C48" s="656">
        <v>15483842.16</v>
      </c>
      <c r="D48" s="398"/>
    </row>
    <row r="49" spans="1:4">
      <c r="A49" s="387">
        <v>20</v>
      </c>
      <c r="B49" s="368" t="s">
        <v>90</v>
      </c>
      <c r="C49" s="655">
        <v>135099980.47687578</v>
      </c>
      <c r="D49" s="398"/>
    </row>
    <row r="50" spans="1:4">
      <c r="A50" s="387">
        <v>21</v>
      </c>
      <c r="B50" s="369" t="s">
        <v>78</v>
      </c>
      <c r="C50" s="655">
        <v>32676962.539999999</v>
      </c>
      <c r="D50" s="398"/>
    </row>
    <row r="51" spans="1:4">
      <c r="A51" s="387">
        <v>21.1</v>
      </c>
      <c r="B51" s="364" t="s">
        <v>729</v>
      </c>
      <c r="C51" s="656">
        <v>91125.93</v>
      </c>
      <c r="D51" s="398"/>
    </row>
    <row r="52" spans="1:4">
      <c r="A52" s="387">
        <v>22</v>
      </c>
      <c r="B52" s="368" t="s">
        <v>730</v>
      </c>
      <c r="C52" s="655">
        <f>SUM(C37,C39,C40,C45,C46,C49,C50)</f>
        <v>4769343860.8492403</v>
      </c>
      <c r="D52" s="398"/>
    </row>
    <row r="53" spans="1:4">
      <c r="A53" s="387"/>
      <c r="B53" s="370" t="s">
        <v>731</v>
      </c>
      <c r="C53" s="657"/>
      <c r="D53" s="398"/>
    </row>
    <row r="54" spans="1:4">
      <c r="A54" s="387">
        <v>23</v>
      </c>
      <c r="B54" s="368" t="s">
        <v>94</v>
      </c>
      <c r="C54" s="655">
        <v>44490459.259999998</v>
      </c>
      <c r="D54" s="398"/>
    </row>
    <row r="55" spans="1:4">
      <c r="A55" s="387">
        <v>24</v>
      </c>
      <c r="B55" s="368" t="s">
        <v>732</v>
      </c>
      <c r="C55" s="655">
        <v>45653.84</v>
      </c>
      <c r="D55" s="398"/>
    </row>
    <row r="56" spans="1:4">
      <c r="A56" s="387">
        <v>25</v>
      </c>
      <c r="B56" s="371" t="s">
        <v>91</v>
      </c>
      <c r="C56" s="655">
        <v>41370267.239999995</v>
      </c>
      <c r="D56" s="398"/>
    </row>
    <row r="57" spans="1:4">
      <c r="A57" s="387">
        <v>26</v>
      </c>
      <c r="B57" s="397" t="s">
        <v>733</v>
      </c>
      <c r="C57" s="655">
        <v>0</v>
      </c>
      <c r="D57" s="398"/>
    </row>
    <row r="58" spans="1:4">
      <c r="A58" s="387">
        <v>27</v>
      </c>
      <c r="B58" s="397" t="s">
        <v>734</v>
      </c>
      <c r="C58" s="658">
        <f>SUM(C59:C60)</f>
        <v>0</v>
      </c>
      <c r="D58" s="398"/>
    </row>
    <row r="59" spans="1:4">
      <c r="A59" s="387">
        <v>27.1</v>
      </c>
      <c r="B59" s="400" t="s">
        <v>735</v>
      </c>
      <c r="C59" s="659"/>
      <c r="D59" s="398"/>
    </row>
    <row r="60" spans="1:4">
      <c r="A60" s="387">
        <v>27.2</v>
      </c>
      <c r="B60" s="395" t="s">
        <v>736</v>
      </c>
      <c r="C60" s="659"/>
      <c r="D60" s="398"/>
    </row>
    <row r="61" spans="1:4">
      <c r="A61" s="387">
        <v>28</v>
      </c>
      <c r="B61" s="369" t="s">
        <v>737</v>
      </c>
      <c r="C61" s="658"/>
      <c r="D61" s="398"/>
    </row>
    <row r="62" spans="1:4">
      <c r="A62" s="387">
        <v>29</v>
      </c>
      <c r="B62" s="397" t="s">
        <v>738</v>
      </c>
      <c r="C62" s="655">
        <f>SUM(C63:C65)</f>
        <v>26059883.789999999</v>
      </c>
      <c r="D62" s="398"/>
    </row>
    <row r="63" spans="1:4">
      <c r="A63" s="387">
        <v>29.1</v>
      </c>
      <c r="B63" s="401" t="s">
        <v>739</v>
      </c>
      <c r="C63" s="656">
        <v>26059883.789999999</v>
      </c>
      <c r="D63" s="398"/>
    </row>
    <row r="64" spans="1:4" ht="24" customHeight="1">
      <c r="A64" s="387">
        <v>29.2</v>
      </c>
      <c r="B64" s="400" t="s">
        <v>740</v>
      </c>
      <c r="C64" s="659"/>
      <c r="D64" s="398"/>
    </row>
    <row r="65" spans="1:4" ht="22.2" customHeight="1">
      <c r="A65" s="387">
        <v>29.3</v>
      </c>
      <c r="B65" s="402" t="s">
        <v>741</v>
      </c>
      <c r="C65" s="659"/>
      <c r="D65" s="398"/>
    </row>
    <row r="66" spans="1:4">
      <c r="A66" s="387">
        <v>30</v>
      </c>
      <c r="B66" s="374" t="s">
        <v>92</v>
      </c>
      <c r="C66" s="655">
        <v>518103334.76999998</v>
      </c>
      <c r="D66" s="398"/>
    </row>
    <row r="67" spans="1:4">
      <c r="A67" s="387">
        <v>31</v>
      </c>
      <c r="B67" s="373" t="s">
        <v>742</v>
      </c>
      <c r="C67" s="655">
        <f>SUM(C54,C55,C56,C57,C58,C61,C62,C66)</f>
        <v>630069598.89999998</v>
      </c>
      <c r="D67" s="398"/>
    </row>
    <row r="68" spans="1:4">
      <c r="A68" s="387">
        <v>32</v>
      </c>
      <c r="B68" s="374" t="s">
        <v>743</v>
      </c>
      <c r="C68" s="655">
        <f>SUM(C52,C67)</f>
        <v>5399413459.7492399</v>
      </c>
      <c r="D68" s="398"/>
    </row>
  </sheetData>
  <pageMargins left="0.7" right="0.7" top="0.75" bottom="0.75" header="0.3" footer="0.3"/>
  <pageSetup paperSize="9" scale="46"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E8" activePane="bottomRight" state="frozen"/>
      <selection activeCell="F11" sqref="F11"/>
      <selection pane="topRight" activeCell="F11" sqref="F11"/>
      <selection pane="bottomLeft" activeCell="F11" sqref="F11"/>
      <selection pane="bottomRight" activeCell="F11" sqref="F11"/>
    </sheetView>
  </sheetViews>
  <sheetFormatPr defaultColWidth="9.33203125" defaultRowHeight="13.8"/>
  <cols>
    <col min="1" max="1" width="10.5546875" style="2" bestFit="1" customWidth="1"/>
    <col min="2" max="2" width="97" style="2" bestFit="1" customWidth="1"/>
    <col min="3" max="3" width="14" style="2" bestFit="1" customWidth="1"/>
    <col min="4" max="4" width="14.6640625" style="2" bestFit="1" customWidth="1"/>
    <col min="5" max="5" width="11.33203125" style="2" bestFit="1" customWidth="1"/>
    <col min="6" max="6" width="14.6640625" style="2" bestFit="1" customWidth="1"/>
    <col min="7" max="7" width="12.6640625" style="2" bestFit="1" customWidth="1"/>
    <col min="8" max="8" width="14.6640625" style="2" bestFit="1" customWidth="1"/>
    <col min="9" max="9" width="11.33203125" style="2" customWidth="1"/>
    <col min="10" max="10" width="13" style="2" bestFit="1" customWidth="1"/>
    <col min="11" max="11" width="13.6640625" style="2" bestFit="1" customWidth="1"/>
    <col min="12" max="12" width="14.6640625" style="2" bestFit="1" customWidth="1"/>
    <col min="13" max="13" width="13.6640625" style="2" bestFit="1" customWidth="1"/>
    <col min="14" max="14" width="14.6640625" style="2" bestFit="1" customWidth="1"/>
    <col min="15" max="15" width="10.6640625" style="2" bestFit="1" customWidth="1"/>
    <col min="16" max="16" width="14.6640625" style="2" bestFit="1" customWidth="1"/>
    <col min="17" max="17" width="10.6640625" style="2" bestFit="1" customWidth="1"/>
    <col min="18" max="18" width="13" style="2" bestFit="1" customWidth="1"/>
    <col min="19" max="19" width="31.5546875" style="2" bestFit="1" customWidth="1"/>
    <col min="20" max="16384" width="9.33203125" style="12"/>
  </cols>
  <sheetData>
    <row r="1" spans="1:19">
      <c r="A1" s="2" t="s">
        <v>97</v>
      </c>
      <c r="B1" s="205" t="str">
        <f>Info!C2</f>
        <v>სს ”ლიბერთი ბანკი”</v>
      </c>
    </row>
    <row r="2" spans="1:19">
      <c r="A2" s="2" t="s">
        <v>98</v>
      </c>
      <c r="B2" s="672">
        <f>'1. key ratios'!B2</f>
        <v>45747</v>
      </c>
    </row>
    <row r="4" spans="1:19" ht="28.2" thickBot="1">
      <c r="A4" s="37" t="s">
        <v>248</v>
      </c>
      <c r="B4" s="176" t="s">
        <v>282</v>
      </c>
    </row>
    <row r="5" spans="1:19">
      <c r="A5" s="72"/>
      <c r="B5" s="73"/>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68" t="s">
        <v>272</v>
      </c>
      <c r="S5" s="67" t="s">
        <v>273</v>
      </c>
    </row>
    <row r="6" spans="1:19" ht="46.5" customHeight="1">
      <c r="A6" s="90"/>
      <c r="B6" s="912" t="s">
        <v>274</v>
      </c>
      <c r="C6" s="910">
        <v>0</v>
      </c>
      <c r="D6" s="911"/>
      <c r="E6" s="910">
        <v>0.2</v>
      </c>
      <c r="F6" s="911"/>
      <c r="G6" s="910">
        <v>0.35</v>
      </c>
      <c r="H6" s="911"/>
      <c r="I6" s="910">
        <v>0.5</v>
      </c>
      <c r="J6" s="911"/>
      <c r="K6" s="910">
        <v>0.75</v>
      </c>
      <c r="L6" s="911"/>
      <c r="M6" s="910">
        <v>1</v>
      </c>
      <c r="N6" s="911"/>
      <c r="O6" s="910">
        <v>1.5</v>
      </c>
      <c r="P6" s="911"/>
      <c r="Q6" s="910">
        <v>2.5</v>
      </c>
      <c r="R6" s="911"/>
      <c r="S6" s="908" t="s">
        <v>145</v>
      </c>
    </row>
    <row r="7" spans="1:19">
      <c r="A7" s="90"/>
      <c r="B7" s="913"/>
      <c r="C7" s="175" t="s">
        <v>267</v>
      </c>
      <c r="D7" s="175" t="s">
        <v>268</v>
      </c>
      <c r="E7" s="175" t="s">
        <v>267</v>
      </c>
      <c r="F7" s="175" t="s">
        <v>268</v>
      </c>
      <c r="G7" s="175" t="s">
        <v>267</v>
      </c>
      <c r="H7" s="175" t="s">
        <v>268</v>
      </c>
      <c r="I7" s="175" t="s">
        <v>267</v>
      </c>
      <c r="J7" s="175" t="s">
        <v>268</v>
      </c>
      <c r="K7" s="175" t="s">
        <v>267</v>
      </c>
      <c r="L7" s="175" t="s">
        <v>268</v>
      </c>
      <c r="M7" s="175" t="s">
        <v>267</v>
      </c>
      <c r="N7" s="175" t="s">
        <v>268</v>
      </c>
      <c r="O7" s="175" t="s">
        <v>267</v>
      </c>
      <c r="P7" s="175" t="s">
        <v>268</v>
      </c>
      <c r="Q7" s="175" t="s">
        <v>267</v>
      </c>
      <c r="R7" s="175" t="s">
        <v>268</v>
      </c>
      <c r="S7" s="909"/>
    </row>
    <row r="8" spans="1:19" s="93" customFormat="1">
      <c r="A8" s="70">
        <v>1</v>
      </c>
      <c r="B8" s="97" t="s">
        <v>123</v>
      </c>
      <c r="C8" s="158">
        <v>742512535.41655362</v>
      </c>
      <c r="D8" s="158">
        <v>17880.275000000001</v>
      </c>
      <c r="E8" s="158">
        <v>0</v>
      </c>
      <c r="F8" s="169">
        <v>0</v>
      </c>
      <c r="G8" s="158">
        <v>0</v>
      </c>
      <c r="H8" s="158">
        <v>0</v>
      </c>
      <c r="I8" s="158">
        <v>0</v>
      </c>
      <c r="J8" s="158">
        <v>0</v>
      </c>
      <c r="K8" s="158">
        <v>0</v>
      </c>
      <c r="L8" s="158">
        <v>0</v>
      </c>
      <c r="M8" s="158">
        <v>113311532.22072238</v>
      </c>
      <c r="N8" s="158">
        <v>0</v>
      </c>
      <c r="O8" s="158">
        <v>0</v>
      </c>
      <c r="P8" s="158">
        <v>0</v>
      </c>
      <c r="Q8" s="158">
        <v>0</v>
      </c>
      <c r="R8" s="169">
        <v>0</v>
      </c>
      <c r="S8" s="180">
        <f>$C$6*SUM(C8:D8)+$E$6*SUM(E8:F8)+$G$6*SUM(G8:H8)+$I$6*SUM(I8:J8)+$K$6*SUM(K8:L8)+$M$6*SUM(M8:N8)+$O$6*SUM(O8:P8)+$Q$6*SUM(Q8:R8)</f>
        <v>113311532.22072238</v>
      </c>
    </row>
    <row r="9" spans="1:19" s="93" customFormat="1">
      <c r="A9" s="70">
        <v>2</v>
      </c>
      <c r="B9" s="97" t="s">
        <v>124</v>
      </c>
      <c r="C9" s="158">
        <v>0</v>
      </c>
      <c r="D9" s="158">
        <v>0</v>
      </c>
      <c r="E9" s="158">
        <v>0</v>
      </c>
      <c r="F9" s="158">
        <v>0</v>
      </c>
      <c r="G9" s="158">
        <v>0</v>
      </c>
      <c r="H9" s="158">
        <v>0</v>
      </c>
      <c r="I9" s="158">
        <v>0</v>
      </c>
      <c r="J9" s="158">
        <v>0</v>
      </c>
      <c r="K9" s="158">
        <v>0</v>
      </c>
      <c r="L9" s="158">
        <v>0</v>
      </c>
      <c r="M9" s="158">
        <v>0</v>
      </c>
      <c r="N9" s="158">
        <v>0</v>
      </c>
      <c r="O9" s="158">
        <v>0</v>
      </c>
      <c r="P9" s="158">
        <v>0</v>
      </c>
      <c r="Q9" s="158">
        <v>0</v>
      </c>
      <c r="R9" s="169">
        <v>0</v>
      </c>
      <c r="S9" s="180">
        <f t="shared" ref="S9:S20" si="0">$C$6*SUM(C9:D9)+$E$6*SUM(E9:F9)+$G$6*SUM(G9:H9)+$I$6*SUM(I9:J9)+$K$6*SUM(K9:L9)+$M$6*SUM(M9:N9)+$O$6*SUM(O9:P9)+$Q$6*SUM(Q9:R9)</f>
        <v>0</v>
      </c>
    </row>
    <row r="10" spans="1:19" s="93" customFormat="1">
      <c r="A10" s="70">
        <v>3</v>
      </c>
      <c r="B10" s="97" t="s">
        <v>125</v>
      </c>
      <c r="C10" s="158">
        <v>0</v>
      </c>
      <c r="D10" s="158">
        <v>0</v>
      </c>
      <c r="E10" s="158">
        <v>0</v>
      </c>
      <c r="F10" s="158">
        <v>0</v>
      </c>
      <c r="G10" s="158">
        <v>0</v>
      </c>
      <c r="H10" s="158">
        <v>0</v>
      </c>
      <c r="I10" s="158">
        <v>0</v>
      </c>
      <c r="J10" s="158">
        <v>0</v>
      </c>
      <c r="K10" s="158">
        <v>0</v>
      </c>
      <c r="L10" s="158">
        <v>0</v>
      </c>
      <c r="M10" s="158">
        <v>0</v>
      </c>
      <c r="N10" s="158">
        <v>0</v>
      </c>
      <c r="O10" s="158">
        <v>0</v>
      </c>
      <c r="P10" s="158">
        <v>0</v>
      </c>
      <c r="Q10" s="158">
        <v>0</v>
      </c>
      <c r="R10" s="169">
        <v>0</v>
      </c>
      <c r="S10" s="180">
        <f t="shared" si="0"/>
        <v>0</v>
      </c>
    </row>
    <row r="11" spans="1:19" s="93" customFormat="1">
      <c r="A11" s="70">
        <v>4</v>
      </c>
      <c r="B11" s="97" t="s">
        <v>126</v>
      </c>
      <c r="C11" s="158">
        <v>0</v>
      </c>
      <c r="D11" s="158">
        <v>0</v>
      </c>
      <c r="E11" s="158">
        <v>0</v>
      </c>
      <c r="F11" s="158">
        <v>0</v>
      </c>
      <c r="G11" s="158">
        <v>0</v>
      </c>
      <c r="H11" s="158">
        <v>0</v>
      </c>
      <c r="I11" s="158">
        <v>0</v>
      </c>
      <c r="J11" s="158">
        <v>0</v>
      </c>
      <c r="K11" s="158">
        <v>0</v>
      </c>
      <c r="L11" s="158">
        <v>0</v>
      </c>
      <c r="M11" s="158">
        <v>0</v>
      </c>
      <c r="N11" s="158">
        <v>0</v>
      </c>
      <c r="O11" s="158">
        <v>0</v>
      </c>
      <c r="P11" s="158">
        <v>0</v>
      </c>
      <c r="Q11" s="158">
        <v>0</v>
      </c>
      <c r="R11" s="169">
        <v>0</v>
      </c>
      <c r="S11" s="660">
        <f t="shared" si="0"/>
        <v>0</v>
      </c>
    </row>
    <row r="12" spans="1:19" s="93" customFormat="1">
      <c r="A12" s="70">
        <v>5</v>
      </c>
      <c r="B12" s="97" t="s">
        <v>912</v>
      </c>
      <c r="C12" s="158">
        <v>0</v>
      </c>
      <c r="D12" s="158">
        <v>0</v>
      </c>
      <c r="E12" s="158">
        <v>0</v>
      </c>
      <c r="F12" s="158">
        <v>0</v>
      </c>
      <c r="G12" s="158">
        <v>0</v>
      </c>
      <c r="H12" s="158">
        <v>0</v>
      </c>
      <c r="I12" s="158">
        <v>0</v>
      </c>
      <c r="J12" s="158">
        <v>0</v>
      </c>
      <c r="K12" s="158">
        <v>0</v>
      </c>
      <c r="L12" s="158">
        <v>0</v>
      </c>
      <c r="M12" s="158">
        <v>152888.66</v>
      </c>
      <c r="N12" s="158">
        <v>0</v>
      </c>
      <c r="O12" s="158">
        <v>0</v>
      </c>
      <c r="P12" s="158">
        <v>0</v>
      </c>
      <c r="Q12" s="158">
        <v>0</v>
      </c>
      <c r="R12" s="169">
        <v>0</v>
      </c>
      <c r="S12" s="660">
        <f t="shared" si="0"/>
        <v>152888.66</v>
      </c>
    </row>
    <row r="13" spans="1:19" s="93" customFormat="1">
      <c r="A13" s="70">
        <v>6</v>
      </c>
      <c r="B13" s="97" t="s">
        <v>127</v>
      </c>
      <c r="C13" s="158">
        <v>0</v>
      </c>
      <c r="D13" s="158">
        <v>0</v>
      </c>
      <c r="E13" s="158">
        <v>68739314.184724629</v>
      </c>
      <c r="F13" s="158">
        <v>0</v>
      </c>
      <c r="G13" s="158">
        <v>0</v>
      </c>
      <c r="H13" s="158">
        <v>0</v>
      </c>
      <c r="I13" s="158">
        <v>18423922.181156371</v>
      </c>
      <c r="J13" s="158">
        <v>0</v>
      </c>
      <c r="K13" s="158">
        <v>0</v>
      </c>
      <c r="L13" s="158">
        <v>0</v>
      </c>
      <c r="M13" s="158">
        <v>18211003.389469545</v>
      </c>
      <c r="N13" s="158">
        <v>0</v>
      </c>
      <c r="O13" s="158">
        <v>211307.28046846658</v>
      </c>
      <c r="P13" s="158">
        <v>0</v>
      </c>
      <c r="Q13" s="158">
        <v>0</v>
      </c>
      <c r="R13" s="169">
        <v>0</v>
      </c>
      <c r="S13" s="660">
        <f t="shared" si="0"/>
        <v>41487788.237695359</v>
      </c>
    </row>
    <row r="14" spans="1:19" s="93" customFormat="1">
      <c r="A14" s="70">
        <v>7</v>
      </c>
      <c r="B14" s="97" t="s">
        <v>71</v>
      </c>
      <c r="C14" s="158">
        <v>0</v>
      </c>
      <c r="D14" s="158">
        <v>0</v>
      </c>
      <c r="E14" s="158">
        <v>0</v>
      </c>
      <c r="F14" s="158">
        <v>0</v>
      </c>
      <c r="G14" s="158">
        <v>0</v>
      </c>
      <c r="H14" s="158">
        <v>0</v>
      </c>
      <c r="I14" s="158">
        <v>0</v>
      </c>
      <c r="J14" s="158">
        <v>0</v>
      </c>
      <c r="K14" s="158">
        <v>0</v>
      </c>
      <c r="L14" s="158">
        <v>0</v>
      </c>
      <c r="M14" s="158">
        <v>927302414.29617202</v>
      </c>
      <c r="N14" s="158">
        <v>56738107.253687672</v>
      </c>
      <c r="O14" s="158">
        <v>0</v>
      </c>
      <c r="P14" s="158">
        <v>0</v>
      </c>
      <c r="Q14" s="158">
        <v>0</v>
      </c>
      <c r="R14" s="169">
        <v>0</v>
      </c>
      <c r="S14" s="660">
        <f t="shared" si="0"/>
        <v>984040521.54985964</v>
      </c>
    </row>
    <row r="15" spans="1:19" s="93" customFormat="1">
      <c r="A15" s="70">
        <v>8</v>
      </c>
      <c r="B15" s="97" t="s">
        <v>72</v>
      </c>
      <c r="C15" s="158">
        <v>0</v>
      </c>
      <c r="D15" s="158">
        <v>0</v>
      </c>
      <c r="E15" s="158">
        <v>0</v>
      </c>
      <c r="F15" s="158">
        <v>0</v>
      </c>
      <c r="G15" s="158">
        <v>291578990.42227435</v>
      </c>
      <c r="H15" s="158">
        <v>0</v>
      </c>
      <c r="I15" s="158">
        <v>0</v>
      </c>
      <c r="J15" s="158">
        <v>0</v>
      </c>
      <c r="K15" s="158">
        <v>1967441282.6683509</v>
      </c>
      <c r="L15" s="158">
        <v>10486226.01099748</v>
      </c>
      <c r="M15" s="158">
        <v>0</v>
      </c>
      <c r="N15" s="158">
        <v>0</v>
      </c>
      <c r="O15" s="158">
        <v>0</v>
      </c>
      <c r="P15" s="158">
        <v>0</v>
      </c>
      <c r="Q15" s="158">
        <v>0</v>
      </c>
      <c r="R15" s="169">
        <v>0</v>
      </c>
      <c r="S15" s="660">
        <f t="shared" si="0"/>
        <v>1585498278.1573074</v>
      </c>
    </row>
    <row r="16" spans="1:19" s="93" customFormat="1">
      <c r="A16" s="70">
        <v>9</v>
      </c>
      <c r="B16" s="97" t="s">
        <v>913</v>
      </c>
      <c r="C16" s="158">
        <v>0</v>
      </c>
      <c r="D16" s="158">
        <v>0</v>
      </c>
      <c r="E16" s="158">
        <v>0</v>
      </c>
      <c r="F16" s="158">
        <v>0</v>
      </c>
      <c r="G16" s="158">
        <v>589309886.44573617</v>
      </c>
      <c r="H16" s="158">
        <v>0</v>
      </c>
      <c r="I16" s="158">
        <v>0</v>
      </c>
      <c r="J16" s="158">
        <v>0</v>
      </c>
      <c r="K16" s="158">
        <v>0</v>
      </c>
      <c r="L16" s="158">
        <v>0</v>
      </c>
      <c r="M16" s="158">
        <v>0</v>
      </c>
      <c r="N16" s="158">
        <v>0</v>
      </c>
      <c r="O16" s="158">
        <v>0</v>
      </c>
      <c r="P16" s="158">
        <v>0</v>
      </c>
      <c r="Q16" s="158">
        <v>0</v>
      </c>
      <c r="R16" s="169">
        <v>0</v>
      </c>
      <c r="S16" s="660">
        <f t="shared" si="0"/>
        <v>206258460.25600764</v>
      </c>
    </row>
    <row r="17" spans="1:19" s="93" customFormat="1">
      <c r="A17" s="70">
        <v>10</v>
      </c>
      <c r="B17" s="97" t="s">
        <v>67</v>
      </c>
      <c r="C17" s="158">
        <v>0</v>
      </c>
      <c r="D17" s="158">
        <v>0</v>
      </c>
      <c r="E17" s="158">
        <v>0</v>
      </c>
      <c r="F17" s="158">
        <v>0</v>
      </c>
      <c r="G17" s="158">
        <v>0</v>
      </c>
      <c r="H17" s="158">
        <v>0</v>
      </c>
      <c r="I17" s="158">
        <v>5824985.5352121685</v>
      </c>
      <c r="J17" s="158">
        <v>0</v>
      </c>
      <c r="K17" s="158">
        <v>0</v>
      </c>
      <c r="L17" s="158">
        <v>0</v>
      </c>
      <c r="M17" s="158">
        <v>29075281.204056628</v>
      </c>
      <c r="N17" s="158">
        <v>0</v>
      </c>
      <c r="O17" s="158">
        <v>3954294.0714638447</v>
      </c>
      <c r="P17" s="158">
        <v>0</v>
      </c>
      <c r="Q17" s="158">
        <v>0</v>
      </c>
      <c r="R17" s="169">
        <v>0</v>
      </c>
      <c r="S17" s="660">
        <f t="shared" si="0"/>
        <v>37919215.07885848</v>
      </c>
    </row>
    <row r="18" spans="1:19" s="93" customFormat="1">
      <c r="A18" s="70">
        <v>11</v>
      </c>
      <c r="B18" s="97" t="s">
        <v>68</v>
      </c>
      <c r="C18" s="158">
        <v>0</v>
      </c>
      <c r="D18" s="158">
        <v>0</v>
      </c>
      <c r="E18" s="158">
        <v>0</v>
      </c>
      <c r="F18" s="158">
        <v>0</v>
      </c>
      <c r="G18" s="158">
        <v>0</v>
      </c>
      <c r="H18" s="158">
        <v>0</v>
      </c>
      <c r="I18" s="158">
        <v>0</v>
      </c>
      <c r="J18" s="158">
        <v>0</v>
      </c>
      <c r="K18" s="158">
        <v>0</v>
      </c>
      <c r="L18" s="158">
        <v>0</v>
      </c>
      <c r="M18" s="158">
        <v>0</v>
      </c>
      <c r="N18" s="158">
        <v>0</v>
      </c>
      <c r="O18" s="158">
        <v>0</v>
      </c>
      <c r="P18" s="158">
        <v>0</v>
      </c>
      <c r="Q18" s="158">
        <v>2044719.04</v>
      </c>
      <c r="R18" s="169">
        <v>0</v>
      </c>
      <c r="S18" s="660">
        <f t="shared" si="0"/>
        <v>5111797.5999999996</v>
      </c>
    </row>
    <row r="19" spans="1:19" s="93" customFormat="1">
      <c r="A19" s="70">
        <v>12</v>
      </c>
      <c r="B19" s="97" t="s">
        <v>69</v>
      </c>
      <c r="C19" s="158">
        <v>0</v>
      </c>
      <c r="D19" s="158">
        <v>0</v>
      </c>
      <c r="E19" s="158">
        <v>0</v>
      </c>
      <c r="F19" s="158">
        <v>0</v>
      </c>
      <c r="G19" s="158">
        <v>0</v>
      </c>
      <c r="H19" s="158">
        <v>0</v>
      </c>
      <c r="I19" s="158">
        <v>0</v>
      </c>
      <c r="J19" s="158">
        <v>0</v>
      </c>
      <c r="K19" s="158">
        <v>0</v>
      </c>
      <c r="L19" s="158">
        <v>0</v>
      </c>
      <c r="M19" s="158">
        <v>0</v>
      </c>
      <c r="N19" s="158">
        <v>0</v>
      </c>
      <c r="O19" s="158">
        <v>0</v>
      </c>
      <c r="P19" s="158">
        <v>0</v>
      </c>
      <c r="Q19" s="158">
        <v>0</v>
      </c>
      <c r="R19" s="169">
        <v>0</v>
      </c>
      <c r="S19" s="660">
        <f t="shared" si="0"/>
        <v>0</v>
      </c>
    </row>
    <row r="20" spans="1:19" s="93" customFormat="1">
      <c r="A20" s="70">
        <v>13</v>
      </c>
      <c r="B20" s="97" t="s">
        <v>70</v>
      </c>
      <c r="C20" s="158">
        <v>0</v>
      </c>
      <c r="D20" s="158">
        <v>0</v>
      </c>
      <c r="E20" s="158">
        <v>0</v>
      </c>
      <c r="F20" s="158">
        <v>0</v>
      </c>
      <c r="G20" s="158">
        <v>0</v>
      </c>
      <c r="H20" s="158">
        <v>0</v>
      </c>
      <c r="I20" s="158">
        <v>0</v>
      </c>
      <c r="J20" s="158">
        <v>0</v>
      </c>
      <c r="K20" s="158">
        <v>0</v>
      </c>
      <c r="L20" s="158">
        <v>0</v>
      </c>
      <c r="M20" s="158">
        <v>0</v>
      </c>
      <c r="N20" s="158">
        <v>0</v>
      </c>
      <c r="O20" s="158">
        <v>0</v>
      </c>
      <c r="P20" s="158">
        <v>0</v>
      </c>
      <c r="Q20" s="158">
        <v>0</v>
      </c>
      <c r="R20" s="169">
        <v>0</v>
      </c>
      <c r="S20" s="660">
        <f t="shared" si="0"/>
        <v>0</v>
      </c>
    </row>
    <row r="21" spans="1:19" s="93" customFormat="1">
      <c r="A21" s="70">
        <v>14</v>
      </c>
      <c r="B21" s="97" t="s">
        <v>143</v>
      </c>
      <c r="C21" s="158">
        <v>335970854.75</v>
      </c>
      <c r="D21" s="158">
        <v>0</v>
      </c>
      <c r="E21" s="158">
        <v>0</v>
      </c>
      <c r="F21" s="158">
        <v>0</v>
      </c>
      <c r="G21" s="158">
        <v>0</v>
      </c>
      <c r="H21" s="158">
        <v>0</v>
      </c>
      <c r="I21" s="158">
        <v>0</v>
      </c>
      <c r="J21" s="158">
        <v>0</v>
      </c>
      <c r="K21" s="158">
        <v>0</v>
      </c>
      <c r="L21" s="158">
        <v>0</v>
      </c>
      <c r="M21" s="158">
        <v>189777072.80200002</v>
      </c>
      <c r="N21" s="158">
        <v>0</v>
      </c>
      <c r="O21" s="158">
        <v>0</v>
      </c>
      <c r="P21" s="158">
        <v>0</v>
      </c>
      <c r="Q21" s="158">
        <v>0</v>
      </c>
      <c r="R21" s="169">
        <v>0</v>
      </c>
      <c r="S21" s="660">
        <f>$C$6*SUM(C21:D21)+$E$6*SUM(E21:F21)+$G$6*SUM(G21:H21)+$I$6*SUM(I21:J21)+$K$6*SUM(K21:L21)+$M$6*SUM(M21:N21)+$O$6*SUM(O21:P21)+$Q$6*SUM(Q21:R21)</f>
        <v>189777072.80200002</v>
      </c>
    </row>
    <row r="22" spans="1:19" ht="14.4" thickBot="1">
      <c r="A22" s="63"/>
      <c r="B22" s="95" t="s">
        <v>66</v>
      </c>
      <c r="C22" s="159">
        <f>SUM(C8:C21)</f>
        <v>1078483390.1665535</v>
      </c>
      <c r="D22" s="159">
        <f t="shared" ref="D22:R22" si="1">SUM(D8:D21)</f>
        <v>17880.275000000001</v>
      </c>
      <c r="E22" s="159">
        <f t="shared" si="1"/>
        <v>68739314.184724629</v>
      </c>
      <c r="F22" s="159">
        <f t="shared" si="1"/>
        <v>0</v>
      </c>
      <c r="G22" s="159">
        <f t="shared" si="1"/>
        <v>880888876.86801052</v>
      </c>
      <c r="H22" s="159">
        <f t="shared" si="1"/>
        <v>0</v>
      </c>
      <c r="I22" s="159">
        <f t="shared" si="1"/>
        <v>24248907.716368541</v>
      </c>
      <c r="J22" s="159">
        <f t="shared" si="1"/>
        <v>0</v>
      </c>
      <c r="K22" s="159">
        <f t="shared" si="1"/>
        <v>1967441282.6683509</v>
      </c>
      <c r="L22" s="159">
        <f t="shared" si="1"/>
        <v>10486226.01099748</v>
      </c>
      <c r="M22" s="159">
        <f t="shared" si="1"/>
        <v>1277830192.5724206</v>
      </c>
      <c r="N22" s="159">
        <f t="shared" si="1"/>
        <v>56738107.253687672</v>
      </c>
      <c r="O22" s="159">
        <f t="shared" si="1"/>
        <v>4165601.3519323114</v>
      </c>
      <c r="P22" s="159">
        <f t="shared" si="1"/>
        <v>0</v>
      </c>
      <c r="Q22" s="159">
        <f t="shared" si="1"/>
        <v>2044719.04</v>
      </c>
      <c r="R22" s="159">
        <f t="shared" si="1"/>
        <v>0</v>
      </c>
      <c r="S22" s="661">
        <f>SUM(S8:S21)</f>
        <v>3163557554.5624504</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activeCell="F11" sqref="F11"/>
      <selection pane="topRight" activeCell="F11" sqref="F11"/>
      <selection pane="bottomLeft" activeCell="F11" sqref="F11"/>
      <selection pane="bottomRight" activeCell="F11" sqref="F11"/>
    </sheetView>
  </sheetViews>
  <sheetFormatPr defaultColWidth="9.33203125" defaultRowHeight="13.8"/>
  <cols>
    <col min="1" max="1" width="10.5546875" style="2" bestFit="1" customWidth="1"/>
    <col min="2" max="2" width="97" style="2" bestFit="1" customWidth="1"/>
    <col min="3" max="3" width="19" style="2" customWidth="1"/>
    <col min="4" max="4" width="19.5546875" style="2" customWidth="1"/>
    <col min="5" max="5" width="30.5546875" style="2" customWidth="1"/>
    <col min="6" max="6" width="29.3320312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8" width="18.5546875" style="2" customWidth="1"/>
    <col min="19" max="19" width="36" style="2" customWidth="1"/>
    <col min="20" max="21" width="16.5546875" style="2" customWidth="1"/>
    <col min="22" max="22" width="17.33203125" style="2" customWidth="1"/>
    <col min="23" max="16384" width="9.33203125" style="12"/>
  </cols>
  <sheetData>
    <row r="1" spans="1:22">
      <c r="A1" s="2" t="s">
        <v>97</v>
      </c>
      <c r="B1" s="205" t="str">
        <f>Info!C2</f>
        <v>სს ”ლიბერთი ბანკი”</v>
      </c>
    </row>
    <row r="2" spans="1:22">
      <c r="A2" s="2" t="s">
        <v>98</v>
      </c>
      <c r="B2" s="672">
        <f>'1. key ratios'!B2</f>
        <v>45747</v>
      </c>
    </row>
    <row r="4" spans="1:22" ht="28.2" thickBot="1">
      <c r="A4" s="2" t="s">
        <v>249</v>
      </c>
      <c r="B4" s="177" t="s">
        <v>283</v>
      </c>
      <c r="V4" s="123" t="s">
        <v>76</v>
      </c>
    </row>
    <row r="5" spans="1:22">
      <c r="A5" s="61"/>
      <c r="B5" s="62"/>
      <c r="C5" s="914" t="s">
        <v>105</v>
      </c>
      <c r="D5" s="915"/>
      <c r="E5" s="915"/>
      <c r="F5" s="915"/>
      <c r="G5" s="915"/>
      <c r="H5" s="915"/>
      <c r="I5" s="915"/>
      <c r="J5" s="915"/>
      <c r="K5" s="915"/>
      <c r="L5" s="916"/>
      <c r="M5" s="914" t="s">
        <v>106</v>
      </c>
      <c r="N5" s="915"/>
      <c r="O5" s="915"/>
      <c r="P5" s="915"/>
      <c r="Q5" s="915"/>
      <c r="R5" s="915"/>
      <c r="S5" s="916"/>
      <c r="T5" s="919" t="s">
        <v>281</v>
      </c>
      <c r="U5" s="919" t="s">
        <v>280</v>
      </c>
      <c r="V5" s="917" t="s">
        <v>107</v>
      </c>
    </row>
    <row r="6" spans="1:22" s="37" customFormat="1" ht="127.95" customHeight="1">
      <c r="A6" s="68"/>
      <c r="B6" s="99"/>
      <c r="C6" s="59" t="s">
        <v>108</v>
      </c>
      <c r="D6" s="58" t="s">
        <v>109</v>
      </c>
      <c r="E6" s="55" t="s">
        <v>110</v>
      </c>
      <c r="F6" s="178"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20"/>
      <c r="U6" s="920"/>
      <c r="V6" s="918"/>
    </row>
    <row r="7" spans="1:22" s="93" customFormat="1">
      <c r="A7" s="94">
        <v>1</v>
      </c>
      <c r="B7" s="97" t="s">
        <v>123</v>
      </c>
      <c r="C7" s="160">
        <v>0</v>
      </c>
      <c r="D7" s="158">
        <v>0</v>
      </c>
      <c r="E7" s="158">
        <v>0</v>
      </c>
      <c r="F7" s="158">
        <v>0</v>
      </c>
      <c r="G7" s="158">
        <v>0</v>
      </c>
      <c r="H7" s="158">
        <v>0</v>
      </c>
      <c r="I7" s="158">
        <v>0</v>
      </c>
      <c r="J7" s="158">
        <v>0</v>
      </c>
      <c r="K7" s="158">
        <v>0</v>
      </c>
      <c r="L7" s="161">
        <v>0</v>
      </c>
      <c r="M7" s="160">
        <v>0</v>
      </c>
      <c r="N7" s="158">
        <v>0</v>
      </c>
      <c r="O7" s="158">
        <v>0</v>
      </c>
      <c r="P7" s="158">
        <v>0</v>
      </c>
      <c r="Q7" s="158">
        <v>0</v>
      </c>
      <c r="R7" s="158">
        <v>0</v>
      </c>
      <c r="S7" s="161">
        <v>0</v>
      </c>
      <c r="T7" s="172">
        <v>0</v>
      </c>
      <c r="U7" s="171">
        <v>0</v>
      </c>
      <c r="V7" s="162">
        <f>SUM(C7:S7)</f>
        <v>0</v>
      </c>
    </row>
    <row r="8" spans="1:22" s="93" customFormat="1">
      <c r="A8" s="94">
        <v>2</v>
      </c>
      <c r="B8" s="97" t="s">
        <v>124</v>
      </c>
      <c r="C8" s="160">
        <v>0</v>
      </c>
      <c r="D8" s="158">
        <v>0</v>
      </c>
      <c r="E8" s="158">
        <v>0</v>
      </c>
      <c r="F8" s="158">
        <v>0</v>
      </c>
      <c r="G8" s="158">
        <v>0</v>
      </c>
      <c r="H8" s="158">
        <v>0</v>
      </c>
      <c r="I8" s="158">
        <v>0</v>
      </c>
      <c r="J8" s="158">
        <v>0</v>
      </c>
      <c r="K8" s="158">
        <v>0</v>
      </c>
      <c r="L8" s="161">
        <v>0</v>
      </c>
      <c r="M8" s="160">
        <v>0</v>
      </c>
      <c r="N8" s="158">
        <v>0</v>
      </c>
      <c r="O8" s="158">
        <v>0</v>
      </c>
      <c r="P8" s="158">
        <v>0</v>
      </c>
      <c r="Q8" s="158">
        <v>0</v>
      </c>
      <c r="R8" s="158">
        <v>0</v>
      </c>
      <c r="S8" s="161">
        <v>0</v>
      </c>
      <c r="T8" s="171">
        <v>0</v>
      </c>
      <c r="U8" s="171">
        <v>0</v>
      </c>
      <c r="V8" s="162">
        <f t="shared" ref="V8:V20" si="0">SUM(C8:S8)</f>
        <v>0</v>
      </c>
    </row>
    <row r="9" spans="1:22" s="93" customFormat="1">
      <c r="A9" s="94">
        <v>3</v>
      </c>
      <c r="B9" s="97" t="s">
        <v>125</v>
      </c>
      <c r="C9" s="160">
        <v>0</v>
      </c>
      <c r="D9" s="158">
        <v>0</v>
      </c>
      <c r="E9" s="158">
        <v>0</v>
      </c>
      <c r="F9" s="158">
        <v>0</v>
      </c>
      <c r="G9" s="158">
        <v>0</v>
      </c>
      <c r="H9" s="158">
        <v>0</v>
      </c>
      <c r="I9" s="158">
        <v>0</v>
      </c>
      <c r="J9" s="158">
        <v>0</v>
      </c>
      <c r="K9" s="158">
        <v>0</v>
      </c>
      <c r="L9" s="161">
        <v>0</v>
      </c>
      <c r="M9" s="160">
        <v>0</v>
      </c>
      <c r="N9" s="158">
        <v>0</v>
      </c>
      <c r="O9" s="158">
        <v>0</v>
      </c>
      <c r="P9" s="158">
        <v>0</v>
      </c>
      <c r="Q9" s="158">
        <v>0</v>
      </c>
      <c r="R9" s="158">
        <v>0</v>
      </c>
      <c r="S9" s="161">
        <v>0</v>
      </c>
      <c r="T9" s="171">
        <v>0</v>
      </c>
      <c r="U9" s="171">
        <v>0</v>
      </c>
      <c r="V9" s="162">
        <f>SUM(C9:S9)</f>
        <v>0</v>
      </c>
    </row>
    <row r="10" spans="1:22" s="93" customFormat="1">
      <c r="A10" s="94">
        <v>4</v>
      </c>
      <c r="B10" s="97" t="s">
        <v>126</v>
      </c>
      <c r="C10" s="160">
        <v>0</v>
      </c>
      <c r="D10" s="158">
        <v>0</v>
      </c>
      <c r="E10" s="158">
        <v>0</v>
      </c>
      <c r="F10" s="158">
        <v>0</v>
      </c>
      <c r="G10" s="158">
        <v>0</v>
      </c>
      <c r="H10" s="158">
        <v>0</v>
      </c>
      <c r="I10" s="158">
        <v>0</v>
      </c>
      <c r="J10" s="158">
        <v>0</v>
      </c>
      <c r="K10" s="158">
        <v>0</v>
      </c>
      <c r="L10" s="161">
        <v>0</v>
      </c>
      <c r="M10" s="160">
        <v>0</v>
      </c>
      <c r="N10" s="158">
        <v>0</v>
      </c>
      <c r="O10" s="158">
        <v>0</v>
      </c>
      <c r="P10" s="158">
        <v>0</v>
      </c>
      <c r="Q10" s="158">
        <v>0</v>
      </c>
      <c r="R10" s="158">
        <v>0</v>
      </c>
      <c r="S10" s="161">
        <v>0</v>
      </c>
      <c r="T10" s="171">
        <v>0</v>
      </c>
      <c r="U10" s="171">
        <v>0</v>
      </c>
      <c r="V10" s="162">
        <f t="shared" si="0"/>
        <v>0</v>
      </c>
    </row>
    <row r="11" spans="1:22" s="93" customFormat="1">
      <c r="A11" s="94">
        <v>5</v>
      </c>
      <c r="B11" s="97" t="s">
        <v>912</v>
      </c>
      <c r="C11" s="160">
        <v>0</v>
      </c>
      <c r="D11" s="158">
        <v>0</v>
      </c>
      <c r="E11" s="158">
        <v>0</v>
      </c>
      <c r="F11" s="158">
        <v>0</v>
      </c>
      <c r="G11" s="158">
        <v>0</v>
      </c>
      <c r="H11" s="158">
        <v>0</v>
      </c>
      <c r="I11" s="158">
        <v>0</v>
      </c>
      <c r="J11" s="158">
        <v>0</v>
      </c>
      <c r="K11" s="158">
        <v>0</v>
      </c>
      <c r="L11" s="161">
        <v>0</v>
      </c>
      <c r="M11" s="160">
        <v>0</v>
      </c>
      <c r="N11" s="158">
        <v>0</v>
      </c>
      <c r="O11" s="158">
        <v>0</v>
      </c>
      <c r="P11" s="158">
        <v>0</v>
      </c>
      <c r="Q11" s="158">
        <v>0</v>
      </c>
      <c r="R11" s="158">
        <v>0</v>
      </c>
      <c r="S11" s="161">
        <v>0</v>
      </c>
      <c r="T11" s="171">
        <v>0</v>
      </c>
      <c r="U11" s="171">
        <v>0</v>
      </c>
      <c r="V11" s="162">
        <f t="shared" si="0"/>
        <v>0</v>
      </c>
    </row>
    <row r="12" spans="1:22" s="93" customFormat="1">
      <c r="A12" s="94">
        <v>6</v>
      </c>
      <c r="B12" s="97" t="s">
        <v>127</v>
      </c>
      <c r="C12" s="160">
        <v>0</v>
      </c>
      <c r="D12" s="158">
        <v>0</v>
      </c>
      <c r="E12" s="158">
        <v>0</v>
      </c>
      <c r="F12" s="158">
        <v>0</v>
      </c>
      <c r="G12" s="158">
        <v>0</v>
      </c>
      <c r="H12" s="158">
        <v>0</v>
      </c>
      <c r="I12" s="158">
        <v>0</v>
      </c>
      <c r="J12" s="158">
        <v>0</v>
      </c>
      <c r="K12" s="158">
        <v>0</v>
      </c>
      <c r="L12" s="161">
        <v>0</v>
      </c>
      <c r="M12" s="160">
        <v>0</v>
      </c>
      <c r="N12" s="158">
        <v>0</v>
      </c>
      <c r="O12" s="158">
        <v>0</v>
      </c>
      <c r="P12" s="158">
        <v>0</v>
      </c>
      <c r="Q12" s="158">
        <v>0</v>
      </c>
      <c r="R12" s="158">
        <v>0</v>
      </c>
      <c r="S12" s="161">
        <v>0</v>
      </c>
      <c r="T12" s="171">
        <v>0</v>
      </c>
      <c r="U12" s="171">
        <v>0</v>
      </c>
      <c r="V12" s="162">
        <f t="shared" si="0"/>
        <v>0</v>
      </c>
    </row>
    <row r="13" spans="1:22" s="93" customFormat="1">
      <c r="A13" s="94">
        <v>7</v>
      </c>
      <c r="B13" s="97" t="s">
        <v>71</v>
      </c>
      <c r="C13" s="160">
        <v>0</v>
      </c>
      <c r="D13" s="158">
        <v>8485565.4010790456</v>
      </c>
      <c r="E13" s="158">
        <v>0</v>
      </c>
      <c r="F13" s="158">
        <v>0</v>
      </c>
      <c r="G13" s="158">
        <v>0</v>
      </c>
      <c r="H13" s="158">
        <v>0</v>
      </c>
      <c r="I13" s="158">
        <v>0</v>
      </c>
      <c r="J13" s="158">
        <v>0</v>
      </c>
      <c r="K13" s="158">
        <v>0</v>
      </c>
      <c r="L13" s="161">
        <v>0</v>
      </c>
      <c r="M13" s="160">
        <v>0</v>
      </c>
      <c r="N13" s="158">
        <v>0</v>
      </c>
      <c r="O13" s="158">
        <v>0</v>
      </c>
      <c r="P13" s="158">
        <v>0</v>
      </c>
      <c r="Q13" s="158">
        <v>0</v>
      </c>
      <c r="R13" s="158">
        <v>0</v>
      </c>
      <c r="S13" s="161">
        <v>0</v>
      </c>
      <c r="T13" s="171">
        <v>6945929.721138793</v>
      </c>
      <c r="U13" s="171">
        <v>1539635.6799402528</v>
      </c>
      <c r="V13" s="162">
        <f>SUM(C13:S13)</f>
        <v>8485565.4010790456</v>
      </c>
    </row>
    <row r="14" spans="1:22" s="93" customFormat="1">
      <c r="A14" s="94">
        <v>8</v>
      </c>
      <c r="B14" s="97" t="s">
        <v>72</v>
      </c>
      <c r="C14" s="160">
        <v>0</v>
      </c>
      <c r="D14" s="158">
        <v>16832980.283008978</v>
      </c>
      <c r="E14" s="158">
        <v>0</v>
      </c>
      <c r="F14" s="158">
        <v>0</v>
      </c>
      <c r="G14" s="158">
        <v>0</v>
      </c>
      <c r="H14" s="158">
        <v>0</v>
      </c>
      <c r="I14" s="158">
        <v>0</v>
      </c>
      <c r="J14" s="158">
        <v>0</v>
      </c>
      <c r="K14" s="158">
        <v>0</v>
      </c>
      <c r="L14" s="161">
        <v>0</v>
      </c>
      <c r="M14" s="160">
        <v>0</v>
      </c>
      <c r="N14" s="158">
        <v>0</v>
      </c>
      <c r="O14" s="158">
        <v>0</v>
      </c>
      <c r="P14" s="158">
        <v>0</v>
      </c>
      <c r="Q14" s="158">
        <v>0</v>
      </c>
      <c r="R14" s="158">
        <v>0</v>
      </c>
      <c r="S14" s="161">
        <v>0</v>
      </c>
      <c r="T14" s="171">
        <v>15001542.686758976</v>
      </c>
      <c r="U14" s="171">
        <v>1831437.5962499999</v>
      </c>
      <c r="V14" s="162">
        <f t="shared" si="0"/>
        <v>16832980.283008978</v>
      </c>
    </row>
    <row r="15" spans="1:22" s="93" customFormat="1">
      <c r="A15" s="94">
        <v>9</v>
      </c>
      <c r="B15" s="97" t="s">
        <v>913</v>
      </c>
      <c r="C15" s="160">
        <v>0</v>
      </c>
      <c r="D15" s="158">
        <v>468738.42675118335</v>
      </c>
      <c r="E15" s="158">
        <v>0</v>
      </c>
      <c r="F15" s="158">
        <v>0</v>
      </c>
      <c r="G15" s="158">
        <v>0</v>
      </c>
      <c r="H15" s="158">
        <v>0</v>
      </c>
      <c r="I15" s="158">
        <v>0</v>
      </c>
      <c r="J15" s="158">
        <v>0</v>
      </c>
      <c r="K15" s="158">
        <v>0</v>
      </c>
      <c r="L15" s="161">
        <v>0</v>
      </c>
      <c r="M15" s="160">
        <v>0</v>
      </c>
      <c r="N15" s="158">
        <v>0</v>
      </c>
      <c r="O15" s="158">
        <v>0</v>
      </c>
      <c r="P15" s="158">
        <v>0</v>
      </c>
      <c r="Q15" s="158">
        <v>0</v>
      </c>
      <c r="R15" s="158">
        <v>0</v>
      </c>
      <c r="S15" s="161">
        <v>0</v>
      </c>
      <c r="T15" s="171">
        <v>468738.42675118335</v>
      </c>
      <c r="U15" s="171">
        <v>0</v>
      </c>
      <c r="V15" s="162">
        <f t="shared" si="0"/>
        <v>468738.42675118335</v>
      </c>
    </row>
    <row r="16" spans="1:22" s="93" customFormat="1">
      <c r="A16" s="94">
        <v>10</v>
      </c>
      <c r="B16" s="97" t="s">
        <v>67</v>
      </c>
      <c r="C16" s="160">
        <v>0</v>
      </c>
      <c r="D16" s="158">
        <v>102661.26850000001</v>
      </c>
      <c r="E16" s="158">
        <v>0</v>
      </c>
      <c r="F16" s="158">
        <v>0</v>
      </c>
      <c r="G16" s="158">
        <v>0</v>
      </c>
      <c r="H16" s="158">
        <v>0</v>
      </c>
      <c r="I16" s="158">
        <v>0</v>
      </c>
      <c r="J16" s="158">
        <v>0</v>
      </c>
      <c r="K16" s="158">
        <v>0</v>
      </c>
      <c r="L16" s="161">
        <v>0</v>
      </c>
      <c r="M16" s="160">
        <v>0</v>
      </c>
      <c r="N16" s="158">
        <v>0</v>
      </c>
      <c r="O16" s="158">
        <v>0</v>
      </c>
      <c r="P16" s="158">
        <v>0</v>
      </c>
      <c r="Q16" s="158">
        <v>0</v>
      </c>
      <c r="R16" s="158">
        <v>0</v>
      </c>
      <c r="S16" s="161">
        <v>0</v>
      </c>
      <c r="T16" s="171">
        <v>102661.26850000001</v>
      </c>
      <c r="U16" s="171">
        <v>0</v>
      </c>
      <c r="V16" s="162">
        <f t="shared" si="0"/>
        <v>102661.26850000001</v>
      </c>
    </row>
    <row r="17" spans="1:22" s="93" customFormat="1">
      <c r="A17" s="94">
        <v>11</v>
      </c>
      <c r="B17" s="97" t="s">
        <v>68</v>
      </c>
      <c r="C17" s="160">
        <v>0</v>
      </c>
      <c r="D17" s="158">
        <v>0</v>
      </c>
      <c r="E17" s="158">
        <v>0</v>
      </c>
      <c r="F17" s="158">
        <v>0</v>
      </c>
      <c r="G17" s="158">
        <v>0</v>
      </c>
      <c r="H17" s="158">
        <v>0</v>
      </c>
      <c r="I17" s="158">
        <v>0</v>
      </c>
      <c r="J17" s="158">
        <v>0</v>
      </c>
      <c r="K17" s="158">
        <v>0</v>
      </c>
      <c r="L17" s="161">
        <v>0</v>
      </c>
      <c r="M17" s="160">
        <v>0</v>
      </c>
      <c r="N17" s="158">
        <v>0</v>
      </c>
      <c r="O17" s="158">
        <v>0</v>
      </c>
      <c r="P17" s="158">
        <v>0</v>
      </c>
      <c r="Q17" s="158">
        <v>0</v>
      </c>
      <c r="R17" s="158">
        <v>0</v>
      </c>
      <c r="S17" s="161">
        <v>0</v>
      </c>
      <c r="T17" s="171">
        <v>0</v>
      </c>
      <c r="U17" s="171">
        <v>0</v>
      </c>
      <c r="V17" s="162">
        <f t="shared" si="0"/>
        <v>0</v>
      </c>
    </row>
    <row r="18" spans="1:22" s="93" customFormat="1">
      <c r="A18" s="94">
        <v>12</v>
      </c>
      <c r="B18" s="97" t="s">
        <v>69</v>
      </c>
      <c r="C18" s="160">
        <v>0</v>
      </c>
      <c r="D18" s="158">
        <v>0</v>
      </c>
      <c r="E18" s="158">
        <v>0</v>
      </c>
      <c r="F18" s="158">
        <v>0</v>
      </c>
      <c r="G18" s="158">
        <v>0</v>
      </c>
      <c r="H18" s="158">
        <v>0</v>
      </c>
      <c r="I18" s="158">
        <v>0</v>
      </c>
      <c r="J18" s="158">
        <v>0</v>
      </c>
      <c r="K18" s="158">
        <v>0</v>
      </c>
      <c r="L18" s="161">
        <v>0</v>
      </c>
      <c r="M18" s="160">
        <v>0</v>
      </c>
      <c r="N18" s="158">
        <v>0</v>
      </c>
      <c r="O18" s="158">
        <v>0</v>
      </c>
      <c r="P18" s="158">
        <v>0</v>
      </c>
      <c r="Q18" s="158">
        <v>0</v>
      </c>
      <c r="R18" s="158">
        <v>0</v>
      </c>
      <c r="S18" s="161">
        <v>0</v>
      </c>
      <c r="T18" s="171">
        <v>0</v>
      </c>
      <c r="U18" s="171">
        <v>0</v>
      </c>
      <c r="V18" s="162">
        <f t="shared" si="0"/>
        <v>0</v>
      </c>
    </row>
    <row r="19" spans="1:22" s="93" customFormat="1">
      <c r="A19" s="94">
        <v>13</v>
      </c>
      <c r="B19" s="97" t="s">
        <v>70</v>
      </c>
      <c r="C19" s="160">
        <v>0</v>
      </c>
      <c r="D19" s="158">
        <v>0</v>
      </c>
      <c r="E19" s="158">
        <v>0</v>
      </c>
      <c r="F19" s="158">
        <v>0</v>
      </c>
      <c r="G19" s="158">
        <v>0</v>
      </c>
      <c r="H19" s="158">
        <v>0</v>
      </c>
      <c r="I19" s="158">
        <v>0</v>
      </c>
      <c r="J19" s="158">
        <v>0</v>
      </c>
      <c r="K19" s="158">
        <v>0</v>
      </c>
      <c r="L19" s="161">
        <v>0</v>
      </c>
      <c r="M19" s="160">
        <v>0</v>
      </c>
      <c r="N19" s="158">
        <v>0</v>
      </c>
      <c r="O19" s="158">
        <v>0</v>
      </c>
      <c r="P19" s="158">
        <v>0</v>
      </c>
      <c r="Q19" s="158">
        <v>0</v>
      </c>
      <c r="R19" s="158">
        <v>0</v>
      </c>
      <c r="S19" s="161">
        <v>0</v>
      </c>
      <c r="T19" s="171">
        <v>0</v>
      </c>
      <c r="U19" s="171">
        <v>0</v>
      </c>
      <c r="V19" s="162">
        <f t="shared" si="0"/>
        <v>0</v>
      </c>
    </row>
    <row r="20" spans="1:22" s="93" customFormat="1">
      <c r="A20" s="94">
        <v>14</v>
      </c>
      <c r="B20" s="97" t="s">
        <v>143</v>
      </c>
      <c r="C20" s="160">
        <v>0</v>
      </c>
      <c r="D20" s="158">
        <v>0</v>
      </c>
      <c r="E20" s="158">
        <v>0</v>
      </c>
      <c r="F20" s="158">
        <v>0</v>
      </c>
      <c r="G20" s="158">
        <v>0</v>
      </c>
      <c r="H20" s="158">
        <v>0</v>
      </c>
      <c r="I20" s="158">
        <v>0</v>
      </c>
      <c r="J20" s="158">
        <v>0</v>
      </c>
      <c r="K20" s="158">
        <v>0</v>
      </c>
      <c r="L20" s="161">
        <v>0</v>
      </c>
      <c r="M20" s="160">
        <v>0</v>
      </c>
      <c r="N20" s="158">
        <v>0</v>
      </c>
      <c r="O20" s="158">
        <v>0</v>
      </c>
      <c r="P20" s="158">
        <v>0</v>
      </c>
      <c r="Q20" s="158">
        <v>0</v>
      </c>
      <c r="R20" s="158">
        <v>0</v>
      </c>
      <c r="S20" s="161">
        <v>0</v>
      </c>
      <c r="T20" s="171">
        <v>0</v>
      </c>
      <c r="U20" s="171">
        <v>0</v>
      </c>
      <c r="V20" s="162">
        <f t="shared" si="0"/>
        <v>0</v>
      </c>
    </row>
    <row r="21" spans="1:22" ht="14.4" thickBot="1">
      <c r="A21" s="63"/>
      <c r="B21" s="64" t="s">
        <v>66</v>
      </c>
      <c r="C21" s="163">
        <f>SUM(C7:C20)</f>
        <v>0</v>
      </c>
      <c r="D21" s="159">
        <f t="shared" ref="D21:V21" si="1">SUM(D7:D20)</f>
        <v>25889945.379339203</v>
      </c>
      <c r="E21" s="159">
        <f t="shared" si="1"/>
        <v>0</v>
      </c>
      <c r="F21" s="159">
        <f t="shared" si="1"/>
        <v>0</v>
      </c>
      <c r="G21" s="159">
        <f t="shared" si="1"/>
        <v>0</v>
      </c>
      <c r="H21" s="159">
        <f t="shared" si="1"/>
        <v>0</v>
      </c>
      <c r="I21" s="159">
        <f t="shared" si="1"/>
        <v>0</v>
      </c>
      <c r="J21" s="159">
        <f t="shared" si="1"/>
        <v>0</v>
      </c>
      <c r="K21" s="159">
        <f t="shared" si="1"/>
        <v>0</v>
      </c>
      <c r="L21" s="164">
        <f t="shared" si="1"/>
        <v>0</v>
      </c>
      <c r="M21" s="163">
        <f t="shared" si="1"/>
        <v>0</v>
      </c>
      <c r="N21" s="159">
        <f t="shared" si="1"/>
        <v>0</v>
      </c>
      <c r="O21" s="159">
        <f t="shared" si="1"/>
        <v>0</v>
      </c>
      <c r="P21" s="159">
        <f t="shared" si="1"/>
        <v>0</v>
      </c>
      <c r="Q21" s="159">
        <f t="shared" si="1"/>
        <v>0</v>
      </c>
      <c r="R21" s="159">
        <f t="shared" si="1"/>
        <v>0</v>
      </c>
      <c r="S21" s="164">
        <f t="shared" si="1"/>
        <v>0</v>
      </c>
      <c r="T21" s="164">
        <f>SUM(T7:T20)</f>
        <v>22518872.103148952</v>
      </c>
      <c r="U21" s="164">
        <f t="shared" si="1"/>
        <v>3371073.276190253</v>
      </c>
      <c r="V21" s="165">
        <f t="shared" si="1"/>
        <v>25889945.379339203</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F11" sqref="F11"/>
      <selection pane="topRight" activeCell="F11" sqref="F11"/>
      <selection pane="bottomLeft" activeCell="F11" sqref="F11"/>
      <selection pane="bottomRight" activeCell="F11" sqref="F11"/>
    </sheetView>
  </sheetViews>
  <sheetFormatPr defaultColWidth="9.33203125" defaultRowHeight="13.8"/>
  <cols>
    <col min="1" max="1" width="10.5546875" style="2" bestFit="1" customWidth="1"/>
    <col min="2" max="2" width="101.6640625" style="2" customWidth="1"/>
    <col min="3" max="3" width="26.44140625" style="2" customWidth="1"/>
    <col min="4" max="4" width="16" style="2" customWidth="1"/>
    <col min="5" max="5" width="17.6640625" style="2" customWidth="1"/>
    <col min="6" max="6" width="15.6640625" style="2" customWidth="1"/>
    <col min="7" max="7" width="17.44140625" style="2" customWidth="1"/>
    <col min="8" max="8" width="15.33203125" style="2" customWidth="1"/>
    <col min="9" max="16384" width="9.33203125" style="12"/>
  </cols>
  <sheetData>
    <row r="1" spans="1:9">
      <c r="A1" s="2" t="s">
        <v>97</v>
      </c>
      <c r="B1" s="205" t="str">
        <f>Info!C2</f>
        <v>სს ”ლიბერთი ბანკი”</v>
      </c>
    </row>
    <row r="2" spans="1:9">
      <c r="A2" s="2" t="s">
        <v>98</v>
      </c>
      <c r="B2" s="672">
        <f>'1. key ratios'!B2</f>
        <v>45747</v>
      </c>
    </row>
    <row r="4" spans="1:9" ht="14.4" thickBot="1">
      <c r="A4" s="2" t="s">
        <v>250</v>
      </c>
      <c r="B4" s="174" t="s">
        <v>284</v>
      </c>
    </row>
    <row r="5" spans="1:9">
      <c r="A5" s="61"/>
      <c r="B5" s="91"/>
      <c r="C5" s="780" t="s">
        <v>0</v>
      </c>
      <c r="D5" s="780" t="s">
        <v>1</v>
      </c>
      <c r="E5" s="780" t="s">
        <v>2</v>
      </c>
      <c r="F5" s="780" t="s">
        <v>3</v>
      </c>
      <c r="G5" s="781" t="s">
        <v>4</v>
      </c>
      <c r="H5" s="782" t="s">
        <v>5</v>
      </c>
      <c r="I5" s="24"/>
    </row>
    <row r="6" spans="1:9" ht="15" customHeight="1">
      <c r="A6" s="90"/>
      <c r="B6" s="22"/>
      <c r="C6" s="921" t="s">
        <v>276</v>
      </c>
      <c r="D6" s="925" t="s">
        <v>297</v>
      </c>
      <c r="E6" s="926"/>
      <c r="F6" s="921" t="s">
        <v>303</v>
      </c>
      <c r="G6" s="921" t="s">
        <v>304</v>
      </c>
      <c r="H6" s="923" t="s">
        <v>278</v>
      </c>
      <c r="I6" s="24"/>
    </row>
    <row r="7" spans="1:9" ht="69">
      <c r="A7" s="90"/>
      <c r="B7" s="22"/>
      <c r="C7" s="922"/>
      <c r="D7" s="173" t="s">
        <v>279</v>
      </c>
      <c r="E7" s="173" t="s">
        <v>277</v>
      </c>
      <c r="F7" s="922"/>
      <c r="G7" s="922"/>
      <c r="H7" s="924"/>
      <c r="I7" s="24"/>
    </row>
    <row r="8" spans="1:9">
      <c r="A8" s="53">
        <v>1</v>
      </c>
      <c r="B8" s="97" t="s">
        <v>123</v>
      </c>
      <c r="C8" s="166">
        <v>855824067.63727593</v>
      </c>
      <c r="D8" s="167">
        <v>35760.550000000003</v>
      </c>
      <c r="E8" s="166">
        <v>17880.275000000001</v>
      </c>
      <c r="F8" s="166">
        <v>113311532.22072238</v>
      </c>
      <c r="G8" s="170">
        <v>113311532.22072238</v>
      </c>
      <c r="H8" s="179">
        <f>IFERROR(G8/(C8+E8)," ")</f>
        <v>0.1323977312599976</v>
      </c>
    </row>
    <row r="9" spans="1:9" ht="15" customHeight="1">
      <c r="A9" s="53">
        <v>2</v>
      </c>
      <c r="B9" s="97" t="s">
        <v>124</v>
      </c>
      <c r="C9" s="166">
        <v>0</v>
      </c>
      <c r="D9" s="167">
        <v>0</v>
      </c>
      <c r="E9" s="166">
        <v>0</v>
      </c>
      <c r="F9" s="166">
        <v>0</v>
      </c>
      <c r="G9" s="170">
        <v>0</v>
      </c>
      <c r="H9" s="179" t="str">
        <f t="shared" ref="H9:H21" si="0">IFERROR(G9/(C9+E9)," ")</f>
        <v xml:space="preserve"> </v>
      </c>
    </row>
    <row r="10" spans="1:9">
      <c r="A10" s="53">
        <v>3</v>
      </c>
      <c r="B10" s="97" t="s">
        <v>125</v>
      </c>
      <c r="C10" s="166">
        <v>0</v>
      </c>
      <c r="D10" s="167">
        <v>0</v>
      </c>
      <c r="E10" s="166">
        <v>0</v>
      </c>
      <c r="F10" s="166">
        <v>0</v>
      </c>
      <c r="G10" s="170">
        <v>0</v>
      </c>
      <c r="H10" s="179" t="str">
        <f t="shared" si="0"/>
        <v xml:space="preserve"> </v>
      </c>
    </row>
    <row r="11" spans="1:9">
      <c r="A11" s="53">
        <v>4</v>
      </c>
      <c r="B11" s="97" t="s">
        <v>126</v>
      </c>
      <c r="C11" s="166">
        <v>0</v>
      </c>
      <c r="D11" s="167">
        <v>0</v>
      </c>
      <c r="E11" s="166">
        <v>0</v>
      </c>
      <c r="F11" s="166">
        <v>0</v>
      </c>
      <c r="G11" s="170">
        <v>0</v>
      </c>
      <c r="H11" s="179" t="str">
        <f t="shared" si="0"/>
        <v xml:space="preserve"> </v>
      </c>
    </row>
    <row r="12" spans="1:9">
      <c r="A12" s="53">
        <v>5</v>
      </c>
      <c r="B12" s="97" t="s">
        <v>912</v>
      </c>
      <c r="C12" s="166">
        <v>152888.66</v>
      </c>
      <c r="D12" s="167">
        <v>0</v>
      </c>
      <c r="E12" s="166">
        <v>0</v>
      </c>
      <c r="F12" s="166">
        <v>152888.66</v>
      </c>
      <c r="G12" s="170">
        <v>152888.66</v>
      </c>
      <c r="H12" s="179">
        <f t="shared" si="0"/>
        <v>1</v>
      </c>
    </row>
    <row r="13" spans="1:9">
      <c r="A13" s="53">
        <v>6</v>
      </c>
      <c r="B13" s="97" t="s">
        <v>127</v>
      </c>
      <c r="C13" s="166">
        <v>105585547.03581901</v>
      </c>
      <c r="D13" s="167">
        <v>0</v>
      </c>
      <c r="E13" s="166">
        <v>0</v>
      </c>
      <c r="F13" s="166">
        <v>41487788.237695359</v>
      </c>
      <c r="G13" s="170">
        <v>41487788.237695359</v>
      </c>
      <c r="H13" s="179">
        <f t="shared" si="0"/>
        <v>0.3929305610702663</v>
      </c>
    </row>
    <row r="14" spans="1:9">
      <c r="A14" s="53">
        <v>7</v>
      </c>
      <c r="B14" s="97" t="s">
        <v>71</v>
      </c>
      <c r="C14" s="166">
        <v>927302414.29617202</v>
      </c>
      <c r="D14" s="167">
        <v>248214394.18110695</v>
      </c>
      <c r="E14" s="166">
        <v>56738107.253687672</v>
      </c>
      <c r="F14" s="167">
        <v>984040521.54985976</v>
      </c>
      <c r="G14" s="217">
        <v>975554956.14878058</v>
      </c>
      <c r="H14" s="179">
        <f t="shared" si="0"/>
        <v>0.99137681303233904</v>
      </c>
    </row>
    <row r="15" spans="1:9">
      <c r="A15" s="53">
        <v>8</v>
      </c>
      <c r="B15" s="97" t="s">
        <v>72</v>
      </c>
      <c r="C15" s="166">
        <v>2259020273.0906253</v>
      </c>
      <c r="D15" s="167">
        <v>143434540.44314995</v>
      </c>
      <c r="E15" s="166">
        <v>10486226.01099748</v>
      </c>
      <c r="F15" s="167">
        <v>1585498278.1573071</v>
      </c>
      <c r="G15" s="217">
        <v>1568665297.8742981</v>
      </c>
      <c r="H15" s="179">
        <f t="shared" si="0"/>
        <v>0.69119224751955965</v>
      </c>
    </row>
    <row r="16" spans="1:9">
      <c r="A16" s="53">
        <v>9</v>
      </c>
      <c r="B16" s="97" t="s">
        <v>913</v>
      </c>
      <c r="C16" s="166">
        <v>589309886.44573617</v>
      </c>
      <c r="D16" s="167">
        <v>0</v>
      </c>
      <c r="E16" s="166">
        <v>0</v>
      </c>
      <c r="F16" s="167">
        <v>206258460.25600764</v>
      </c>
      <c r="G16" s="217">
        <v>205789721.82925645</v>
      </c>
      <c r="H16" s="179">
        <f t="shared" si="0"/>
        <v>0.34920459772094053</v>
      </c>
    </row>
    <row r="17" spans="1:8">
      <c r="A17" s="53">
        <v>10</v>
      </c>
      <c r="B17" s="97" t="s">
        <v>67</v>
      </c>
      <c r="C17" s="166">
        <v>38854560.81073264</v>
      </c>
      <c r="D17" s="167">
        <v>0</v>
      </c>
      <c r="E17" s="166">
        <v>0</v>
      </c>
      <c r="F17" s="167">
        <v>37919215.07885848</v>
      </c>
      <c r="G17" s="217">
        <v>37816553.81035848</v>
      </c>
      <c r="H17" s="179">
        <f t="shared" si="0"/>
        <v>0.97328480933215344</v>
      </c>
    </row>
    <row r="18" spans="1:8">
      <c r="A18" s="53">
        <v>11</v>
      </c>
      <c r="B18" s="97" t="s">
        <v>68</v>
      </c>
      <c r="C18" s="166">
        <v>2044719.04</v>
      </c>
      <c r="D18" s="167">
        <v>0</v>
      </c>
      <c r="E18" s="166">
        <v>0</v>
      </c>
      <c r="F18" s="167">
        <v>5111797.5999999996</v>
      </c>
      <c r="G18" s="217">
        <v>5111797.5999999996</v>
      </c>
      <c r="H18" s="179">
        <f t="shared" si="0"/>
        <v>2.4999999999999996</v>
      </c>
    </row>
    <row r="19" spans="1:8">
      <c r="A19" s="53">
        <v>12</v>
      </c>
      <c r="B19" s="97" t="s">
        <v>69</v>
      </c>
      <c r="C19" s="166">
        <v>0</v>
      </c>
      <c r="D19" s="167">
        <v>0</v>
      </c>
      <c r="E19" s="166">
        <v>0</v>
      </c>
      <c r="F19" s="167">
        <v>0</v>
      </c>
      <c r="G19" s="217">
        <v>0</v>
      </c>
      <c r="H19" s="179" t="str">
        <f t="shared" si="0"/>
        <v xml:space="preserve"> </v>
      </c>
    </row>
    <row r="20" spans="1:8">
      <c r="A20" s="53">
        <v>13</v>
      </c>
      <c r="B20" s="97" t="s">
        <v>70</v>
      </c>
      <c r="C20" s="166">
        <v>0</v>
      </c>
      <c r="D20" s="167">
        <v>0</v>
      </c>
      <c r="E20" s="166">
        <v>0</v>
      </c>
      <c r="F20" s="167">
        <v>0</v>
      </c>
      <c r="G20" s="217">
        <v>0</v>
      </c>
      <c r="H20" s="179" t="str">
        <f t="shared" si="0"/>
        <v xml:space="preserve"> </v>
      </c>
    </row>
    <row r="21" spans="1:8">
      <c r="A21" s="53">
        <v>14</v>
      </c>
      <c r="B21" s="97" t="s">
        <v>143</v>
      </c>
      <c r="C21" s="166">
        <v>525747927.55200005</v>
      </c>
      <c r="D21" s="167">
        <v>0</v>
      </c>
      <c r="E21" s="166">
        <v>0</v>
      </c>
      <c r="F21" s="167">
        <v>189777072.80200002</v>
      </c>
      <c r="G21" s="217">
        <v>189777072.80200002</v>
      </c>
      <c r="H21" s="179">
        <f t="shared" si="0"/>
        <v>0.36096589802197515</v>
      </c>
    </row>
    <row r="22" spans="1:8" ht="14.4" thickBot="1">
      <c r="A22" s="92"/>
      <c r="B22" s="96" t="s">
        <v>66</v>
      </c>
      <c r="C22" s="663">
        <f>SUM(C8:C21)</f>
        <v>5303842284.5683613</v>
      </c>
      <c r="D22" s="663">
        <f>SUM(D8:D21)</f>
        <v>391684695.17425692</v>
      </c>
      <c r="E22" s="663">
        <f>SUM(E8:E21)</f>
        <v>67242213.539685145</v>
      </c>
      <c r="F22" s="663">
        <f>SUM(F8:F21)</f>
        <v>3163557554.5624504</v>
      </c>
      <c r="G22" s="663">
        <f>SUM(G8:G21)</f>
        <v>3137667609.1831117</v>
      </c>
      <c r="H22" s="662">
        <f>G22/(C22+E22)</f>
        <v>0.58417766659384129</v>
      </c>
    </row>
    <row r="28" spans="1:8" ht="10.5" customHeight="1"/>
  </sheetData>
  <mergeCells count="5">
    <mergeCell ref="C6:C7"/>
    <mergeCell ref="F6:F7"/>
    <mergeCell ref="G6:G7"/>
    <mergeCell ref="H6:H7"/>
    <mergeCell ref="D6:E6"/>
  </mergeCells>
  <pageMargins left="0.7" right="0.7" top="0.75" bottom="0.75" header="0.3" footer="0.3"/>
  <pageSetup scale="3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activeCell="F11" sqref="F11"/>
      <selection pane="topRight" activeCell="F11" sqref="F11"/>
      <selection pane="bottomLeft" activeCell="F11" sqref="F11"/>
      <selection pane="bottomRight" activeCell="F11" sqref="F11"/>
    </sheetView>
  </sheetViews>
  <sheetFormatPr defaultColWidth="9.33203125" defaultRowHeight="13.8"/>
  <cols>
    <col min="1" max="1" width="10.5546875" style="205" bestFit="1" customWidth="1"/>
    <col min="2" max="2" width="98.5546875" style="205" customWidth="1"/>
    <col min="3" max="3" width="14" style="205" bestFit="1" customWidth="1"/>
    <col min="4" max="4" width="13.33203125" style="205" bestFit="1" customWidth="1"/>
    <col min="5" max="5" width="14" style="205" bestFit="1" customWidth="1"/>
    <col min="6" max="11" width="12.33203125" style="205" bestFit="1" customWidth="1"/>
    <col min="12" max="16384" width="9.33203125" style="205"/>
  </cols>
  <sheetData>
    <row r="1" spans="1:11">
      <c r="A1" s="205" t="s">
        <v>97</v>
      </c>
      <c r="B1" s="205" t="str">
        <f>Info!C2</f>
        <v>სს ”ლიბერთი ბანკი”</v>
      </c>
    </row>
    <row r="2" spans="1:11">
      <c r="A2" s="205" t="s">
        <v>98</v>
      </c>
      <c r="B2" s="672">
        <f>'1. key ratios'!B2</f>
        <v>45747</v>
      </c>
      <c r="C2" s="206"/>
      <c r="D2" s="206"/>
    </row>
    <row r="3" spans="1:11">
      <c r="B3" s="206"/>
      <c r="C3" s="206"/>
      <c r="D3" s="206"/>
    </row>
    <row r="4" spans="1:11" ht="14.4" thickBot="1">
      <c r="A4" s="205" t="s">
        <v>340</v>
      </c>
      <c r="B4" s="174" t="s">
        <v>339</v>
      </c>
      <c r="C4" s="206"/>
      <c r="D4" s="206"/>
    </row>
    <row r="5" spans="1:11" ht="30" customHeight="1">
      <c r="A5" s="930"/>
      <c r="B5" s="931"/>
      <c r="C5" s="928" t="s">
        <v>372</v>
      </c>
      <c r="D5" s="928"/>
      <c r="E5" s="928"/>
      <c r="F5" s="928" t="s">
        <v>373</v>
      </c>
      <c r="G5" s="928"/>
      <c r="H5" s="928"/>
      <c r="I5" s="928" t="s">
        <v>374</v>
      </c>
      <c r="J5" s="928"/>
      <c r="K5" s="929"/>
    </row>
    <row r="6" spans="1:11">
      <c r="A6" s="203"/>
      <c r="B6" s="204"/>
      <c r="C6" s="207" t="s">
        <v>26</v>
      </c>
      <c r="D6" s="207" t="s">
        <v>79</v>
      </c>
      <c r="E6" s="207" t="s">
        <v>66</v>
      </c>
      <c r="F6" s="207" t="s">
        <v>26</v>
      </c>
      <c r="G6" s="207" t="s">
        <v>79</v>
      </c>
      <c r="H6" s="207" t="s">
        <v>66</v>
      </c>
      <c r="I6" s="207" t="s">
        <v>26</v>
      </c>
      <c r="J6" s="207" t="s">
        <v>79</v>
      </c>
      <c r="K6" s="209" t="s">
        <v>66</v>
      </c>
    </row>
    <row r="7" spans="1:11">
      <c r="A7" s="210" t="s">
        <v>310</v>
      </c>
      <c r="B7" s="202"/>
      <c r="C7" s="202"/>
      <c r="D7" s="202"/>
      <c r="E7" s="202"/>
      <c r="F7" s="202"/>
      <c r="G7" s="202"/>
      <c r="H7" s="202"/>
      <c r="I7" s="202"/>
      <c r="J7" s="202"/>
      <c r="K7" s="211"/>
    </row>
    <row r="8" spans="1:11">
      <c r="A8" s="201">
        <v>1</v>
      </c>
      <c r="B8" s="186" t="s">
        <v>310</v>
      </c>
      <c r="C8" s="730"/>
      <c r="D8" s="730"/>
      <c r="E8" s="730"/>
      <c r="F8" s="731">
        <v>466017771.815413</v>
      </c>
      <c r="G8" s="731">
        <v>396500222.0892756</v>
      </c>
      <c r="H8" s="731">
        <v>862517993.90468872</v>
      </c>
      <c r="I8" s="731">
        <v>456730055.25426298</v>
      </c>
      <c r="J8" s="731">
        <v>273267172.13785529</v>
      </c>
      <c r="K8" s="732">
        <v>729997227.39211833</v>
      </c>
    </row>
    <row r="9" spans="1:11">
      <c r="A9" s="210" t="s">
        <v>311</v>
      </c>
      <c r="B9" s="202"/>
      <c r="C9" s="733"/>
      <c r="D9" s="733"/>
      <c r="E9" s="733"/>
      <c r="F9" s="733"/>
      <c r="G9" s="733"/>
      <c r="H9" s="733"/>
      <c r="I9" s="733"/>
      <c r="J9" s="733"/>
      <c r="K9" s="734"/>
    </row>
    <row r="10" spans="1:11">
      <c r="A10" s="212">
        <v>2</v>
      </c>
      <c r="B10" s="187" t="s">
        <v>312</v>
      </c>
      <c r="C10" s="735">
        <v>1213358056.2823191</v>
      </c>
      <c r="D10" s="736">
        <v>591865943.37932646</v>
      </c>
      <c r="E10" s="736">
        <v>1805223999.6616454</v>
      </c>
      <c r="F10" s="736">
        <v>204458793.39838398</v>
      </c>
      <c r="G10" s="736">
        <v>112824460.1797784</v>
      </c>
      <c r="H10" s="736">
        <v>317283253.57816219</v>
      </c>
      <c r="I10" s="736">
        <v>49190062.419892713</v>
      </c>
      <c r="J10" s="736">
        <v>27687486.69361078</v>
      </c>
      <c r="K10" s="737">
        <v>76877549.113503471</v>
      </c>
    </row>
    <row r="11" spans="1:11">
      <c r="A11" s="212">
        <v>3</v>
      </c>
      <c r="B11" s="187" t="s">
        <v>313</v>
      </c>
      <c r="C11" s="735">
        <v>1039398654.5328</v>
      </c>
      <c r="D11" s="736">
        <v>548208764.87641716</v>
      </c>
      <c r="E11" s="736">
        <v>1587607419.4092174</v>
      </c>
      <c r="F11" s="736">
        <v>296229974.0448668</v>
      </c>
      <c r="G11" s="736">
        <v>177969511.49734929</v>
      </c>
      <c r="H11" s="736">
        <v>474199485.542216</v>
      </c>
      <c r="I11" s="736">
        <v>258036886.95262337</v>
      </c>
      <c r="J11" s="736">
        <v>144979456.53157389</v>
      </c>
      <c r="K11" s="737">
        <v>403016343.48419708</v>
      </c>
    </row>
    <row r="12" spans="1:11">
      <c r="A12" s="212">
        <v>4</v>
      </c>
      <c r="B12" s="187" t="s">
        <v>314</v>
      </c>
      <c r="C12" s="735"/>
      <c r="D12" s="736"/>
      <c r="E12" s="736">
        <v>0</v>
      </c>
      <c r="F12" s="736"/>
      <c r="G12" s="736"/>
      <c r="H12" s="736"/>
      <c r="I12" s="736"/>
      <c r="J12" s="736"/>
      <c r="K12" s="737"/>
    </row>
    <row r="13" spans="1:11">
      <c r="A13" s="212">
        <v>5</v>
      </c>
      <c r="B13" s="187" t="s">
        <v>315</v>
      </c>
      <c r="C13" s="735">
        <v>-141836.89682222219</v>
      </c>
      <c r="D13" s="736">
        <v>0</v>
      </c>
      <c r="E13" s="736">
        <v>-141836.89682222219</v>
      </c>
      <c r="F13" s="736">
        <v>-141836.89682222219</v>
      </c>
      <c r="G13" s="736">
        <v>0</v>
      </c>
      <c r="H13" s="736">
        <v>-141836.89682222219</v>
      </c>
      <c r="I13" s="736">
        <v>-141836.89682222219</v>
      </c>
      <c r="J13" s="736">
        <v>0</v>
      </c>
      <c r="K13" s="737">
        <v>-141836.89682222219</v>
      </c>
    </row>
    <row r="14" spans="1:11">
      <c r="A14" s="212">
        <v>6</v>
      </c>
      <c r="B14" s="187" t="s">
        <v>330</v>
      </c>
      <c r="C14" s="735">
        <v>43869977.806666642</v>
      </c>
      <c r="D14" s="736">
        <v>9076619.1808348019</v>
      </c>
      <c r="E14" s="736">
        <v>52946596.987501472</v>
      </c>
      <c r="F14" s="736">
        <v>36904363.437354408</v>
      </c>
      <c r="G14" s="736">
        <v>43688080.874908015</v>
      </c>
      <c r="H14" s="736">
        <v>80592444.312262386</v>
      </c>
      <c r="I14" s="736">
        <v>12699336.618419973</v>
      </c>
      <c r="J14" s="736">
        <v>14875385.094929757</v>
      </c>
      <c r="K14" s="737">
        <v>27574721.713349745</v>
      </c>
    </row>
    <row r="15" spans="1:11">
      <c r="A15" s="212">
        <v>7</v>
      </c>
      <c r="B15" s="187" t="s">
        <v>317</v>
      </c>
      <c r="C15" s="735">
        <v>160369862.37343189</v>
      </c>
      <c r="D15" s="736">
        <v>95150830.56701085</v>
      </c>
      <c r="E15" s="736">
        <v>255520692.94044274</v>
      </c>
      <c r="F15" s="736">
        <v>58710586.141366683</v>
      </c>
      <c r="G15" s="736">
        <v>13294451.001300003</v>
      </c>
      <c r="H15" s="736">
        <v>72005037.142666653</v>
      </c>
      <c r="I15" s="736">
        <v>55778615.647000015</v>
      </c>
      <c r="J15" s="736">
        <v>15185882.202282459</v>
      </c>
      <c r="K15" s="737">
        <v>70964497.849282473</v>
      </c>
    </row>
    <row r="16" spans="1:11">
      <c r="A16" s="212">
        <v>8</v>
      </c>
      <c r="B16" s="188" t="s">
        <v>318</v>
      </c>
      <c r="C16" s="735">
        <v>2456854714.0983949</v>
      </c>
      <c r="D16" s="736">
        <v>1244302158.0035892</v>
      </c>
      <c r="E16" s="736">
        <v>3701156872.101984</v>
      </c>
      <c r="F16" s="736">
        <v>596161880.12514973</v>
      </c>
      <c r="G16" s="736">
        <v>347776503.55333573</v>
      </c>
      <c r="H16" s="736">
        <v>943938383.67848516</v>
      </c>
      <c r="I16" s="736">
        <v>375563064.74111384</v>
      </c>
      <c r="J16" s="736">
        <v>202728210.52239689</v>
      </c>
      <c r="K16" s="737">
        <v>578291275.2635107</v>
      </c>
    </row>
    <row r="17" spans="1:11">
      <c r="A17" s="210" t="s">
        <v>319</v>
      </c>
      <c r="B17" s="202"/>
      <c r="C17" s="738"/>
      <c r="D17" s="738"/>
      <c r="E17" s="738"/>
      <c r="F17" s="733"/>
      <c r="G17" s="733"/>
      <c r="H17" s="733"/>
      <c r="I17" s="733"/>
      <c r="J17" s="733"/>
      <c r="K17" s="734"/>
    </row>
    <row r="18" spans="1:11">
      <c r="A18" s="212">
        <v>9</v>
      </c>
      <c r="B18" s="187" t="s">
        <v>320</v>
      </c>
      <c r="C18" s="735">
        <v>0</v>
      </c>
      <c r="D18" s="736">
        <v>0</v>
      </c>
      <c r="E18" s="736">
        <v>0</v>
      </c>
      <c r="F18" s="736">
        <v>0</v>
      </c>
      <c r="G18" s="736">
        <v>0</v>
      </c>
      <c r="H18" s="736">
        <v>0</v>
      </c>
      <c r="I18" s="736">
        <v>0</v>
      </c>
      <c r="J18" s="736">
        <v>0</v>
      </c>
      <c r="K18" s="737">
        <v>0</v>
      </c>
    </row>
    <row r="19" spans="1:11">
      <c r="A19" s="212">
        <v>10</v>
      </c>
      <c r="B19" s="187" t="s">
        <v>321</v>
      </c>
      <c r="C19" s="735">
        <v>2337148134.5425048</v>
      </c>
      <c r="D19" s="736">
        <v>863434138.21207678</v>
      </c>
      <c r="E19" s="736">
        <v>3200582272.7545819</v>
      </c>
      <c r="F19" s="736">
        <v>153373727.90690008</v>
      </c>
      <c r="G19" s="736">
        <v>32040283.54097778</v>
      </c>
      <c r="H19" s="736">
        <v>185414011.44787771</v>
      </c>
      <c r="I19" s="736">
        <v>162661444.46804994</v>
      </c>
      <c r="J19" s="736">
        <v>157624902.04364011</v>
      </c>
      <c r="K19" s="737">
        <v>320286346.5116902</v>
      </c>
    </row>
    <row r="20" spans="1:11">
      <c r="A20" s="212">
        <v>11</v>
      </c>
      <c r="B20" s="187" t="s">
        <v>322</v>
      </c>
      <c r="C20" s="735">
        <v>56327531.677342512</v>
      </c>
      <c r="D20" s="736">
        <v>84671250.55419828</v>
      </c>
      <c r="E20" s="736">
        <v>140998782.23154083</v>
      </c>
      <c r="F20" s="736">
        <v>4402906.4897819934</v>
      </c>
      <c r="G20" s="736">
        <v>0</v>
      </c>
      <c r="H20" s="736">
        <v>4402906.4897819934</v>
      </c>
      <c r="I20" s="736">
        <v>4402906.4897819934</v>
      </c>
      <c r="J20" s="736">
        <v>0</v>
      </c>
      <c r="K20" s="737">
        <v>4402906.4897819934</v>
      </c>
    </row>
    <row r="21" spans="1:11" ht="14.4" thickBot="1">
      <c r="A21" s="129">
        <v>12</v>
      </c>
      <c r="B21" s="213" t="s">
        <v>323</v>
      </c>
      <c r="C21" s="739">
        <v>2393475666.2198472</v>
      </c>
      <c r="D21" s="740">
        <v>948105388.76627505</v>
      </c>
      <c r="E21" s="739">
        <v>3341581054.9861221</v>
      </c>
      <c r="F21" s="740">
        <v>157776634.39668208</v>
      </c>
      <c r="G21" s="740">
        <v>32040283.54097778</v>
      </c>
      <c r="H21" s="740">
        <v>189816917.93765971</v>
      </c>
      <c r="I21" s="740">
        <v>167064350.95783195</v>
      </c>
      <c r="J21" s="740">
        <v>157624902.04364011</v>
      </c>
      <c r="K21" s="741">
        <v>324689253.00147206</v>
      </c>
    </row>
    <row r="22" spans="1:11" ht="38.25" customHeight="1" thickBot="1">
      <c r="A22" s="199"/>
      <c r="B22" s="200"/>
      <c r="C22" s="200"/>
      <c r="D22" s="200"/>
      <c r="E22" s="200"/>
      <c r="F22" s="927" t="s">
        <v>324</v>
      </c>
      <c r="G22" s="928"/>
      <c r="H22" s="928"/>
      <c r="I22" s="927" t="s">
        <v>325</v>
      </c>
      <c r="J22" s="928"/>
      <c r="K22" s="929"/>
    </row>
    <row r="23" spans="1:11">
      <c r="A23" s="192">
        <v>13</v>
      </c>
      <c r="B23" s="189" t="s">
        <v>310</v>
      </c>
      <c r="C23" s="198"/>
      <c r="D23" s="198"/>
      <c r="E23" s="198"/>
      <c r="F23" s="742">
        <v>466017771.815413</v>
      </c>
      <c r="G23" s="742">
        <v>396500222.0892756</v>
      </c>
      <c r="H23" s="742">
        <v>862517993.9046886</v>
      </c>
      <c r="I23" s="742">
        <v>456730055.25426298</v>
      </c>
      <c r="J23" s="742">
        <v>273267172.13785529</v>
      </c>
      <c r="K23" s="743">
        <v>729997227.39211822</v>
      </c>
    </row>
    <row r="24" spans="1:11" ht="14.4" thickBot="1">
      <c r="A24" s="193">
        <v>14</v>
      </c>
      <c r="B24" s="190" t="s">
        <v>326</v>
      </c>
      <c r="C24" s="214"/>
      <c r="D24" s="196"/>
      <c r="E24" s="197"/>
      <c r="F24" s="744">
        <v>438385245.72846764</v>
      </c>
      <c r="G24" s="744">
        <v>315736220.01235795</v>
      </c>
      <c r="H24" s="744">
        <v>754121465.74082541</v>
      </c>
      <c r="I24" s="744">
        <v>208498713.78328189</v>
      </c>
      <c r="J24" s="744">
        <v>50682052.630599223</v>
      </c>
      <c r="K24" s="745">
        <v>253602022.26203865</v>
      </c>
    </row>
    <row r="25" spans="1:11" ht="14.4" thickBot="1">
      <c r="A25" s="194">
        <v>15</v>
      </c>
      <c r="B25" s="191" t="s">
        <v>327</v>
      </c>
      <c r="C25" s="195"/>
      <c r="D25" s="195"/>
      <c r="E25" s="195"/>
      <c r="F25" s="746">
        <v>1.0630325184439733</v>
      </c>
      <c r="G25" s="746">
        <v>1.255795809786272</v>
      </c>
      <c r="H25" s="746">
        <v>1.1437388180661028</v>
      </c>
      <c r="I25" s="746">
        <v>2.1905653371511833</v>
      </c>
      <c r="J25" s="746">
        <v>5.3917937012059882</v>
      </c>
      <c r="K25" s="747">
        <v>2.8785150089924598</v>
      </c>
    </row>
    <row r="28" spans="1:11" ht="41.4">
      <c r="B28" s="23" t="s">
        <v>371</v>
      </c>
    </row>
  </sheetData>
  <mergeCells count="6">
    <mergeCell ref="F22:H22"/>
    <mergeCell ref="I22:K22"/>
    <mergeCell ref="A5:B5"/>
    <mergeCell ref="C5:E5"/>
    <mergeCell ref="F5:H5"/>
    <mergeCell ref="I5:K5"/>
  </mergeCells>
  <pageMargins left="0.7" right="0.7" top="0.75" bottom="0.75" header="0.3" footer="0.3"/>
  <pageSetup paperSize="9" scale="3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75" zoomScaleNormal="75" workbookViewId="0">
      <pane xSplit="1" ySplit="1" topLeftCell="D2" activePane="bottomRight" state="frozen"/>
      <selection activeCell="F11" sqref="F11"/>
      <selection pane="topRight" activeCell="F11" sqref="F11"/>
      <selection pane="bottomLeft" activeCell="F11" sqref="F11"/>
      <selection pane="bottomRight" activeCell="F11" sqref="F11"/>
    </sheetView>
  </sheetViews>
  <sheetFormatPr defaultColWidth="9.33203125" defaultRowHeight="13.8"/>
  <cols>
    <col min="1" max="1" width="10.5546875" style="38" bestFit="1" customWidth="1"/>
    <col min="2" max="2" width="95" style="38" customWidth="1"/>
    <col min="3" max="9" width="15" style="38" customWidth="1"/>
    <col min="10" max="14" width="18.5546875" style="38" customWidth="1"/>
    <col min="15" max="17" width="18.5546875" style="12" customWidth="1"/>
    <col min="18" max="16384" width="9.33203125" style="12"/>
  </cols>
  <sheetData>
    <row r="1" spans="1:17">
      <c r="A1" s="623" t="s">
        <v>97</v>
      </c>
      <c r="B1" s="38" t="str">
        <f>Info!C2</f>
        <v>სს ”ლიბერთი ბანკი”</v>
      </c>
    </row>
    <row r="2" spans="1:17">
      <c r="A2" s="38" t="s">
        <v>98</v>
      </c>
      <c r="B2" s="672">
        <f>'1. key ratios'!B2</f>
        <v>45747</v>
      </c>
    </row>
    <row r="3" spans="1:17">
      <c r="B3" s="12"/>
      <c r="C3" s="12"/>
      <c r="D3" s="12"/>
      <c r="E3" s="12"/>
      <c r="F3" s="12"/>
      <c r="G3" s="12"/>
      <c r="H3" s="12"/>
      <c r="I3" s="12"/>
      <c r="J3" s="12"/>
      <c r="K3" s="12"/>
      <c r="L3" s="12"/>
      <c r="M3" s="12"/>
      <c r="N3" s="12"/>
    </row>
    <row r="4" spans="1:17" ht="14.4">
      <c r="B4" s="624" t="s">
        <v>980</v>
      </c>
      <c r="C4" s="12"/>
      <c r="D4" s="12"/>
      <c r="E4" s="12"/>
      <c r="F4" s="12"/>
      <c r="G4" s="12"/>
      <c r="H4" s="12"/>
      <c r="I4" s="12"/>
      <c r="J4" s="12"/>
      <c r="K4" s="12"/>
      <c r="L4" s="12"/>
      <c r="M4" s="12"/>
      <c r="N4" s="12"/>
    </row>
    <row r="5" spans="1:17" ht="86.4">
      <c r="B5" s="625" t="s">
        <v>981</v>
      </c>
      <c r="C5" s="626" t="s">
        <v>982</v>
      </c>
      <c r="D5" s="626" t="s">
        <v>983</v>
      </c>
      <c r="E5" s="626" t="s">
        <v>984</v>
      </c>
      <c r="F5" s="626" t="s">
        <v>985</v>
      </c>
      <c r="G5" s="626" t="s">
        <v>986</v>
      </c>
      <c r="H5" s="626" t="s">
        <v>987</v>
      </c>
      <c r="I5" s="627" t="s">
        <v>988</v>
      </c>
      <c r="J5" s="628">
        <v>0.02</v>
      </c>
      <c r="K5" s="628">
        <v>0.2</v>
      </c>
      <c r="L5" s="628">
        <v>0.35</v>
      </c>
      <c r="M5" s="628">
        <v>0.5</v>
      </c>
      <c r="N5" s="628">
        <v>0.75</v>
      </c>
      <c r="O5" s="628">
        <v>1</v>
      </c>
      <c r="P5" s="628">
        <v>1.5</v>
      </c>
      <c r="Q5" s="629" t="s">
        <v>73</v>
      </c>
    </row>
    <row r="6" spans="1:17" ht="14.4">
      <c r="B6" s="630"/>
      <c r="C6" s="595">
        <f>IF(C7&gt;0,C7,IF(C8&gt;0,C8,IF(C9&gt;0,C9)))</f>
        <v>54959242.152000003</v>
      </c>
      <c r="D6" s="595" t="b">
        <f t="shared" ref="D6:P6" si="0">IF(D7&gt;0,D7,IF(D8&gt;0,D8,IF(D9&gt;0,D9)))</f>
        <v>0</v>
      </c>
      <c r="E6" s="595">
        <f>IF(E7&gt;0,E7,IF(E8&gt;0,E8,IF(E9&gt;0,E9,0)))</f>
        <v>0</v>
      </c>
      <c r="F6" s="595">
        <f>IF(F7&gt;0,F7,IF(F8&gt;0,F8,IF(F9&gt;0,F9)))</f>
        <v>559252.11755556683</v>
      </c>
      <c r="G6" s="595">
        <f>IF(G7&gt;0,G7,IF(G8&gt;0,G8,IF(G9&gt;0,G9)))</f>
        <v>550282.96544453339</v>
      </c>
      <c r="H6" s="595"/>
      <c r="I6" s="595">
        <f t="shared" si="0"/>
        <v>1553349.1162001402</v>
      </c>
      <c r="J6" s="595" t="b">
        <f t="shared" si="0"/>
        <v>0</v>
      </c>
      <c r="K6" s="595" t="b">
        <f t="shared" si="0"/>
        <v>0</v>
      </c>
      <c r="L6" s="595" t="b">
        <f t="shared" si="0"/>
        <v>0</v>
      </c>
      <c r="M6" s="595">
        <f t="shared" si="0"/>
        <v>1536912.192797289</v>
      </c>
      <c r="N6" s="595" t="b">
        <f t="shared" si="0"/>
        <v>0</v>
      </c>
      <c r="O6" s="595" t="b">
        <f t="shared" si="0"/>
        <v>0</v>
      </c>
      <c r="P6" s="595">
        <f t="shared" si="0"/>
        <v>1515.098499164648</v>
      </c>
      <c r="Q6" s="595">
        <f>IF(Q7&gt;0,Q7,IF(Q8&gt;0,Q8,IF(Q9&gt;0,Q9)))</f>
        <v>770728.74414739152</v>
      </c>
    </row>
    <row r="7" spans="1:17" ht="14.4">
      <c r="B7" s="631" t="s">
        <v>976</v>
      </c>
      <c r="C7" s="595">
        <f>C11+C15+C19+C23+C27+C31</f>
        <v>54959242.152000003</v>
      </c>
      <c r="D7" s="595"/>
      <c r="E7" s="595"/>
      <c r="F7" s="595">
        <f t="shared" ref="F7:G9" si="1">F11+F15+F19+F23+F27+F31</f>
        <v>559252.11755556683</v>
      </c>
      <c r="G7" s="595">
        <f>G11+G15+G19+G23+G27+G31</f>
        <v>550282.96544453339</v>
      </c>
      <c r="H7" s="632">
        <v>1.4</v>
      </c>
      <c r="I7" s="633">
        <f t="shared" ref="I7:I33" si="2">(F7+G7)*H7</f>
        <v>1553349.1162001402</v>
      </c>
      <c r="J7" s="595">
        <f>J11+J15+J19+J23+J27+J31</f>
        <v>0</v>
      </c>
      <c r="K7" s="595">
        <f t="shared" ref="J7:Q9" si="3">K11+K15+K19+K23+K27+K31</f>
        <v>0</v>
      </c>
      <c r="L7" s="595">
        <f t="shared" si="3"/>
        <v>0</v>
      </c>
      <c r="M7" s="595">
        <f t="shared" si="3"/>
        <v>1536912.192797289</v>
      </c>
      <c r="N7" s="595">
        <f t="shared" si="3"/>
        <v>0</v>
      </c>
      <c r="O7" s="595">
        <f t="shared" si="3"/>
        <v>0</v>
      </c>
      <c r="P7" s="595">
        <f t="shared" si="3"/>
        <v>1515.098499164648</v>
      </c>
      <c r="Q7" s="595">
        <f>Q11+Q15+Q19+Q23+Q27+Q31</f>
        <v>770728.74414739152</v>
      </c>
    </row>
    <row r="8" spans="1:17" ht="14.4">
      <c r="B8" s="631" t="s">
        <v>977</v>
      </c>
      <c r="C8" s="595">
        <f>C12+C16+C20+C24+C28+C32</f>
        <v>54959242.152000003</v>
      </c>
      <c r="D8" s="595"/>
      <c r="E8" s="595"/>
      <c r="F8" s="595">
        <f t="shared" si="1"/>
        <v>623504.91755556688</v>
      </c>
      <c r="G8" s="595">
        <f>G12+G16+G20+G24+G28+G32</f>
        <v>2182319.3460800005</v>
      </c>
      <c r="H8" s="632">
        <v>1.4</v>
      </c>
      <c r="I8" s="633">
        <f t="shared" si="2"/>
        <v>3928153.969089794</v>
      </c>
      <c r="J8" s="595">
        <f t="shared" si="3"/>
        <v>0</v>
      </c>
      <c r="K8" s="595">
        <f t="shared" si="3"/>
        <v>0</v>
      </c>
      <c r="L8" s="595">
        <f t="shared" si="3"/>
        <v>0</v>
      </c>
      <c r="M8" s="595">
        <f t="shared" si="3"/>
        <v>3821928.3250897941</v>
      </c>
      <c r="N8" s="595">
        <f t="shared" si="3"/>
        <v>0</v>
      </c>
      <c r="O8" s="595">
        <f t="shared" si="3"/>
        <v>0</v>
      </c>
      <c r="P8" s="595">
        <f t="shared" si="3"/>
        <v>106225.64399999999</v>
      </c>
      <c r="Q8" s="595">
        <f>Q12+Q16+Q20+Q24+Q28+Q32</f>
        <v>2070302.6285448971</v>
      </c>
    </row>
    <row r="9" spans="1:17" ht="14.4">
      <c r="B9" s="631" t="s">
        <v>978</v>
      </c>
      <c r="C9" s="595">
        <f>C13+C17+C21+C25+C29+C33</f>
        <v>54959242.152000003</v>
      </c>
      <c r="D9" s="595"/>
      <c r="E9" s="595"/>
      <c r="F9" s="595">
        <f t="shared" si="1"/>
        <v>561165.98755556683</v>
      </c>
      <c r="G9" s="595">
        <f t="shared" si="1"/>
        <v>2198369.7265800005</v>
      </c>
      <c r="H9" s="632">
        <v>1.4</v>
      </c>
      <c r="I9" s="633">
        <f t="shared" si="2"/>
        <v>3863349.999789794</v>
      </c>
      <c r="J9" s="595">
        <f t="shared" si="3"/>
        <v>0</v>
      </c>
      <c r="K9" s="595">
        <f t="shared" si="3"/>
        <v>0</v>
      </c>
      <c r="L9" s="595">
        <f t="shared" si="3"/>
        <v>0</v>
      </c>
      <c r="M9" s="595">
        <f t="shared" si="3"/>
        <v>3821928.3250897941</v>
      </c>
      <c r="N9" s="595">
        <f t="shared" si="3"/>
        <v>0</v>
      </c>
      <c r="O9" s="595">
        <f t="shared" si="3"/>
        <v>0</v>
      </c>
      <c r="P9" s="595">
        <f t="shared" si="3"/>
        <v>41421.617999999995</v>
      </c>
      <c r="Q9" s="595">
        <f t="shared" si="3"/>
        <v>1973096.589544897</v>
      </c>
    </row>
    <row r="10" spans="1:17" ht="14.4">
      <c r="B10" s="634" t="s">
        <v>989</v>
      </c>
      <c r="C10" s="635">
        <v>0</v>
      </c>
      <c r="D10" s="635">
        <v>0</v>
      </c>
      <c r="E10" s="635">
        <v>0</v>
      </c>
      <c r="F10" s="635">
        <v>0</v>
      </c>
      <c r="G10" s="635">
        <v>0</v>
      </c>
      <c r="H10" s="632">
        <v>1.4</v>
      </c>
      <c r="I10" s="633">
        <f t="shared" si="2"/>
        <v>0</v>
      </c>
      <c r="J10" s="664">
        <v>0</v>
      </c>
      <c r="K10" s="664">
        <v>0</v>
      </c>
      <c r="L10" s="664"/>
      <c r="M10" s="664">
        <v>0</v>
      </c>
      <c r="N10" s="664"/>
      <c r="O10" s="664">
        <v>0</v>
      </c>
      <c r="P10" s="664">
        <v>0</v>
      </c>
      <c r="Q10" s="595">
        <f>SUM(Q11:Q13)</f>
        <v>0</v>
      </c>
    </row>
    <row r="11" spans="1:17" ht="14.4">
      <c r="B11" s="636" t="s">
        <v>976</v>
      </c>
      <c r="C11" s="635">
        <v>0</v>
      </c>
      <c r="D11" s="635">
        <v>0</v>
      </c>
      <c r="E11" s="635">
        <v>0</v>
      </c>
      <c r="F11" s="635">
        <v>0</v>
      </c>
      <c r="G11" s="635">
        <v>0</v>
      </c>
      <c r="H11" s="632">
        <v>1.4</v>
      </c>
      <c r="I11" s="633">
        <f t="shared" si="2"/>
        <v>0</v>
      </c>
      <c r="J11" s="664">
        <v>0</v>
      </c>
      <c r="K11" s="664">
        <v>0</v>
      </c>
      <c r="L11" s="664"/>
      <c r="M11" s="664">
        <v>0</v>
      </c>
      <c r="N11" s="664"/>
      <c r="O11" s="664">
        <v>0</v>
      </c>
      <c r="P11" s="664">
        <v>0</v>
      </c>
      <c r="Q11" s="595">
        <f>SUMPRODUCT($J$5:$P$5,J11:P11)</f>
        <v>0</v>
      </c>
    </row>
    <row r="12" spans="1:17" ht="14.4">
      <c r="B12" s="636" t="s">
        <v>977</v>
      </c>
      <c r="C12" s="635">
        <v>0</v>
      </c>
      <c r="D12" s="635">
        <v>0</v>
      </c>
      <c r="E12" s="635">
        <v>0</v>
      </c>
      <c r="F12" s="635">
        <v>0</v>
      </c>
      <c r="G12" s="635">
        <v>0</v>
      </c>
      <c r="H12" s="632">
        <v>1.4</v>
      </c>
      <c r="I12" s="633">
        <f t="shared" si="2"/>
        <v>0</v>
      </c>
      <c r="J12" s="664">
        <v>0</v>
      </c>
      <c r="K12" s="664">
        <v>0</v>
      </c>
      <c r="L12" s="664"/>
      <c r="M12" s="664">
        <v>0</v>
      </c>
      <c r="N12" s="664"/>
      <c r="O12" s="664">
        <v>0</v>
      </c>
      <c r="P12" s="664">
        <v>0</v>
      </c>
      <c r="Q12" s="595">
        <f t="shared" ref="Q12:Q13" si="4">SUMPRODUCT($J$5:$P$5,J12:P12)</f>
        <v>0</v>
      </c>
    </row>
    <row r="13" spans="1:17" ht="14.4">
      <c r="B13" s="636" t="s">
        <v>978</v>
      </c>
      <c r="C13" s="635">
        <v>0</v>
      </c>
      <c r="D13" s="635">
        <v>0</v>
      </c>
      <c r="E13" s="635">
        <v>0</v>
      </c>
      <c r="F13" s="635">
        <v>0</v>
      </c>
      <c r="G13" s="635">
        <v>0</v>
      </c>
      <c r="H13" s="632">
        <v>1.4</v>
      </c>
      <c r="I13" s="633">
        <f t="shared" si="2"/>
        <v>0</v>
      </c>
      <c r="J13" s="664">
        <v>0</v>
      </c>
      <c r="K13" s="664">
        <v>0</v>
      </c>
      <c r="L13" s="664"/>
      <c r="M13" s="664">
        <v>0</v>
      </c>
      <c r="N13" s="664"/>
      <c r="O13" s="664">
        <v>0</v>
      </c>
      <c r="P13" s="664">
        <v>0</v>
      </c>
      <c r="Q13" s="595">
        <f t="shared" si="4"/>
        <v>0</v>
      </c>
    </row>
    <row r="14" spans="1:17" ht="14.4">
      <c r="B14" s="634" t="s">
        <v>990</v>
      </c>
      <c r="C14" s="635">
        <v>0</v>
      </c>
      <c r="D14" s="635">
        <v>0</v>
      </c>
      <c r="E14" s="635">
        <v>0</v>
      </c>
      <c r="F14" s="635">
        <v>0</v>
      </c>
      <c r="G14" s="635">
        <v>0</v>
      </c>
      <c r="H14" s="632">
        <v>1.4</v>
      </c>
      <c r="I14" s="633">
        <f t="shared" si="2"/>
        <v>0</v>
      </c>
      <c r="J14" s="664">
        <v>0</v>
      </c>
      <c r="K14" s="664">
        <v>0</v>
      </c>
      <c r="L14" s="664"/>
      <c r="M14" s="664">
        <v>0</v>
      </c>
      <c r="N14" s="664"/>
      <c r="O14" s="664">
        <v>0</v>
      </c>
      <c r="P14" s="664">
        <v>0</v>
      </c>
      <c r="Q14" s="595">
        <f>SUM(Q15:Q17)</f>
        <v>0</v>
      </c>
    </row>
    <row r="15" spans="1:17" ht="14.4">
      <c r="B15" s="636" t="s">
        <v>976</v>
      </c>
      <c r="C15" s="635">
        <v>0</v>
      </c>
      <c r="D15" s="635">
        <v>0</v>
      </c>
      <c r="E15" s="635">
        <v>0</v>
      </c>
      <c r="F15" s="635">
        <v>0</v>
      </c>
      <c r="G15" s="635">
        <v>0</v>
      </c>
      <c r="H15" s="632">
        <v>1.4</v>
      </c>
      <c r="I15" s="633">
        <f t="shared" si="2"/>
        <v>0</v>
      </c>
      <c r="J15" s="664">
        <v>0</v>
      </c>
      <c r="K15" s="664">
        <v>0</v>
      </c>
      <c r="L15" s="664"/>
      <c r="M15" s="664">
        <v>0</v>
      </c>
      <c r="N15" s="664"/>
      <c r="O15" s="664">
        <v>0</v>
      </c>
      <c r="P15" s="664">
        <v>0</v>
      </c>
      <c r="Q15" s="595">
        <f>SUMPRODUCT($J$5:$P$5,J15:P15)</f>
        <v>0</v>
      </c>
    </row>
    <row r="16" spans="1:17" ht="14.4">
      <c r="B16" s="636" t="s">
        <v>977</v>
      </c>
      <c r="C16" s="635">
        <v>0</v>
      </c>
      <c r="D16" s="635">
        <v>0</v>
      </c>
      <c r="E16" s="635">
        <v>0</v>
      </c>
      <c r="F16" s="635">
        <v>0</v>
      </c>
      <c r="G16" s="635">
        <v>0</v>
      </c>
      <c r="H16" s="632">
        <v>1.4</v>
      </c>
      <c r="I16" s="633">
        <f t="shared" si="2"/>
        <v>0</v>
      </c>
      <c r="J16" s="664">
        <v>0</v>
      </c>
      <c r="K16" s="664">
        <v>0</v>
      </c>
      <c r="L16" s="664"/>
      <c r="M16" s="664">
        <v>0</v>
      </c>
      <c r="N16" s="664"/>
      <c r="O16" s="664">
        <v>0</v>
      </c>
      <c r="P16" s="664">
        <v>0</v>
      </c>
      <c r="Q16" s="595">
        <f t="shared" ref="Q16:Q17" si="5">SUMPRODUCT($J$5:$P$5,J16:P16)</f>
        <v>0</v>
      </c>
    </row>
    <row r="17" spans="2:17" ht="14.4">
      <c r="B17" s="636" t="s">
        <v>978</v>
      </c>
      <c r="C17" s="635">
        <v>0</v>
      </c>
      <c r="D17" s="635">
        <v>0</v>
      </c>
      <c r="E17" s="635">
        <v>0</v>
      </c>
      <c r="F17" s="635">
        <v>0</v>
      </c>
      <c r="G17" s="635">
        <v>0</v>
      </c>
      <c r="H17" s="632">
        <v>1.4</v>
      </c>
      <c r="I17" s="633">
        <f t="shared" si="2"/>
        <v>0</v>
      </c>
      <c r="J17" s="664">
        <v>0</v>
      </c>
      <c r="K17" s="664">
        <v>0</v>
      </c>
      <c r="L17" s="664"/>
      <c r="M17" s="664">
        <v>0</v>
      </c>
      <c r="N17" s="664"/>
      <c r="O17" s="664">
        <v>0</v>
      </c>
      <c r="P17" s="664">
        <v>0</v>
      </c>
      <c r="Q17" s="595">
        <f t="shared" si="5"/>
        <v>0</v>
      </c>
    </row>
    <row r="18" spans="2:17" ht="14.4">
      <c r="B18" s="634" t="s">
        <v>991</v>
      </c>
      <c r="C18" s="635">
        <v>0</v>
      </c>
      <c r="D18" s="635">
        <v>0</v>
      </c>
      <c r="E18" s="635">
        <v>0</v>
      </c>
      <c r="F18" s="635">
        <v>0</v>
      </c>
      <c r="G18" s="635">
        <v>0</v>
      </c>
      <c r="H18" s="632">
        <v>1.4</v>
      </c>
      <c r="I18" s="633">
        <f t="shared" si="2"/>
        <v>0</v>
      </c>
      <c r="J18" s="664">
        <v>0</v>
      </c>
      <c r="K18" s="664">
        <v>0</v>
      </c>
      <c r="L18" s="664"/>
      <c r="M18" s="664">
        <v>0</v>
      </c>
      <c r="N18" s="664"/>
      <c r="O18" s="664">
        <v>0</v>
      </c>
      <c r="P18" s="664">
        <v>0</v>
      </c>
      <c r="Q18" s="595">
        <f>SUM(Q19:Q21)</f>
        <v>4590384.4214884387</v>
      </c>
    </row>
    <row r="19" spans="2:17" ht="14.4">
      <c r="B19" s="636" t="s">
        <v>976</v>
      </c>
      <c r="C19" s="635">
        <v>54267417.152000003</v>
      </c>
      <c r="D19" s="635">
        <v>559252.11755556683</v>
      </c>
      <c r="E19" s="635">
        <v>0</v>
      </c>
      <c r="F19" s="635">
        <v>559252.11755556683</v>
      </c>
      <c r="G19" s="635">
        <v>538542.30587106815</v>
      </c>
      <c r="H19" s="632">
        <v>1.4</v>
      </c>
      <c r="I19" s="633">
        <f t="shared" si="2"/>
        <v>1536912.192797289</v>
      </c>
      <c r="J19" s="664">
        <v>0</v>
      </c>
      <c r="K19" s="664">
        <v>0</v>
      </c>
      <c r="L19" s="664"/>
      <c r="M19" s="664">
        <v>1536912.192797289</v>
      </c>
      <c r="N19" s="664"/>
      <c r="O19" s="664">
        <v>0</v>
      </c>
      <c r="P19" s="664">
        <v>0</v>
      </c>
      <c r="Q19" s="595">
        <f>SUMPRODUCT($J$5:$P$5,J19:P19)</f>
        <v>768456.0963986445</v>
      </c>
    </row>
    <row r="20" spans="2:17" ht="14.4">
      <c r="B20" s="636" t="s">
        <v>977</v>
      </c>
      <c r="C20" s="635">
        <v>54267417.152000003</v>
      </c>
      <c r="D20" s="635">
        <v>559252.11755556683</v>
      </c>
      <c r="E20" s="635">
        <v>0</v>
      </c>
      <c r="F20" s="635">
        <v>559252.11755556683</v>
      </c>
      <c r="G20" s="635">
        <v>2170696.6860800004</v>
      </c>
      <c r="H20" s="632">
        <v>1.4</v>
      </c>
      <c r="I20" s="633">
        <f t="shared" si="2"/>
        <v>3821928.3250897941</v>
      </c>
      <c r="J20" s="664">
        <v>0</v>
      </c>
      <c r="K20" s="664">
        <v>0</v>
      </c>
      <c r="L20" s="664"/>
      <c r="M20" s="664">
        <v>3821928.3250897941</v>
      </c>
      <c r="N20" s="664"/>
      <c r="O20" s="664">
        <v>0</v>
      </c>
      <c r="P20" s="664">
        <v>0</v>
      </c>
      <c r="Q20" s="595">
        <f t="shared" ref="Q20:Q21" si="6">SUMPRODUCT($J$5:$P$5,J20:P20)</f>
        <v>1910964.1625448971</v>
      </c>
    </row>
    <row r="21" spans="2:17" ht="14.4">
      <c r="B21" s="636" t="s">
        <v>978</v>
      </c>
      <c r="C21" s="635">
        <v>54267417.152000003</v>
      </c>
      <c r="D21" s="635">
        <v>559252.11755556683</v>
      </c>
      <c r="E21" s="635">
        <v>0</v>
      </c>
      <c r="F21" s="635">
        <v>559252.11755556683</v>
      </c>
      <c r="G21" s="635">
        <v>2170696.6860800004</v>
      </c>
      <c r="H21" s="632">
        <v>1.4</v>
      </c>
      <c r="I21" s="633">
        <f t="shared" si="2"/>
        <v>3821928.3250897941</v>
      </c>
      <c r="J21" s="664">
        <v>0</v>
      </c>
      <c r="K21" s="664">
        <v>0</v>
      </c>
      <c r="L21" s="664"/>
      <c r="M21" s="664">
        <v>3821928.3250897941</v>
      </c>
      <c r="N21" s="664"/>
      <c r="O21" s="664">
        <v>0</v>
      </c>
      <c r="P21" s="664">
        <v>0</v>
      </c>
      <c r="Q21" s="595">
        <f t="shared" si="6"/>
        <v>1910964.1625448971</v>
      </c>
    </row>
    <row r="22" spans="2:17" ht="14.4">
      <c r="B22" s="634" t="s">
        <v>992</v>
      </c>
      <c r="C22" s="635">
        <v>0</v>
      </c>
      <c r="D22" s="635">
        <v>0</v>
      </c>
      <c r="E22" s="635">
        <v>0</v>
      </c>
      <c r="F22" s="635">
        <v>0</v>
      </c>
      <c r="G22" s="635">
        <v>0</v>
      </c>
      <c r="H22" s="632">
        <v>1.4</v>
      </c>
      <c r="I22" s="633">
        <f t="shared" si="2"/>
        <v>0</v>
      </c>
      <c r="J22" s="664">
        <v>0</v>
      </c>
      <c r="K22" s="664">
        <v>0</v>
      </c>
      <c r="L22" s="664"/>
      <c r="M22" s="664">
        <v>0</v>
      </c>
      <c r="N22" s="664"/>
      <c r="O22" s="664">
        <v>0</v>
      </c>
      <c r="P22" s="664">
        <v>0</v>
      </c>
      <c r="Q22" s="595">
        <f>SUM(Q23:Q25)</f>
        <v>0</v>
      </c>
    </row>
    <row r="23" spans="2:17" ht="14.4">
      <c r="B23" s="636" t="s">
        <v>976</v>
      </c>
      <c r="C23" s="635">
        <v>0</v>
      </c>
      <c r="D23" s="635">
        <v>0</v>
      </c>
      <c r="E23" s="635">
        <v>0</v>
      </c>
      <c r="F23" s="635">
        <v>0</v>
      </c>
      <c r="G23" s="635">
        <v>0</v>
      </c>
      <c r="H23" s="632">
        <v>1.4</v>
      </c>
      <c r="I23" s="633">
        <f t="shared" si="2"/>
        <v>0</v>
      </c>
      <c r="J23" s="664">
        <v>0</v>
      </c>
      <c r="K23" s="664">
        <v>0</v>
      </c>
      <c r="L23" s="664"/>
      <c r="M23" s="664">
        <v>0</v>
      </c>
      <c r="N23" s="664"/>
      <c r="O23" s="664">
        <v>0</v>
      </c>
      <c r="P23" s="664">
        <v>0</v>
      </c>
      <c r="Q23" s="595">
        <f>SUMPRODUCT($J$5:$P$5,J23:P23)</f>
        <v>0</v>
      </c>
    </row>
    <row r="24" spans="2:17" ht="14.4">
      <c r="B24" s="636" t="s">
        <v>977</v>
      </c>
      <c r="C24" s="635">
        <v>0</v>
      </c>
      <c r="D24" s="635">
        <v>0</v>
      </c>
      <c r="E24" s="635">
        <v>0</v>
      </c>
      <c r="F24" s="635">
        <v>0</v>
      </c>
      <c r="G24" s="635">
        <v>0</v>
      </c>
      <c r="H24" s="632">
        <v>1.4</v>
      </c>
      <c r="I24" s="633">
        <f t="shared" si="2"/>
        <v>0</v>
      </c>
      <c r="J24" s="664">
        <v>0</v>
      </c>
      <c r="K24" s="664">
        <v>0</v>
      </c>
      <c r="L24" s="664"/>
      <c r="M24" s="664">
        <v>0</v>
      </c>
      <c r="N24" s="664"/>
      <c r="O24" s="664">
        <v>0</v>
      </c>
      <c r="P24" s="664">
        <v>0</v>
      </c>
      <c r="Q24" s="595">
        <f t="shared" ref="Q24:Q25" si="7">SUMPRODUCT($J$5:$P$5,J24:P24)</f>
        <v>0</v>
      </c>
    </row>
    <row r="25" spans="2:17" ht="14.4">
      <c r="B25" s="636" t="s">
        <v>978</v>
      </c>
      <c r="C25" s="635">
        <v>0</v>
      </c>
      <c r="D25" s="635">
        <v>0</v>
      </c>
      <c r="E25" s="635">
        <v>0</v>
      </c>
      <c r="F25" s="635">
        <v>0</v>
      </c>
      <c r="G25" s="635">
        <v>0</v>
      </c>
      <c r="H25" s="632">
        <v>1.4</v>
      </c>
      <c r="I25" s="633">
        <f t="shared" si="2"/>
        <v>0</v>
      </c>
      <c r="J25" s="664">
        <v>0</v>
      </c>
      <c r="K25" s="664">
        <v>0</v>
      </c>
      <c r="L25" s="664"/>
      <c r="M25" s="664">
        <v>0</v>
      </c>
      <c r="N25" s="664"/>
      <c r="O25" s="664">
        <v>0</v>
      </c>
      <c r="P25" s="664">
        <v>0</v>
      </c>
      <c r="Q25" s="595">
        <f t="shared" si="7"/>
        <v>0</v>
      </c>
    </row>
    <row r="26" spans="2:17" ht="14.4">
      <c r="B26" s="634" t="s">
        <v>993</v>
      </c>
      <c r="C26" s="635">
        <v>0</v>
      </c>
      <c r="D26" s="635">
        <v>0</v>
      </c>
      <c r="E26" s="635">
        <v>0</v>
      </c>
      <c r="F26" s="635">
        <v>0</v>
      </c>
      <c r="G26" s="635">
        <v>0</v>
      </c>
      <c r="H26" s="632">
        <v>1.4</v>
      </c>
      <c r="I26" s="633">
        <f t="shared" si="2"/>
        <v>0</v>
      </c>
      <c r="J26" s="664">
        <v>0</v>
      </c>
      <c r="K26" s="664">
        <v>0</v>
      </c>
      <c r="L26" s="664"/>
      <c r="M26" s="664">
        <v>0</v>
      </c>
      <c r="N26" s="664"/>
      <c r="O26" s="664">
        <v>0</v>
      </c>
      <c r="P26" s="664">
        <v>0</v>
      </c>
      <c r="Q26" s="595">
        <f>SUM(Q27:Q29)</f>
        <v>223743.54074874695</v>
      </c>
    </row>
    <row r="27" spans="2:17" ht="14.4">
      <c r="B27" s="636" t="s">
        <v>976</v>
      </c>
      <c r="C27" s="635">
        <v>691825</v>
      </c>
      <c r="D27" s="635">
        <v>1913.87</v>
      </c>
      <c r="E27" s="635">
        <v>0</v>
      </c>
      <c r="F27" s="635">
        <v>0</v>
      </c>
      <c r="G27" s="635">
        <v>11740.659573465196</v>
      </c>
      <c r="H27" s="632">
        <v>1.4</v>
      </c>
      <c r="I27" s="633">
        <f t="shared" si="2"/>
        <v>16436.923402851273</v>
      </c>
      <c r="J27" s="664">
        <v>0</v>
      </c>
      <c r="K27" s="664">
        <v>0</v>
      </c>
      <c r="L27" s="664"/>
      <c r="M27" s="664">
        <v>0</v>
      </c>
      <c r="N27" s="664"/>
      <c r="O27" s="664">
        <v>0</v>
      </c>
      <c r="P27" s="664">
        <v>1515.098499164648</v>
      </c>
      <c r="Q27" s="595">
        <f>SUMPRODUCT($J$5:$P$5,J27:P27)</f>
        <v>2272.647748746972</v>
      </c>
    </row>
    <row r="28" spans="2:17" ht="14.4">
      <c r="B28" s="636" t="s">
        <v>977</v>
      </c>
      <c r="C28" s="635">
        <v>691825</v>
      </c>
      <c r="D28" s="635">
        <v>1913.87</v>
      </c>
      <c r="E28" s="635">
        <v>0</v>
      </c>
      <c r="F28" s="635">
        <v>64252.799999999996</v>
      </c>
      <c r="G28" s="635">
        <v>11622.66</v>
      </c>
      <c r="H28" s="632">
        <v>1.4</v>
      </c>
      <c r="I28" s="633">
        <f t="shared" si="2"/>
        <v>106225.64399999999</v>
      </c>
      <c r="J28" s="664">
        <v>0</v>
      </c>
      <c r="K28" s="664">
        <v>0</v>
      </c>
      <c r="L28" s="664"/>
      <c r="M28" s="664">
        <v>0</v>
      </c>
      <c r="N28" s="664"/>
      <c r="O28" s="664">
        <v>0</v>
      </c>
      <c r="P28" s="664">
        <v>106225.64399999999</v>
      </c>
      <c r="Q28" s="595">
        <f t="shared" ref="Q28:Q29" si="8">SUMPRODUCT($J$5:$P$5,J28:P28)</f>
        <v>159338.46599999999</v>
      </c>
    </row>
    <row r="29" spans="2:17" ht="14.4">
      <c r="B29" s="636" t="s">
        <v>978</v>
      </c>
      <c r="C29" s="635">
        <v>691825</v>
      </c>
      <c r="D29" s="635">
        <v>1913.87</v>
      </c>
      <c r="E29" s="635">
        <v>0</v>
      </c>
      <c r="F29" s="635">
        <v>1913.87</v>
      </c>
      <c r="G29" s="635">
        <v>27673.040499999999</v>
      </c>
      <c r="H29" s="632">
        <v>1.4</v>
      </c>
      <c r="I29" s="633">
        <f t="shared" si="2"/>
        <v>41421.674699999996</v>
      </c>
      <c r="J29" s="664">
        <v>0</v>
      </c>
      <c r="K29" s="664">
        <v>0</v>
      </c>
      <c r="L29" s="664"/>
      <c r="M29" s="664">
        <v>0</v>
      </c>
      <c r="N29" s="664"/>
      <c r="O29" s="664">
        <v>0</v>
      </c>
      <c r="P29" s="664">
        <v>41421.617999999995</v>
      </c>
      <c r="Q29" s="595">
        <f t="shared" si="8"/>
        <v>62132.426999999996</v>
      </c>
    </row>
    <row r="30" spans="2:17" ht="14.4">
      <c r="B30" s="637" t="s">
        <v>994</v>
      </c>
      <c r="C30" s="635">
        <v>0</v>
      </c>
      <c r="D30" s="635">
        <v>0</v>
      </c>
      <c r="E30" s="635">
        <v>0</v>
      </c>
      <c r="F30" s="635">
        <v>0</v>
      </c>
      <c r="G30" s="635">
        <v>0</v>
      </c>
      <c r="H30" s="632">
        <v>1.4</v>
      </c>
      <c r="I30" s="633">
        <f t="shared" si="2"/>
        <v>0</v>
      </c>
      <c r="J30" s="664">
        <v>0</v>
      </c>
      <c r="K30" s="664">
        <v>0</v>
      </c>
      <c r="L30" s="664"/>
      <c r="M30" s="664">
        <v>0</v>
      </c>
      <c r="N30" s="664"/>
      <c r="O30" s="664">
        <v>0</v>
      </c>
      <c r="P30" s="664">
        <v>0</v>
      </c>
      <c r="Q30" s="595">
        <f>SUM(Q31:Q33)</f>
        <v>0</v>
      </c>
    </row>
    <row r="31" spans="2:17" ht="14.4">
      <c r="B31" s="636" t="s">
        <v>976</v>
      </c>
      <c r="C31" s="635">
        <v>0</v>
      </c>
      <c r="D31" s="635">
        <v>0</v>
      </c>
      <c r="E31" s="635">
        <v>0</v>
      </c>
      <c r="F31" s="635">
        <v>0</v>
      </c>
      <c r="G31" s="635">
        <v>0</v>
      </c>
      <c r="H31" s="632">
        <v>1.4</v>
      </c>
      <c r="I31" s="633">
        <f t="shared" si="2"/>
        <v>0</v>
      </c>
      <c r="J31" s="664">
        <v>0</v>
      </c>
      <c r="K31" s="664">
        <v>0</v>
      </c>
      <c r="L31" s="664"/>
      <c r="M31" s="664">
        <v>0</v>
      </c>
      <c r="N31" s="664"/>
      <c r="O31" s="664">
        <v>0</v>
      </c>
      <c r="P31" s="664">
        <v>0</v>
      </c>
      <c r="Q31" s="595">
        <f>SUMPRODUCT($J$5:$P$5,J31:P31)</f>
        <v>0</v>
      </c>
    </row>
    <row r="32" spans="2:17" ht="14.4">
      <c r="B32" s="636" t="s">
        <v>977</v>
      </c>
      <c r="C32" s="635">
        <v>0</v>
      </c>
      <c r="D32" s="635">
        <v>0</v>
      </c>
      <c r="E32" s="635">
        <v>0</v>
      </c>
      <c r="F32" s="635">
        <v>0</v>
      </c>
      <c r="G32" s="635">
        <v>0</v>
      </c>
      <c r="H32" s="632">
        <v>1.4</v>
      </c>
      <c r="I32" s="633">
        <f t="shared" si="2"/>
        <v>0</v>
      </c>
      <c r="J32" s="664">
        <v>0</v>
      </c>
      <c r="K32" s="664">
        <v>0</v>
      </c>
      <c r="L32" s="664"/>
      <c r="M32" s="664">
        <v>0</v>
      </c>
      <c r="N32" s="664"/>
      <c r="O32" s="664">
        <v>0</v>
      </c>
      <c r="P32" s="664">
        <v>0</v>
      </c>
      <c r="Q32" s="595">
        <f t="shared" ref="Q32:Q33" si="9">SUMPRODUCT($J$5:$P$5,J32:P32)</f>
        <v>0</v>
      </c>
    </row>
    <row r="33" spans="2:17" ht="14.4">
      <c r="B33" s="636" t="s">
        <v>978</v>
      </c>
      <c r="C33" s="635">
        <v>0</v>
      </c>
      <c r="D33" s="635">
        <v>0</v>
      </c>
      <c r="E33" s="635">
        <v>0</v>
      </c>
      <c r="F33" s="635">
        <v>0</v>
      </c>
      <c r="G33" s="635">
        <v>0</v>
      </c>
      <c r="H33" s="632">
        <v>1.4</v>
      </c>
      <c r="I33" s="633">
        <f t="shared" si="2"/>
        <v>0</v>
      </c>
      <c r="J33" s="664">
        <v>0</v>
      </c>
      <c r="K33" s="664">
        <v>0</v>
      </c>
      <c r="L33" s="664"/>
      <c r="M33" s="664">
        <v>0</v>
      </c>
      <c r="N33" s="664"/>
      <c r="O33" s="664">
        <v>0</v>
      </c>
      <c r="P33" s="664">
        <v>0</v>
      </c>
      <c r="Q33" s="595">
        <f t="shared" si="9"/>
        <v>0</v>
      </c>
    </row>
    <row r="34" spans="2:17" ht="14.4">
      <c r="B34" s="638" t="s">
        <v>66</v>
      </c>
      <c r="C34" s="639">
        <f>C6</f>
        <v>54959242.152000003</v>
      </c>
      <c r="D34" s="639" t="b">
        <f t="shared" ref="D34" si="10">D6</f>
        <v>0</v>
      </c>
      <c r="E34" s="639">
        <f>E6</f>
        <v>0</v>
      </c>
      <c r="F34" s="639">
        <f>F6</f>
        <v>559252.11755556683</v>
      </c>
      <c r="G34" s="639">
        <f>G6</f>
        <v>550282.96544453339</v>
      </c>
      <c r="H34" s="632">
        <v>1.4</v>
      </c>
      <c r="I34" s="633">
        <f>(F34+G34)*H34</f>
        <v>1553349.1162001402</v>
      </c>
      <c r="J34" s="639" t="b">
        <f t="shared" ref="J34:Q34" si="11">J6</f>
        <v>0</v>
      </c>
      <c r="K34" s="639" t="b">
        <f t="shared" si="11"/>
        <v>0</v>
      </c>
      <c r="L34" s="639" t="b">
        <f t="shared" si="11"/>
        <v>0</v>
      </c>
      <c r="M34" s="639">
        <f t="shared" si="11"/>
        <v>1536912.192797289</v>
      </c>
      <c r="N34" s="639" t="b">
        <f t="shared" si="11"/>
        <v>0</v>
      </c>
      <c r="O34" s="639" t="b">
        <f t="shared" si="11"/>
        <v>0</v>
      </c>
      <c r="P34" s="639">
        <f t="shared" si="11"/>
        <v>1515.098499164648</v>
      </c>
      <c r="Q34" s="639">
        <f t="shared" si="11"/>
        <v>770728.74414739152</v>
      </c>
    </row>
  </sheetData>
  <conditionalFormatting sqref="I7:I34">
    <cfRule type="expression" dxfId="26" priority="1">
      <formula>(C7*#REF!)&lt;&gt;SUM(#REF!)</formula>
    </cfRule>
  </conditionalFormatting>
  <pageMargins left="0.7" right="0.7" top="0.75" bottom="0.75" header="0.3" footer="0.3"/>
  <pageSetup scale="2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80" zoomScaleNormal="80" workbookViewId="0">
      <pane xSplit="1" ySplit="5" topLeftCell="B6" activePane="bottomRight" state="frozen"/>
      <selection pane="topRight" activeCell="B1" sqref="B1"/>
      <selection pane="bottomLeft" activeCell="A6" sqref="A6"/>
      <selection pane="bottomRight" activeCell="K25" sqref="K25"/>
    </sheetView>
  </sheetViews>
  <sheetFormatPr defaultRowHeight="14.4"/>
  <cols>
    <col min="1" max="1" width="9.5546875" style="19" bestFit="1" customWidth="1"/>
    <col min="2" max="2" width="88.33203125" style="16" customWidth="1"/>
    <col min="3" max="3" width="14.33203125" style="16" bestFit="1" customWidth="1"/>
    <col min="4" max="5" width="14.33203125" style="2" bestFit="1" customWidth="1"/>
    <col min="6" max="7" width="14" style="2" bestFit="1" customWidth="1"/>
    <col min="8" max="8" width="6.6640625" customWidth="1"/>
    <col min="9" max="9" width="14" customWidth="1"/>
    <col min="11" max="11" width="13" customWidth="1"/>
  </cols>
  <sheetData>
    <row r="1" spans="1:8">
      <c r="A1" s="17" t="s">
        <v>97</v>
      </c>
      <c r="B1" s="258" t="str">
        <f>Info!C2</f>
        <v>სს ”ლიბერთი ბანკი”</v>
      </c>
    </row>
    <row r="2" spans="1:8">
      <c r="A2" s="17" t="s">
        <v>98</v>
      </c>
      <c r="B2" s="672">
        <v>45747</v>
      </c>
      <c r="C2" s="28"/>
      <c r="D2" s="18"/>
      <c r="E2" s="18"/>
      <c r="F2" s="18"/>
      <c r="G2" s="18"/>
      <c r="H2" s="1"/>
    </row>
    <row r="3" spans="1:8" ht="15" thickBot="1">
      <c r="A3" s="17"/>
      <c r="C3" s="28"/>
      <c r="D3" s="18"/>
      <c r="E3" s="18"/>
      <c r="F3" s="18"/>
      <c r="G3" s="18"/>
      <c r="H3" s="1"/>
    </row>
    <row r="4" spans="1:8" ht="15" customHeight="1" thickBot="1">
      <c r="A4" s="39" t="s">
        <v>241</v>
      </c>
      <c r="B4" s="124" t="s">
        <v>128</v>
      </c>
      <c r="C4" s="125"/>
      <c r="D4" s="871" t="s">
        <v>904</v>
      </c>
      <c r="E4" s="872"/>
      <c r="F4" s="872"/>
      <c r="G4" s="873"/>
      <c r="H4" s="1"/>
    </row>
    <row r="5" spans="1:8">
      <c r="A5" s="182" t="s">
        <v>25</v>
      </c>
      <c r="B5" s="183"/>
      <c r="C5" s="273" t="str">
        <f>INT((MONTH($B$2))/3)&amp;"Q"&amp;"-"&amp;YEAR($B$2)</f>
        <v>1Q-2025</v>
      </c>
      <c r="D5" s="273" t="str">
        <f>IF(INT(MONTH($B$2))=3, "4"&amp;"Q"&amp;"-"&amp;YEAR($B$2)-1, IF(INT(MONTH($B$2))=6, "1"&amp;"Q"&amp;"-"&amp;YEAR($B$2), IF(INT(MONTH($B$2))=9, "2"&amp;"Q"&amp;"-"&amp;YEAR($B$2),IF(INT(MONTH($B$2))=12, "3"&amp;"Q"&amp;"-"&amp;YEAR($B$2), 0))))</f>
        <v>4Q-2024</v>
      </c>
      <c r="E5" s="273" t="str">
        <f>IF(INT(MONTH($B$2))=3, "3"&amp;"Q"&amp;"-"&amp;YEAR($B$2)-1, IF(INT(MONTH($B$2))=6, "4"&amp;"Q"&amp;"-"&amp;YEAR($B$2)-1, IF(INT(MONTH($B$2))=9, "1"&amp;"Q"&amp;"-"&amp;YEAR($B$2),IF(INT(MONTH($B$2))=12, "2"&amp;"Q"&amp;"-"&amp;YEAR($B$2), 0))))</f>
        <v>3Q-2024</v>
      </c>
      <c r="F5" s="273" t="str">
        <f>IF(INT(MONTH($B$2))=3, "2"&amp;"Q"&amp;"-"&amp;YEAR($B$2)-1, IF(INT(MONTH($B$2))=6, "3"&amp;"Q"&amp;"-"&amp;YEAR($B$2)-1, IF(INT(MONTH($B$2))=9, "4"&amp;"Q"&amp;"-"&amp;YEAR($B$2)-1,IF(INT(MONTH($B$2))=12, "1"&amp;"Q"&amp;"-"&amp;YEAR($B$2), 0))))</f>
        <v>2Q-2024</v>
      </c>
      <c r="G5" s="274" t="str">
        <f>IF(INT(MONTH($B$2))=3, "1"&amp;"Q"&amp;"-"&amp;YEAR($B$2)-1, IF(INT(MONTH($B$2))=6, "2"&amp;"Q"&amp;"-"&amp;YEAR($B$2)-1, IF(INT(MONTH($B$2))=9, "3"&amp;"Q"&amp;"-"&amp;YEAR($B$2)-1,IF(INT(MONTH($B$2))=12, "4"&amp;"Q"&amp;"-"&amp;YEAR($B$2)-1, 0))))</f>
        <v>1Q-2024</v>
      </c>
    </row>
    <row r="6" spans="1:8">
      <c r="A6" s="275"/>
      <c r="B6" s="276" t="s">
        <v>95</v>
      </c>
      <c r="C6" s="184"/>
      <c r="D6" s="184"/>
      <c r="E6" s="184"/>
      <c r="F6" s="184"/>
      <c r="G6" s="185"/>
    </row>
    <row r="7" spans="1:8">
      <c r="A7" s="275"/>
      <c r="B7" s="277" t="s">
        <v>99</v>
      </c>
      <c r="C7" s="184"/>
      <c r="D7" s="184"/>
      <c r="E7" s="184"/>
      <c r="F7" s="184"/>
      <c r="G7" s="185"/>
    </row>
    <row r="8" spans="1:8">
      <c r="A8" s="263">
        <v>1</v>
      </c>
      <c r="B8" s="264" t="s">
        <v>22</v>
      </c>
      <c r="C8" s="677">
        <v>525336628</v>
      </c>
      <c r="D8" s="678">
        <v>494557061.01626861</v>
      </c>
      <c r="E8" s="678">
        <v>476725155.01626861</v>
      </c>
      <c r="F8" s="678">
        <v>451910666.01626861</v>
      </c>
      <c r="G8" s="679">
        <v>423025190.01626861</v>
      </c>
    </row>
    <row r="9" spans="1:8">
      <c r="A9" s="263">
        <v>2</v>
      </c>
      <c r="B9" s="264" t="s">
        <v>75</v>
      </c>
      <c r="C9" s="677">
        <v>530968494.38999999</v>
      </c>
      <c r="D9" s="678">
        <v>499122445.01626861</v>
      </c>
      <c r="E9" s="678">
        <v>481290539.01626861</v>
      </c>
      <c r="F9" s="678">
        <v>456476050.01626861</v>
      </c>
      <c r="G9" s="679">
        <v>427590574.01626861</v>
      </c>
    </row>
    <row r="10" spans="1:8">
      <c r="A10" s="263">
        <v>3</v>
      </c>
      <c r="B10" s="264" t="s">
        <v>74</v>
      </c>
      <c r="C10" s="677">
        <v>636735176.87199998</v>
      </c>
      <c r="D10" s="678">
        <v>597044234.29626858</v>
      </c>
      <c r="E10" s="678">
        <v>576381135.99626863</v>
      </c>
      <c r="F10" s="678">
        <v>534461681.4802686</v>
      </c>
      <c r="G10" s="679">
        <v>496581166.50426865</v>
      </c>
    </row>
    <row r="11" spans="1:8">
      <c r="A11" s="263">
        <v>4</v>
      </c>
      <c r="B11" s="264" t="s">
        <v>414</v>
      </c>
      <c r="C11" s="677">
        <v>425777728.86678213</v>
      </c>
      <c r="D11" s="678">
        <v>389236302.9916597</v>
      </c>
      <c r="E11" s="678">
        <v>375461803.76365733</v>
      </c>
      <c r="F11" s="678">
        <v>353660623.14210975</v>
      </c>
      <c r="G11" s="679">
        <v>322994017.12029386</v>
      </c>
    </row>
    <row r="12" spans="1:8">
      <c r="A12" s="263">
        <v>5</v>
      </c>
      <c r="B12" s="264" t="s">
        <v>415</v>
      </c>
      <c r="C12" s="677">
        <v>511799321.7346729</v>
      </c>
      <c r="D12" s="678">
        <v>470223053.12787247</v>
      </c>
      <c r="E12" s="678">
        <v>450599467.36418808</v>
      </c>
      <c r="F12" s="678">
        <v>424208609.17093927</v>
      </c>
      <c r="G12" s="679">
        <v>391066293.67703539</v>
      </c>
    </row>
    <row r="13" spans="1:8">
      <c r="A13" s="263">
        <v>6</v>
      </c>
      <c r="B13" s="264" t="s">
        <v>416</v>
      </c>
      <c r="C13" s="677">
        <v>625984079.57518649</v>
      </c>
      <c r="D13" s="678">
        <v>577724799.6767478</v>
      </c>
      <c r="E13" s="678">
        <v>550336100.57666826</v>
      </c>
      <c r="F13" s="678">
        <v>517860781.4674024</v>
      </c>
      <c r="G13" s="679">
        <v>481434555.56059599</v>
      </c>
    </row>
    <row r="14" spans="1:8">
      <c r="A14" s="275"/>
      <c r="B14" s="276" t="s">
        <v>418</v>
      </c>
      <c r="C14" s="680"/>
      <c r="D14" s="680"/>
      <c r="E14" s="680"/>
      <c r="F14" s="680"/>
      <c r="G14" s="185"/>
    </row>
    <row r="15" spans="1:8" ht="22.2" customHeight="1">
      <c r="A15" s="263">
        <v>7</v>
      </c>
      <c r="B15" s="264" t="s">
        <v>417</v>
      </c>
      <c r="C15" s="681">
        <v>3794115454.49717</v>
      </c>
      <c r="D15" s="678">
        <v>3572886204.6625586</v>
      </c>
      <c r="E15" s="678">
        <v>3310888204.7714052</v>
      </c>
      <c r="F15" s="678">
        <v>3138324582.412457</v>
      </c>
      <c r="G15" s="679">
        <v>3038012373.8225713</v>
      </c>
    </row>
    <row r="16" spans="1:8">
      <c r="A16" s="275"/>
      <c r="B16" s="276" t="s">
        <v>421</v>
      </c>
      <c r="C16" s="680"/>
      <c r="D16" s="680"/>
      <c r="E16" s="680"/>
      <c r="F16" s="680"/>
      <c r="G16" s="185"/>
    </row>
    <row r="17" spans="1:7" s="3" customFormat="1">
      <c r="A17" s="263"/>
      <c r="B17" s="277" t="s">
        <v>967</v>
      </c>
      <c r="C17" s="680"/>
      <c r="D17" s="680"/>
      <c r="E17" s="680"/>
      <c r="F17" s="680"/>
      <c r="G17" s="185"/>
    </row>
    <row r="18" spans="1:7">
      <c r="A18" s="262">
        <v>8</v>
      </c>
      <c r="B18" s="278" t="s">
        <v>412</v>
      </c>
      <c r="C18" s="682">
        <v>0.13846089669657199</v>
      </c>
      <c r="D18" s="683">
        <v>0.13841948292976128</v>
      </c>
      <c r="E18" s="683">
        <v>0.14398708912286676</v>
      </c>
      <c r="F18" s="683">
        <v>0.14399742733713064</v>
      </c>
      <c r="G18" s="684">
        <v>0.13924406419846086</v>
      </c>
    </row>
    <row r="19" spans="1:7" ht="15" customHeight="1">
      <c r="A19" s="262">
        <v>9</v>
      </c>
      <c r="B19" s="278" t="s">
        <v>411</v>
      </c>
      <c r="C19" s="682">
        <v>0.13994526544010208</v>
      </c>
      <c r="D19" s="683">
        <v>0.13969726893762302</v>
      </c>
      <c r="E19" s="683">
        <v>0.14536598919971644</v>
      </c>
      <c r="F19" s="683">
        <v>0.14545214748481228</v>
      </c>
      <c r="G19" s="684">
        <v>0.14074681778805723</v>
      </c>
    </row>
    <row r="20" spans="1:7">
      <c r="A20" s="262">
        <v>10</v>
      </c>
      <c r="B20" s="278" t="s">
        <v>413</v>
      </c>
      <c r="C20" s="682">
        <v>0.16782177150599806</v>
      </c>
      <c r="D20" s="683">
        <v>0.16710418415149508</v>
      </c>
      <c r="E20" s="683">
        <v>0.17408655936060635</v>
      </c>
      <c r="F20" s="683">
        <v>0.170301594830393</v>
      </c>
      <c r="G20" s="684">
        <v>0.16345593941062414</v>
      </c>
    </row>
    <row r="21" spans="1:7">
      <c r="A21" s="262">
        <v>11</v>
      </c>
      <c r="B21" s="264" t="s">
        <v>414</v>
      </c>
      <c r="C21" s="682">
        <v>0.1122205515285802</v>
      </c>
      <c r="D21" s="683">
        <v>0.10894170166508876</v>
      </c>
      <c r="E21" s="683">
        <v>0.11340213880449657</v>
      </c>
      <c r="F21" s="683">
        <v>0.11269090046455546</v>
      </c>
      <c r="G21" s="684">
        <v>0.10631754495255313</v>
      </c>
    </row>
    <row r="22" spans="1:7">
      <c r="A22" s="262">
        <v>12</v>
      </c>
      <c r="B22" s="264" t="s">
        <v>415</v>
      </c>
      <c r="C22" s="682">
        <v>0.13489292244073292</v>
      </c>
      <c r="D22" s="683">
        <v>0.13160874043909906</v>
      </c>
      <c r="E22" s="683">
        <v>0.13609624955467167</v>
      </c>
      <c r="F22" s="683">
        <v>0.13517040638443029</v>
      </c>
      <c r="G22" s="684">
        <v>0.12872439133122332</v>
      </c>
    </row>
    <row r="23" spans="1:7">
      <c r="A23" s="262">
        <v>13</v>
      </c>
      <c r="B23" s="264" t="s">
        <v>416</v>
      </c>
      <c r="C23" s="682">
        <v>0.16498814732514444</v>
      </c>
      <c r="D23" s="683">
        <v>0.16169694935227052</v>
      </c>
      <c r="E23" s="683">
        <v>0.16622007948911258</v>
      </c>
      <c r="F23" s="683">
        <v>0.1650118615421603</v>
      </c>
      <c r="G23" s="684">
        <v>0.15847024182947358</v>
      </c>
    </row>
    <row r="24" spans="1:7">
      <c r="A24" s="275"/>
      <c r="B24" s="276" t="s">
        <v>952</v>
      </c>
      <c r="C24" s="680"/>
      <c r="D24" s="680"/>
      <c r="E24" s="680"/>
      <c r="F24" s="680"/>
      <c r="G24" s="185"/>
    </row>
    <row r="25" spans="1:7" ht="27.6">
      <c r="A25" s="262">
        <v>14</v>
      </c>
      <c r="B25" s="278" t="s">
        <v>953</v>
      </c>
      <c r="C25" s="682">
        <v>0.1228790473713131</v>
      </c>
      <c r="D25" s="683">
        <v>0.12717541588370704</v>
      </c>
      <c r="E25" s="683">
        <v>0.12466684122191135</v>
      </c>
      <c r="F25" s="683">
        <v>0.12316698443036685</v>
      </c>
      <c r="G25" s="684">
        <v>0.13333473308672039</v>
      </c>
    </row>
    <row r="26" spans="1:7">
      <c r="A26" s="275"/>
      <c r="B26" s="276" t="s">
        <v>6</v>
      </c>
      <c r="C26" s="859"/>
      <c r="D26" s="680"/>
      <c r="E26" s="680"/>
      <c r="F26" s="680"/>
      <c r="G26" s="185"/>
    </row>
    <row r="27" spans="1:7" ht="15" customHeight="1">
      <c r="A27" s="279">
        <v>15</v>
      </c>
      <c r="B27" s="280" t="s">
        <v>7</v>
      </c>
      <c r="C27" s="860">
        <v>0.12757999267309761</v>
      </c>
      <c r="D27" s="685">
        <v>0.13352588531777046</v>
      </c>
      <c r="E27" s="685">
        <v>0.13489690373614893</v>
      </c>
      <c r="F27" s="685">
        <v>0.13594000874485046</v>
      </c>
      <c r="G27" s="686">
        <v>0.13854471117090625</v>
      </c>
    </row>
    <row r="28" spans="1:7">
      <c r="A28" s="279">
        <v>16</v>
      </c>
      <c r="B28" s="280" t="s">
        <v>8</v>
      </c>
      <c r="C28" s="860">
        <v>5.995030532207319E-2</v>
      </c>
      <c r="D28" s="685">
        <v>6.1812917122402701E-2</v>
      </c>
      <c r="E28" s="685">
        <v>6.2149335130943298E-2</v>
      </c>
      <c r="F28" s="685">
        <v>6.3447197673077563E-2</v>
      </c>
      <c r="G28" s="686">
        <v>6.5343927073051533E-2</v>
      </c>
    </row>
    <row r="29" spans="1:7">
      <c r="A29" s="279">
        <v>17</v>
      </c>
      <c r="B29" s="280" t="s">
        <v>9</v>
      </c>
      <c r="C29" s="860">
        <v>3.0671249042890224E-2</v>
      </c>
      <c r="D29" s="685">
        <v>3.3661146627301693E-2</v>
      </c>
      <c r="E29" s="685">
        <v>3.564391852912939E-2</v>
      </c>
      <c r="F29" s="685">
        <v>3.5716841818431891E-2</v>
      </c>
      <c r="G29" s="686">
        <v>3.506063366197857E-2</v>
      </c>
    </row>
    <row r="30" spans="1:7">
      <c r="A30" s="279">
        <v>18</v>
      </c>
      <c r="B30" s="280" t="s">
        <v>129</v>
      </c>
      <c r="C30" s="860">
        <v>6.7629687351024426E-2</v>
      </c>
      <c r="D30" s="685">
        <v>7.1712968195367752E-2</v>
      </c>
      <c r="E30" s="685">
        <v>7.2747568605205634E-2</v>
      </c>
      <c r="F30" s="685">
        <v>7.2492811071772897E-2</v>
      </c>
      <c r="G30" s="686">
        <v>7.3200784097854715E-2</v>
      </c>
    </row>
    <row r="31" spans="1:7">
      <c r="A31" s="279">
        <v>19</v>
      </c>
      <c r="B31" s="280" t="s">
        <v>10</v>
      </c>
      <c r="C31" s="860">
        <v>2.3024092846881498E-2</v>
      </c>
      <c r="D31" s="685">
        <v>2.2849459205870466E-2</v>
      </c>
      <c r="E31" s="685">
        <v>2.5326708964072134E-2</v>
      </c>
      <c r="F31" s="685">
        <v>2.6145284601019822E-2</v>
      </c>
      <c r="G31" s="686">
        <v>2.3647750903511153E-2</v>
      </c>
    </row>
    <row r="32" spans="1:7">
      <c r="A32" s="279">
        <v>20</v>
      </c>
      <c r="B32" s="280" t="s">
        <v>11</v>
      </c>
      <c r="C32" s="860">
        <v>0.19352832777294401</v>
      </c>
      <c r="D32" s="685">
        <v>0.18910827785737916</v>
      </c>
      <c r="E32" s="685">
        <v>0.20934942503485948</v>
      </c>
      <c r="F32" s="685">
        <v>0.21668863259107363</v>
      </c>
      <c r="G32" s="686">
        <v>0.19487816522234003</v>
      </c>
    </row>
    <row r="33" spans="1:12">
      <c r="A33" s="275"/>
      <c r="B33" s="276" t="s">
        <v>12</v>
      </c>
      <c r="C33" s="861"/>
      <c r="D33" s="680"/>
      <c r="E33" s="680"/>
      <c r="F33" s="680"/>
      <c r="G33" s="185"/>
    </row>
    <row r="34" spans="1:12">
      <c r="A34" s="279">
        <v>21</v>
      </c>
      <c r="B34" s="280" t="s">
        <v>13</v>
      </c>
      <c r="C34" s="860">
        <v>3.6295698069211492E-2</v>
      </c>
      <c r="D34" s="687">
        <v>3.6295698069211492E-2</v>
      </c>
      <c r="E34" s="687">
        <v>3.8632935098288648E-2</v>
      </c>
      <c r="F34" s="687">
        <v>4.1037638405429996E-2</v>
      </c>
      <c r="G34" s="688">
        <v>4.2040388837999307E-2</v>
      </c>
    </row>
    <row r="35" spans="1:12" ht="15" customHeight="1">
      <c r="A35" s="279">
        <v>22</v>
      </c>
      <c r="B35" s="280" t="s">
        <v>917</v>
      </c>
      <c r="C35" s="860">
        <v>3.7790168109990405E-2</v>
      </c>
      <c r="D35" s="687">
        <v>3.8723350761791203E-2</v>
      </c>
      <c r="E35" s="687">
        <v>4.0676002268681406E-2</v>
      </c>
      <c r="F35" s="687">
        <v>4.2331589398323363E-2</v>
      </c>
      <c r="G35" s="688">
        <v>4.5674563271294301E-2</v>
      </c>
    </row>
    <row r="36" spans="1:12">
      <c r="A36" s="279">
        <v>23</v>
      </c>
      <c r="B36" s="280" t="s">
        <v>14</v>
      </c>
      <c r="C36" s="860">
        <v>0.18803464013170756</v>
      </c>
      <c r="D36" s="687">
        <v>0.23318541703763818</v>
      </c>
      <c r="E36" s="687">
        <v>0.22539542436453869</v>
      </c>
      <c r="F36" s="687">
        <v>0.20180543664543094</v>
      </c>
      <c r="G36" s="688">
        <v>0.18774491609496036</v>
      </c>
    </row>
    <row r="37" spans="1:12" ht="15" customHeight="1">
      <c r="A37" s="279">
        <v>24</v>
      </c>
      <c r="B37" s="280" t="s">
        <v>15</v>
      </c>
      <c r="C37" s="860">
        <v>0.24055205812451469</v>
      </c>
      <c r="D37" s="687">
        <v>0.25006070075037845</v>
      </c>
      <c r="E37" s="687">
        <v>0.24267437410402101</v>
      </c>
      <c r="F37" s="687">
        <v>0.23430983007843634</v>
      </c>
      <c r="G37" s="688">
        <v>0.22026657436617672</v>
      </c>
    </row>
    <row r="38" spans="1:12">
      <c r="A38" s="279">
        <v>25</v>
      </c>
      <c r="B38" s="280" t="s">
        <v>16</v>
      </c>
      <c r="C38" s="860">
        <v>0.12997904089553791</v>
      </c>
      <c r="D38" s="687">
        <v>0.18718191691155472</v>
      </c>
      <c r="E38" s="687">
        <v>0.15930679832848371</v>
      </c>
      <c r="F38" s="687">
        <v>0.14461920459661237</v>
      </c>
      <c r="G38" s="688">
        <v>0.14155169029709835</v>
      </c>
    </row>
    <row r="39" spans="1:12" ht="15" customHeight="1">
      <c r="A39" s="275"/>
      <c r="B39" s="276" t="s">
        <v>17</v>
      </c>
      <c r="C39" s="861"/>
      <c r="D39" s="680"/>
      <c r="E39" s="680"/>
      <c r="F39" s="680"/>
      <c r="G39" s="185"/>
    </row>
    <row r="40" spans="1:12" ht="15" customHeight="1">
      <c r="A40" s="279">
        <v>26</v>
      </c>
      <c r="B40" s="280" t="s">
        <v>18</v>
      </c>
      <c r="C40" s="860">
        <v>0.16518727212948106</v>
      </c>
      <c r="D40" s="689">
        <v>0.17963852729656912</v>
      </c>
      <c r="E40" s="689">
        <v>0.1492629749978556</v>
      </c>
      <c r="F40" s="689">
        <v>0.16539999999999999</v>
      </c>
      <c r="G40" s="686">
        <v>0.23266616291061154</v>
      </c>
    </row>
    <row r="41" spans="1:12" ht="15" customHeight="1">
      <c r="A41" s="279">
        <v>27</v>
      </c>
      <c r="B41" s="280" t="s">
        <v>19</v>
      </c>
      <c r="C41" s="860">
        <v>0.27113045648302808</v>
      </c>
      <c r="D41" s="685">
        <v>0.28814971838997666</v>
      </c>
      <c r="E41" s="685">
        <v>0.26329976972625957</v>
      </c>
      <c r="F41" s="685">
        <v>0.26488054908483566</v>
      </c>
      <c r="G41" s="686">
        <v>0.2530284209050998</v>
      </c>
    </row>
    <row r="42" spans="1:12" ht="15" customHeight="1">
      <c r="A42" s="279">
        <v>28</v>
      </c>
      <c r="B42" s="281" t="s">
        <v>20</v>
      </c>
      <c r="C42" s="860">
        <v>0.28640147179563308</v>
      </c>
      <c r="D42" s="685">
        <v>0.27356444959215231</v>
      </c>
      <c r="E42" s="685">
        <v>0.31830837153043406</v>
      </c>
      <c r="F42" s="685">
        <v>0.33134385693358714</v>
      </c>
      <c r="G42" s="686">
        <v>0.3209585932841531</v>
      </c>
    </row>
    <row r="43" spans="1:12" ht="15" customHeight="1">
      <c r="A43" s="282"/>
      <c r="B43" s="276" t="s">
        <v>344</v>
      </c>
      <c r="C43" s="859"/>
      <c r="D43" s="680"/>
      <c r="E43" s="680"/>
      <c r="F43" s="680"/>
      <c r="G43" s="185"/>
    </row>
    <row r="44" spans="1:12" ht="15" customHeight="1">
      <c r="A44" s="279">
        <v>29</v>
      </c>
      <c r="B44" s="321" t="s">
        <v>328</v>
      </c>
      <c r="C44" s="862">
        <v>862517993.9046886</v>
      </c>
      <c r="D44" s="690">
        <v>922068910.69472909</v>
      </c>
      <c r="E44" s="690">
        <v>936119644.80454123</v>
      </c>
      <c r="F44" s="690">
        <v>947474891.78269398</v>
      </c>
      <c r="G44" s="691">
        <v>927754173.2838285</v>
      </c>
    </row>
    <row r="45" spans="1:12">
      <c r="A45" s="279">
        <v>30</v>
      </c>
      <c r="B45" s="280" t="s">
        <v>329</v>
      </c>
      <c r="C45" s="862">
        <v>754121465.74082541</v>
      </c>
      <c r="D45" s="690">
        <v>753183737.11671567</v>
      </c>
      <c r="E45" s="690">
        <v>691301791.06222975</v>
      </c>
      <c r="F45" s="690">
        <v>688153424.55383015</v>
      </c>
      <c r="G45" s="691">
        <v>684376195.01186359</v>
      </c>
    </row>
    <row r="46" spans="1:12">
      <c r="A46" s="319">
        <v>31</v>
      </c>
      <c r="B46" s="320" t="s">
        <v>327</v>
      </c>
      <c r="C46" s="687">
        <v>1.1437388180661028</v>
      </c>
      <c r="D46" s="685">
        <v>1.2242283857913974</v>
      </c>
      <c r="E46" s="685">
        <v>1.3541403434904069</v>
      </c>
      <c r="F46" s="685">
        <v>1.3768367023632804</v>
      </c>
      <c r="G46" s="686">
        <v>1.3556201692078813</v>
      </c>
      <c r="L46" s="867"/>
    </row>
    <row r="47" spans="1:12">
      <c r="A47" s="319"/>
      <c r="B47" s="276" t="s">
        <v>422</v>
      </c>
      <c r="C47" s="859"/>
      <c r="D47" s="680"/>
      <c r="E47" s="680"/>
      <c r="F47" s="680"/>
      <c r="G47" s="185"/>
      <c r="L47" s="867"/>
    </row>
    <row r="48" spans="1:12">
      <c r="A48" s="319">
        <v>32</v>
      </c>
      <c r="B48" s="320" t="s">
        <v>429</v>
      </c>
      <c r="C48" s="863">
        <v>3298595646.9869256</v>
      </c>
      <c r="D48" s="692">
        <v>3021811981.9074044</v>
      </c>
      <c r="E48" s="692">
        <v>3031154923.5591049</v>
      </c>
      <c r="F48" s="692">
        <v>2921537560.5913286</v>
      </c>
      <c r="G48" s="693">
        <v>2840645610.9022017</v>
      </c>
      <c r="L48" s="867"/>
    </row>
    <row r="49" spans="1:7">
      <c r="A49" s="319">
        <v>33</v>
      </c>
      <c r="B49" s="320" t="s">
        <v>442</v>
      </c>
      <c r="C49" s="863">
        <v>2590825369.1802034</v>
      </c>
      <c r="D49" s="692">
        <v>2388056306.4039626</v>
      </c>
      <c r="E49" s="692">
        <v>2278600368.8174944</v>
      </c>
      <c r="F49" s="692">
        <v>2130957564.7186644</v>
      </c>
      <c r="G49" s="693">
        <v>2200285214.0345831</v>
      </c>
    </row>
    <row r="50" spans="1:7" ht="15" thickBot="1">
      <c r="A50" s="71">
        <v>34</v>
      </c>
      <c r="B50" s="145" t="s">
        <v>456</v>
      </c>
      <c r="C50" s="864">
        <v>1.2731833207387022</v>
      </c>
      <c r="D50" s="694">
        <v>1.2653855664139588</v>
      </c>
      <c r="E50" s="694">
        <v>1.3302705314368739</v>
      </c>
      <c r="F50" s="694">
        <v>1.3709975313267391</v>
      </c>
      <c r="G50" s="695">
        <v>1.291035177068437</v>
      </c>
    </row>
    <row r="51" spans="1:7">
      <c r="A51" s="20"/>
    </row>
    <row r="52" spans="1:7">
      <c r="B52" s="23"/>
    </row>
    <row r="53" spans="1:7" ht="69">
      <c r="B53" s="225" t="s">
        <v>343</v>
      </c>
      <c r="D53" s="205"/>
      <c r="E53" s="205"/>
      <c r="F53" s="205"/>
      <c r="G53" s="205"/>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topLeftCell="A10" zoomScale="80" zoomScaleNormal="80" workbookViewId="0">
      <selection activeCell="F18" sqref="F18"/>
    </sheetView>
  </sheetViews>
  <sheetFormatPr defaultRowHeight="14.4"/>
  <cols>
    <col min="1" max="1" width="11.44140625" customWidth="1"/>
    <col min="2" max="2" width="76.6640625" style="4" customWidth="1"/>
    <col min="3" max="3" width="22.6640625" customWidth="1"/>
    <col min="4" max="4" width="9.6640625" customWidth="1"/>
    <col min="5" max="5" width="17.33203125" bestFit="1" customWidth="1"/>
    <col min="6" max="6" width="16.44140625" customWidth="1"/>
    <col min="7" max="7" width="27.5546875" customWidth="1"/>
  </cols>
  <sheetData>
    <row r="1" spans="1:3">
      <c r="A1" s="205" t="s">
        <v>97</v>
      </c>
      <c r="B1" t="str">
        <f>Info!C2</f>
        <v>სს ”ლიბერთი ბანკი”</v>
      </c>
    </row>
    <row r="2" spans="1:3">
      <c r="A2" s="205" t="s">
        <v>98</v>
      </c>
      <c r="B2" s="672">
        <f>'1. key ratios'!B2</f>
        <v>45747</v>
      </c>
    </row>
    <row r="3" spans="1:3">
      <c r="A3" s="205"/>
      <c r="B3"/>
    </row>
    <row r="4" spans="1:3">
      <c r="A4" s="205" t="s">
        <v>406</v>
      </c>
      <c r="B4" t="s">
        <v>375</v>
      </c>
    </row>
    <row r="5" spans="1:3">
      <c r="A5" s="599"/>
      <c r="B5" s="599" t="s">
        <v>376</v>
      </c>
      <c r="C5" s="600"/>
    </row>
    <row r="6" spans="1:3">
      <c r="A6" s="601">
        <v>1</v>
      </c>
      <c r="B6" s="602" t="s">
        <v>376</v>
      </c>
      <c r="C6" s="603">
        <v>5399413459.5683613</v>
      </c>
    </row>
    <row r="7" spans="1:3">
      <c r="A7" s="601">
        <v>2</v>
      </c>
      <c r="B7" s="602" t="s">
        <v>377</v>
      </c>
      <c r="C7" s="603">
        <v>-100167586</v>
      </c>
    </row>
    <row r="8" spans="1:3">
      <c r="A8" s="604">
        <v>3</v>
      </c>
      <c r="B8" s="605" t="s">
        <v>378</v>
      </c>
      <c r="C8" s="606">
        <f>C6+C7</f>
        <v>5299245873.5683613</v>
      </c>
    </row>
    <row r="9" spans="1:3">
      <c r="A9" s="607"/>
      <c r="B9" s="607" t="s">
        <v>379</v>
      </c>
      <c r="C9" s="608"/>
    </row>
    <row r="10" spans="1:3">
      <c r="A10" s="609">
        <v>4</v>
      </c>
      <c r="B10" s="610" t="s">
        <v>380</v>
      </c>
      <c r="C10" s="603">
        <f>'15. CCR'!F34</f>
        <v>559252.11755556683</v>
      </c>
    </row>
    <row r="11" spans="1:3">
      <c r="A11" s="609">
        <v>5</v>
      </c>
      <c r="B11" s="611" t="s">
        <v>381</v>
      </c>
      <c r="C11" s="603">
        <f>'15. CCR'!G34</f>
        <v>550282.96544453339</v>
      </c>
    </row>
    <row r="12" spans="1:3">
      <c r="A12" s="609">
        <v>6</v>
      </c>
      <c r="B12" s="612" t="s">
        <v>979</v>
      </c>
      <c r="C12" s="854">
        <f>'15. CCR'!Q34</f>
        <v>770728.74414739152</v>
      </c>
    </row>
    <row r="13" spans="1:3">
      <c r="A13" s="613">
        <v>7</v>
      </c>
      <c r="B13" s="614" t="s">
        <v>382</v>
      </c>
      <c r="C13" s="603">
        <f>'15. CCR'!E34</f>
        <v>0</v>
      </c>
    </row>
    <row r="14" spans="1:3">
      <c r="A14" s="615">
        <v>8</v>
      </c>
      <c r="B14" s="616" t="s">
        <v>383</v>
      </c>
      <c r="C14" s="854">
        <f>C12</f>
        <v>770728.74414739152</v>
      </c>
    </row>
    <row r="15" spans="1:3">
      <c r="A15" s="607"/>
      <c r="B15" s="607" t="s">
        <v>384</v>
      </c>
      <c r="C15" s="617"/>
    </row>
    <row r="16" spans="1:3">
      <c r="A16" s="613">
        <v>9</v>
      </c>
      <c r="B16" s="618" t="s">
        <v>385</v>
      </c>
      <c r="C16" s="603"/>
    </row>
    <row r="17" spans="1:3">
      <c r="A17" s="609">
        <v>10</v>
      </c>
      <c r="B17" s="602" t="s">
        <v>386</v>
      </c>
      <c r="C17" s="603"/>
    </row>
    <row r="18" spans="1:3">
      <c r="A18" s="609">
        <v>11</v>
      </c>
      <c r="B18" s="602" t="s">
        <v>387</v>
      </c>
      <c r="C18" s="603"/>
    </row>
    <row r="19" spans="1:3" ht="22.8">
      <c r="A19" s="613">
        <v>12</v>
      </c>
      <c r="B19" s="618" t="s">
        <v>388</v>
      </c>
      <c r="C19" s="603"/>
    </row>
    <row r="20" spans="1:3">
      <c r="A20" s="613">
        <v>13</v>
      </c>
      <c r="B20" s="618" t="s">
        <v>389</v>
      </c>
      <c r="C20" s="603"/>
    </row>
    <row r="21" spans="1:3">
      <c r="A21" s="613">
        <v>14</v>
      </c>
      <c r="B21" s="602" t="s">
        <v>390</v>
      </c>
      <c r="C21" s="603"/>
    </row>
    <row r="22" spans="1:3">
      <c r="A22" s="615">
        <v>15</v>
      </c>
      <c r="B22" s="616" t="s">
        <v>391</v>
      </c>
      <c r="C22" s="606">
        <f>SUM(C16:C21)</f>
        <v>0</v>
      </c>
    </row>
    <row r="23" spans="1:3">
      <c r="A23" s="607"/>
      <c r="B23" s="607" t="s">
        <v>392</v>
      </c>
      <c r="C23" s="608"/>
    </row>
    <row r="24" spans="1:3">
      <c r="A24" s="609">
        <v>16</v>
      </c>
      <c r="B24" s="602" t="s">
        <v>393</v>
      </c>
      <c r="C24" s="603">
        <v>391684695.17429018</v>
      </c>
    </row>
    <row r="25" spans="1:3">
      <c r="A25" s="609">
        <v>17</v>
      </c>
      <c r="B25" s="602" t="s">
        <v>394</v>
      </c>
      <c r="C25" s="603">
        <v>-297254254.83071339</v>
      </c>
    </row>
    <row r="26" spans="1:3">
      <c r="A26" s="615">
        <v>18</v>
      </c>
      <c r="B26" s="616" t="s">
        <v>395</v>
      </c>
      <c r="C26" s="606">
        <f>C24+C25</f>
        <v>94430440.343576789</v>
      </c>
    </row>
    <row r="27" spans="1:3">
      <c r="A27" s="607"/>
      <c r="B27" s="607" t="s">
        <v>396</v>
      </c>
      <c r="C27" s="617"/>
    </row>
    <row r="28" spans="1:3">
      <c r="A28" s="609">
        <v>19</v>
      </c>
      <c r="B28" s="602" t="s">
        <v>397</v>
      </c>
      <c r="C28" s="603"/>
    </row>
    <row r="29" spans="1:3">
      <c r="A29" s="609">
        <v>20</v>
      </c>
      <c r="B29" s="602" t="s">
        <v>398</v>
      </c>
      <c r="C29" s="603"/>
    </row>
    <row r="30" spans="1:3">
      <c r="A30" s="607"/>
      <c r="B30" s="607" t="s">
        <v>399</v>
      </c>
      <c r="C30" s="608"/>
    </row>
    <row r="31" spans="1:3">
      <c r="A31" s="615">
        <v>21</v>
      </c>
      <c r="B31" s="616" t="s">
        <v>75</v>
      </c>
      <c r="C31" s="606">
        <v>530968494.38999999</v>
      </c>
    </row>
    <row r="32" spans="1:3">
      <c r="A32" s="615">
        <v>22</v>
      </c>
      <c r="B32" s="616" t="s">
        <v>400</v>
      </c>
      <c r="C32" s="606">
        <f>C8+C14+C22+C26</f>
        <v>5394447042.656085</v>
      </c>
    </row>
    <row r="33" spans="1:3">
      <c r="A33" s="619"/>
      <c r="B33" s="619" t="s">
        <v>375</v>
      </c>
      <c r="C33" s="608"/>
    </row>
    <row r="34" spans="1:3">
      <c r="A34" s="615">
        <v>23</v>
      </c>
      <c r="B34" s="616" t="s">
        <v>375</v>
      </c>
      <c r="C34" s="665">
        <f>IFERROR(C31/C32,0)</f>
        <v>9.8428715712920403E-2</v>
      </c>
    </row>
    <row r="35" spans="1:3">
      <c r="A35" s="619"/>
      <c r="B35" s="619" t="s">
        <v>401</v>
      </c>
      <c r="C35" s="608"/>
    </row>
    <row r="36" spans="1:3">
      <c r="A36" s="613" t="s">
        <v>402</v>
      </c>
      <c r="B36" s="618" t="s">
        <v>403</v>
      </c>
      <c r="C36" s="620"/>
    </row>
    <row r="37" spans="1:3">
      <c r="A37" s="621" t="s">
        <v>404</v>
      </c>
      <c r="B37" s="622" t="s">
        <v>405</v>
      </c>
      <c r="C37" s="620"/>
    </row>
    <row r="39" spans="1:3">
      <c r="B39" s="259"/>
    </row>
  </sheetData>
  <pageMargins left="0.7" right="0.7" top="0.75" bottom="0.75" header="0.3" footer="0.3"/>
  <pageSetup paperSize="9" scale="5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F23" sqref="F23"/>
    </sheetView>
  </sheetViews>
  <sheetFormatPr defaultRowHeight="14.4"/>
  <cols>
    <col min="1" max="1" width="11.44140625" customWidth="1"/>
    <col min="2" max="2" width="68.33203125" style="4" customWidth="1"/>
    <col min="3" max="6" width="24.44140625" customWidth="1"/>
  </cols>
  <sheetData>
    <row r="1" spans="1:6">
      <c r="A1" s="16" t="s">
        <v>97</v>
      </c>
      <c r="B1" t="str">
        <f>Info!C2</f>
        <v>სს ”ლიბერთი ბანკი”</v>
      </c>
    </row>
    <row r="2" spans="1:6">
      <c r="A2" s="205" t="s">
        <v>98</v>
      </c>
      <c r="B2" s="672">
        <f>'1. key ratios'!B2</f>
        <v>45747</v>
      </c>
    </row>
    <row r="3" spans="1:6">
      <c r="A3" s="205"/>
      <c r="B3"/>
    </row>
    <row r="4" spans="1:6">
      <c r="A4" s="598" t="s">
        <v>971</v>
      </c>
    </row>
    <row r="5" spans="1:6" ht="86.4">
      <c r="B5" s="592"/>
      <c r="C5" s="593" t="s">
        <v>972</v>
      </c>
      <c r="D5" s="593" t="s">
        <v>973</v>
      </c>
      <c r="E5" s="593" t="s">
        <v>974</v>
      </c>
      <c r="F5" s="593" t="s">
        <v>975</v>
      </c>
    </row>
    <row r="6" spans="1:6">
      <c r="B6" s="594" t="s">
        <v>970</v>
      </c>
      <c r="C6" s="595">
        <f>IF(C7&gt;0,C7,IF(C8&gt;0,C8,IF(C9&gt;0,C9)))</f>
        <v>1536000.3777223858</v>
      </c>
      <c r="D6" s="595">
        <f>IF(D7&gt;0,D7,IF(D8&gt;0,D8,IF(D9&gt;0,D9)))</f>
        <v>4536.6577447694744</v>
      </c>
      <c r="E6" s="595" t="b">
        <f>IF(E7&gt;0,E7,IF(E8&gt;0,E8,IF(E9&gt;0,E9)))</f>
        <v>0</v>
      </c>
      <c r="F6" s="595">
        <f>IF(F7&gt;0,F7,IF(F8&gt;0,F8,IF(F9&gt;0,F9)))</f>
        <v>56708.22180961843</v>
      </c>
    </row>
    <row r="7" spans="1:6">
      <c r="B7" s="596" t="s">
        <v>976</v>
      </c>
      <c r="C7" s="597">
        <v>1536000.3777223858</v>
      </c>
      <c r="D7" s="597">
        <v>4536.6577447694744</v>
      </c>
      <c r="E7" s="597">
        <v>0</v>
      </c>
      <c r="F7" s="597">
        <v>56708.22180961843</v>
      </c>
    </row>
    <row r="8" spans="1:6">
      <c r="B8" s="596" t="s">
        <v>977</v>
      </c>
      <c r="C8" s="597">
        <v>3920557.0456380611</v>
      </c>
      <c r="D8" s="597">
        <v>20809.763724268229</v>
      </c>
      <c r="E8" s="597">
        <v>0</v>
      </c>
      <c r="F8" s="597">
        <v>260122.04655335285</v>
      </c>
    </row>
    <row r="9" spans="1:6">
      <c r="B9" s="596" t="s">
        <v>978</v>
      </c>
      <c r="C9" s="597">
        <v>3856740.8341002255</v>
      </c>
      <c r="D9" s="597">
        <v>13816.676311998039</v>
      </c>
      <c r="E9" s="597">
        <v>0</v>
      </c>
      <c r="F9" s="597">
        <v>172708.45389997549</v>
      </c>
    </row>
  </sheetData>
  <pageMargins left="0.7" right="0.7" top="0.75" bottom="0.75"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25" activePane="bottomRight" state="frozen"/>
      <selection activeCell="B62" sqref="B62:C62"/>
      <selection pane="topRight" activeCell="B62" sqref="B62:C62"/>
      <selection pane="bottomLeft" activeCell="B62" sqref="B62:C62"/>
      <selection pane="bottomRight" activeCell="B44" sqref="B44"/>
    </sheetView>
  </sheetViews>
  <sheetFormatPr defaultRowHeight="14.4"/>
  <cols>
    <col min="1" max="1" width="9.88671875" style="205" bestFit="1" customWidth="1"/>
    <col min="2" max="2" width="82.6640625" style="23" customWidth="1"/>
    <col min="3" max="7" width="17.5546875" style="205" customWidth="1"/>
  </cols>
  <sheetData>
    <row r="1" spans="1:7">
      <c r="A1" s="205" t="s">
        <v>97</v>
      </c>
      <c r="B1" s="205" t="str">
        <f>Info!C2</f>
        <v>სს ”ლიბერთი ბანკი”</v>
      </c>
    </row>
    <row r="2" spans="1:7">
      <c r="A2" s="205" t="s">
        <v>98</v>
      </c>
      <c r="B2" s="672">
        <f>'1. key ratios'!B2</f>
        <v>45747</v>
      </c>
    </row>
    <row r="3" spans="1:7">
      <c r="B3" s="283"/>
    </row>
    <row r="4" spans="1:7" ht="15" thickBot="1">
      <c r="A4" s="205" t="s">
        <v>457</v>
      </c>
      <c r="B4" s="284" t="s">
        <v>422</v>
      </c>
    </row>
    <row r="5" spans="1:7">
      <c r="A5" s="285"/>
      <c r="B5" s="286"/>
      <c r="C5" s="932" t="s">
        <v>423</v>
      </c>
      <c r="D5" s="932"/>
      <c r="E5" s="932"/>
      <c r="F5" s="932"/>
      <c r="G5" s="933" t="s">
        <v>424</v>
      </c>
    </row>
    <row r="6" spans="1:7">
      <c r="A6" s="287"/>
      <c r="B6" s="288"/>
      <c r="C6" s="289" t="s">
        <v>425</v>
      </c>
      <c r="D6" s="290" t="s">
        <v>426</v>
      </c>
      <c r="E6" s="290" t="s">
        <v>427</v>
      </c>
      <c r="F6" s="290" t="s">
        <v>428</v>
      </c>
      <c r="G6" s="934"/>
    </row>
    <row r="7" spans="1:7">
      <c r="A7" s="291"/>
      <c r="B7" s="292" t="s">
        <v>429</v>
      </c>
      <c r="C7" s="293"/>
      <c r="D7" s="293"/>
      <c r="E7" s="293"/>
      <c r="F7" s="293"/>
      <c r="G7" s="294"/>
    </row>
    <row r="8" spans="1:7">
      <c r="A8" s="295">
        <v>1</v>
      </c>
      <c r="B8" s="296" t="s">
        <v>430</v>
      </c>
      <c r="C8" s="297">
        <v>530968494.38999999</v>
      </c>
      <c r="D8" s="297">
        <v>0</v>
      </c>
      <c r="E8" s="297">
        <v>0</v>
      </c>
      <c r="F8" s="297">
        <v>444202288.32367986</v>
      </c>
      <c r="G8" s="298">
        <v>975170782.71367979</v>
      </c>
    </row>
    <row r="9" spans="1:7">
      <c r="A9" s="295">
        <v>2</v>
      </c>
      <c r="B9" s="299" t="s">
        <v>74</v>
      </c>
      <c r="C9" s="297">
        <v>530968494.38999999</v>
      </c>
      <c r="D9" s="297"/>
      <c r="E9" s="297"/>
      <c r="F9" s="297">
        <v>105766682.48200001</v>
      </c>
      <c r="G9" s="298">
        <v>636735176.87199998</v>
      </c>
    </row>
    <row r="10" spans="1:7">
      <c r="A10" s="295">
        <v>3</v>
      </c>
      <c r="B10" s="299" t="s">
        <v>431</v>
      </c>
      <c r="C10" s="300"/>
      <c r="D10" s="300"/>
      <c r="E10" s="300"/>
      <c r="F10" s="297">
        <v>338435605.84167987</v>
      </c>
      <c r="G10" s="298">
        <v>338435605.84167987</v>
      </c>
    </row>
    <row r="11" spans="1:7" ht="27.6">
      <c r="A11" s="295">
        <v>4</v>
      </c>
      <c r="B11" s="296" t="s">
        <v>432</v>
      </c>
      <c r="C11" s="297">
        <v>737411251.65350509</v>
      </c>
      <c r="D11" s="297">
        <v>716085100.55922735</v>
      </c>
      <c r="E11" s="297">
        <v>413186396.56722379</v>
      </c>
      <c r="F11" s="297">
        <v>10453072.086815819</v>
      </c>
      <c r="G11" s="298">
        <v>1689559941.7797751</v>
      </c>
    </row>
    <row r="12" spans="1:7">
      <c r="A12" s="295">
        <v>5</v>
      </c>
      <c r="B12" s="299" t="s">
        <v>433</v>
      </c>
      <c r="C12" s="297">
        <v>633385200.30011141</v>
      </c>
      <c r="D12" s="301">
        <v>656729274.44860339</v>
      </c>
      <c r="E12" s="297">
        <v>373597078.06141877</v>
      </c>
      <c r="F12" s="297">
        <v>5159627.9596198201</v>
      </c>
      <c r="G12" s="298">
        <v>1585427621.7312658</v>
      </c>
    </row>
    <row r="13" spans="1:7">
      <c r="A13" s="295">
        <v>6</v>
      </c>
      <c r="B13" s="299" t="s">
        <v>434</v>
      </c>
      <c r="C13" s="297">
        <v>104026051.35339366</v>
      </c>
      <c r="D13" s="301">
        <v>59355826.110624</v>
      </c>
      <c r="E13" s="297">
        <v>39589318.505804993</v>
      </c>
      <c r="F13" s="297">
        <v>5293444.127196</v>
      </c>
      <c r="G13" s="298">
        <v>104132320.04850933</v>
      </c>
    </row>
    <row r="14" spans="1:7">
      <c r="A14" s="295">
        <v>7</v>
      </c>
      <c r="B14" s="296" t="s">
        <v>435</v>
      </c>
      <c r="C14" s="297">
        <v>868981615.5950104</v>
      </c>
      <c r="D14" s="297">
        <v>1226427511.9443002</v>
      </c>
      <c r="E14" s="297">
        <v>235666074.76427916</v>
      </c>
      <c r="F14" s="297">
        <v>15843392.629020002</v>
      </c>
      <c r="G14" s="298">
        <v>633864922.49347079</v>
      </c>
    </row>
    <row r="15" spans="1:7" ht="55.2">
      <c r="A15" s="295">
        <v>8</v>
      </c>
      <c r="B15" s="299" t="s">
        <v>436</v>
      </c>
      <c r="C15" s="297">
        <v>778447713.58182907</v>
      </c>
      <c r="D15" s="301">
        <v>237772664.0118131</v>
      </c>
      <c r="E15" s="297">
        <v>196489017.81370917</v>
      </c>
      <c r="F15" s="297">
        <v>15843392.629020002</v>
      </c>
      <c r="G15" s="298">
        <v>614276394.01818573</v>
      </c>
    </row>
    <row r="16" spans="1:7" ht="27.6">
      <c r="A16" s="295">
        <v>9</v>
      </c>
      <c r="B16" s="299" t="s">
        <v>437</v>
      </c>
      <c r="C16" s="297">
        <v>90533902.013181314</v>
      </c>
      <c r="D16" s="301">
        <v>988654847.93248701</v>
      </c>
      <c r="E16" s="297">
        <v>39177056.950569995</v>
      </c>
      <c r="F16" s="297">
        <v>0</v>
      </c>
      <c r="G16" s="298">
        <v>19588528.475284997</v>
      </c>
    </row>
    <row r="17" spans="1:7">
      <c r="A17" s="295">
        <v>10</v>
      </c>
      <c r="B17" s="296" t="s">
        <v>438</v>
      </c>
      <c r="C17" s="297"/>
      <c r="D17" s="301"/>
      <c r="E17" s="297"/>
      <c r="F17" s="297"/>
      <c r="G17" s="298"/>
    </row>
    <row r="18" spans="1:7">
      <c r="A18" s="295">
        <v>11</v>
      </c>
      <c r="B18" s="296" t="s">
        <v>78</v>
      </c>
      <c r="C18" s="297">
        <v>0</v>
      </c>
      <c r="D18" s="301">
        <v>81218782.470472351</v>
      </c>
      <c r="E18" s="297">
        <v>1696745.2747040002</v>
      </c>
      <c r="F18" s="297">
        <v>17105146.591000002</v>
      </c>
      <c r="G18" s="298">
        <v>0</v>
      </c>
    </row>
    <row r="19" spans="1:7">
      <c r="A19" s="295">
        <v>12</v>
      </c>
      <c r="B19" s="299" t="s">
        <v>439</v>
      </c>
      <c r="C19" s="300"/>
      <c r="D19" s="301">
        <v>253167.32</v>
      </c>
      <c r="E19" s="297">
        <v>0</v>
      </c>
      <c r="F19" s="297">
        <v>0</v>
      </c>
      <c r="G19" s="298">
        <v>0</v>
      </c>
    </row>
    <row r="20" spans="1:7" ht="27.6">
      <c r="A20" s="295">
        <v>13</v>
      </c>
      <c r="B20" s="299" t="s">
        <v>440</v>
      </c>
      <c r="C20" s="297">
        <v>0</v>
      </c>
      <c r="D20" s="297">
        <v>80965615.150472358</v>
      </c>
      <c r="E20" s="297">
        <v>1696745.2747040002</v>
      </c>
      <c r="F20" s="297">
        <v>17105146.591000002</v>
      </c>
      <c r="G20" s="298">
        <v>0</v>
      </c>
    </row>
    <row r="21" spans="1:7">
      <c r="A21" s="302">
        <v>14</v>
      </c>
      <c r="B21" s="303" t="s">
        <v>441</v>
      </c>
      <c r="C21" s="300"/>
      <c r="D21" s="300"/>
      <c r="E21" s="300"/>
      <c r="F21" s="300"/>
      <c r="G21" s="304">
        <f>SUM(G8,G11,G14,G17,G18)</f>
        <v>3298595646.9869256</v>
      </c>
    </row>
    <row r="22" spans="1:7">
      <c r="A22" s="305"/>
      <c r="B22" s="322" t="s">
        <v>442</v>
      </c>
      <c r="C22" s="306"/>
      <c r="D22" s="307"/>
      <c r="E22" s="306"/>
      <c r="F22" s="306"/>
      <c r="G22" s="308"/>
    </row>
    <row r="23" spans="1:7">
      <c r="A23" s="295">
        <v>15</v>
      </c>
      <c r="B23" s="296" t="s">
        <v>310</v>
      </c>
      <c r="C23" s="309">
        <v>773013999.84962046</v>
      </c>
      <c r="D23" s="310">
        <v>922959750</v>
      </c>
      <c r="E23" s="309">
        <v>0</v>
      </c>
      <c r="F23" s="309">
        <v>0</v>
      </c>
      <c r="G23" s="298">
        <v>62152947.178838074</v>
      </c>
    </row>
    <row r="24" spans="1:7">
      <c r="A24" s="295">
        <v>16</v>
      </c>
      <c r="B24" s="296" t="s">
        <v>443</v>
      </c>
      <c r="C24" s="297">
        <v>11910348.498640399</v>
      </c>
      <c r="D24" s="301">
        <v>794293489.65222549</v>
      </c>
      <c r="E24" s="297">
        <v>525881840.47950333</v>
      </c>
      <c r="F24" s="297">
        <v>1802174485.1408541</v>
      </c>
      <c r="G24" s="298">
        <v>2170121777.4251027</v>
      </c>
    </row>
    <row r="25" spans="1:7" ht="27.6">
      <c r="A25" s="295">
        <v>17</v>
      </c>
      <c r="B25" s="299" t="s">
        <v>444</v>
      </c>
      <c r="C25" s="297">
        <v>0</v>
      </c>
      <c r="D25" s="301">
        <v>0</v>
      </c>
      <c r="E25" s="297">
        <v>0</v>
      </c>
      <c r="F25" s="297">
        <v>0</v>
      </c>
      <c r="G25" s="298"/>
    </row>
    <row r="26" spans="1:7" ht="27.6">
      <c r="A26" s="295">
        <v>18</v>
      </c>
      <c r="B26" s="299" t="s">
        <v>445</v>
      </c>
      <c r="C26" s="297">
        <v>11910348.498640399</v>
      </c>
      <c r="D26" s="301">
        <v>33512391.251166005</v>
      </c>
      <c r="E26" s="297">
        <v>38668622.107099995</v>
      </c>
      <c r="F26" s="297">
        <v>0</v>
      </c>
      <c r="G26" s="298">
        <v>26147722.016020957</v>
      </c>
    </row>
    <row r="27" spans="1:7">
      <c r="A27" s="295">
        <v>19</v>
      </c>
      <c r="B27" s="299" t="s">
        <v>446</v>
      </c>
      <c r="C27" s="297"/>
      <c r="D27" s="301">
        <v>699883346.54481483</v>
      </c>
      <c r="E27" s="297">
        <v>437977618.40277332</v>
      </c>
      <c r="F27" s="297">
        <v>1384542698.6706657</v>
      </c>
      <c r="G27" s="298">
        <v>1745791776.3438601</v>
      </c>
    </row>
    <row r="28" spans="1:7">
      <c r="A28" s="295">
        <v>20</v>
      </c>
      <c r="B28" s="311" t="s">
        <v>447</v>
      </c>
      <c r="C28" s="297"/>
      <c r="D28" s="301">
        <v>23510680.991394933</v>
      </c>
      <c r="E28" s="297">
        <v>22384936.309682984</v>
      </c>
      <c r="F28" s="297">
        <v>61842877.460949093</v>
      </c>
      <c r="G28" s="298">
        <v>63145679.000155874</v>
      </c>
    </row>
    <row r="29" spans="1:7">
      <c r="A29" s="295">
        <v>21</v>
      </c>
      <c r="B29" s="299" t="s">
        <v>448</v>
      </c>
      <c r="C29" s="297"/>
      <c r="D29" s="301">
        <v>48231179.694271006</v>
      </c>
      <c r="E29" s="297">
        <v>44685428.934926547</v>
      </c>
      <c r="F29" s="297">
        <v>375085471.73765945</v>
      </c>
      <c r="G29" s="298">
        <v>290263860.94407779</v>
      </c>
    </row>
    <row r="30" spans="1:7">
      <c r="A30" s="295">
        <v>22</v>
      </c>
      <c r="B30" s="311" t="s">
        <v>447</v>
      </c>
      <c r="C30" s="297"/>
      <c r="D30" s="301">
        <v>48231179.694271006</v>
      </c>
      <c r="E30" s="297">
        <v>44685428.934926547</v>
      </c>
      <c r="F30" s="297">
        <v>375085471.73765945</v>
      </c>
      <c r="G30" s="298">
        <v>290263860.94407743</v>
      </c>
    </row>
    <row r="31" spans="1:7" ht="27.6">
      <c r="A31" s="295">
        <v>23</v>
      </c>
      <c r="B31" s="299" t="s">
        <v>449</v>
      </c>
      <c r="C31" s="297"/>
      <c r="D31" s="301">
        <v>12666572.161973754</v>
      </c>
      <c r="E31" s="297">
        <v>4550171.0347034093</v>
      </c>
      <c r="F31" s="297">
        <v>42546314.732528888</v>
      </c>
      <c r="G31" s="298">
        <v>44772739.120988138</v>
      </c>
    </row>
    <row r="32" spans="1:7">
      <c r="A32" s="295">
        <v>24</v>
      </c>
      <c r="B32" s="296" t="s">
        <v>450</v>
      </c>
      <c r="C32" s="297">
        <v>0</v>
      </c>
      <c r="D32" s="301">
        <v>0</v>
      </c>
      <c r="E32" s="297">
        <v>0</v>
      </c>
      <c r="F32" s="297">
        <v>0</v>
      </c>
      <c r="G32" s="298"/>
    </row>
    <row r="33" spans="1:7">
      <c r="A33" s="295">
        <v>25</v>
      </c>
      <c r="B33" s="296" t="s">
        <v>88</v>
      </c>
      <c r="C33" s="297">
        <v>173476333.29000002</v>
      </c>
      <c r="D33" s="297">
        <v>108299875.41095476</v>
      </c>
      <c r="E33" s="297">
        <v>2182274.4</v>
      </c>
      <c r="F33" s="297">
        <v>103336171.26583159</v>
      </c>
      <c r="G33" s="298">
        <v>332065482.64630902</v>
      </c>
    </row>
    <row r="34" spans="1:7">
      <c r="A34" s="295">
        <v>26</v>
      </c>
      <c r="B34" s="299" t="s">
        <v>451</v>
      </c>
      <c r="C34" s="300"/>
      <c r="D34" s="301">
        <v>23806.37</v>
      </c>
      <c r="E34" s="297">
        <v>0</v>
      </c>
      <c r="F34" s="297">
        <v>0</v>
      </c>
      <c r="G34" s="298">
        <v>23806.37</v>
      </c>
    </row>
    <row r="35" spans="1:7">
      <c r="A35" s="295">
        <v>27</v>
      </c>
      <c r="B35" s="299" t="s">
        <v>452</v>
      </c>
      <c r="C35" s="297">
        <v>173476333.29000002</v>
      </c>
      <c r="D35" s="301">
        <v>108276069.04095475</v>
      </c>
      <c r="E35" s="297">
        <v>2182274.4</v>
      </c>
      <c r="F35" s="297">
        <v>103336171.26583159</v>
      </c>
      <c r="G35" s="298">
        <v>332041676.27630901</v>
      </c>
    </row>
    <row r="36" spans="1:7">
      <c r="A36" s="295">
        <v>28</v>
      </c>
      <c r="B36" s="296" t="s">
        <v>453</v>
      </c>
      <c r="C36" s="297">
        <v>308152823.59802008</v>
      </c>
      <c r="D36" s="301">
        <v>45363574.322069839</v>
      </c>
      <c r="E36" s="297">
        <v>13028899.135017386</v>
      </c>
      <c r="F36" s="297">
        <v>34921822.695626646</v>
      </c>
      <c r="G36" s="298">
        <v>26485161.929953724</v>
      </c>
    </row>
    <row r="37" spans="1:7">
      <c r="A37" s="302">
        <v>29</v>
      </c>
      <c r="B37" s="303" t="s">
        <v>454</v>
      </c>
      <c r="C37" s="300"/>
      <c r="D37" s="300"/>
      <c r="E37" s="300"/>
      <c r="F37" s="300"/>
      <c r="G37" s="304">
        <f>SUM(G23:G24,G32:G33,G36)</f>
        <v>2590825369.1802034</v>
      </c>
    </row>
    <row r="38" spans="1:7">
      <c r="A38" s="291"/>
      <c r="B38" s="312"/>
      <c r="C38" s="313"/>
      <c r="D38" s="313"/>
      <c r="E38" s="313"/>
      <c r="F38" s="313"/>
      <c r="G38" s="314"/>
    </row>
    <row r="39" spans="1:7" ht="15" thickBot="1">
      <c r="A39" s="315">
        <v>30</v>
      </c>
      <c r="B39" s="316" t="s">
        <v>422</v>
      </c>
      <c r="C39" s="214"/>
      <c r="D39" s="196"/>
      <c r="E39" s="196"/>
      <c r="F39" s="317"/>
      <c r="G39" s="318">
        <f>IFERROR(G21/G37,0)</f>
        <v>1.2731833207387022</v>
      </c>
    </row>
    <row r="42" spans="1:7" ht="41.4">
      <c r="B42" s="23"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C30" sqref="C30"/>
    </sheetView>
  </sheetViews>
  <sheetFormatPr defaultColWidth="9.33203125" defaultRowHeight="12"/>
  <cols>
    <col min="1" max="1" width="11.6640625" style="327" bestFit="1" customWidth="1"/>
    <col min="2" max="2" width="94.109375" style="327" customWidth="1"/>
    <col min="3" max="3" width="15.33203125" style="327" bestFit="1" customWidth="1"/>
    <col min="4" max="4" width="16.6640625" style="327" bestFit="1" customWidth="1"/>
    <col min="5" max="5" width="17.5546875" style="327" bestFit="1" customWidth="1"/>
    <col min="6" max="6" width="16.6640625" style="327" bestFit="1" customWidth="1"/>
    <col min="7" max="7" width="24.88671875" style="327" customWidth="1"/>
    <col min="8" max="8" width="16" style="327" bestFit="1" customWidth="1"/>
    <col min="9" max="16384" width="9.33203125" style="327"/>
  </cols>
  <sheetData>
    <row r="1" spans="1:8" ht="13.8">
      <c r="A1" s="326" t="s">
        <v>97</v>
      </c>
      <c r="B1" s="258" t="str">
        <f>Info!C2</f>
        <v>სს ”ლიბერთი ბანკი”</v>
      </c>
    </row>
    <row r="2" spans="1:8">
      <c r="A2" s="328" t="s">
        <v>98</v>
      </c>
      <c r="B2" s="775">
        <f>'1. key ratios'!B2</f>
        <v>45747</v>
      </c>
    </row>
    <row r="3" spans="1:8">
      <c r="A3" s="329" t="s">
        <v>462</v>
      </c>
    </row>
    <row r="5" spans="1:8">
      <c r="A5" s="935" t="s">
        <v>463</v>
      </c>
      <c r="B5" s="936"/>
      <c r="C5" s="941" t="s">
        <v>464</v>
      </c>
      <c r="D5" s="942"/>
      <c r="E5" s="942"/>
      <c r="F5" s="942"/>
      <c r="G5" s="942"/>
      <c r="H5" s="943"/>
    </row>
    <row r="6" spans="1:8">
      <c r="A6" s="937"/>
      <c r="B6" s="938"/>
      <c r="C6" s="944"/>
      <c r="D6" s="945"/>
      <c r="E6" s="945"/>
      <c r="F6" s="945"/>
      <c r="G6" s="945"/>
      <c r="H6" s="946"/>
    </row>
    <row r="7" spans="1:8" ht="24">
      <c r="A7" s="939"/>
      <c r="B7" s="940"/>
      <c r="C7" s="421" t="s">
        <v>465</v>
      </c>
      <c r="D7" s="421" t="s">
        <v>466</v>
      </c>
      <c r="E7" s="421" t="s">
        <v>467</v>
      </c>
      <c r="F7" s="421" t="s">
        <v>468</v>
      </c>
      <c r="G7" s="422" t="s">
        <v>648</v>
      </c>
      <c r="H7" s="421" t="s">
        <v>66</v>
      </c>
    </row>
    <row r="8" spans="1:8">
      <c r="A8" s="417">
        <v>1</v>
      </c>
      <c r="B8" s="416" t="s">
        <v>123</v>
      </c>
      <c r="C8" s="666">
        <v>116979632.21690956</v>
      </c>
      <c r="D8" s="666">
        <v>337824198.54315102</v>
      </c>
      <c r="E8" s="666">
        <v>281417966.62347269</v>
      </c>
      <c r="F8" s="666">
        <v>119309956.11374244</v>
      </c>
      <c r="G8" s="666">
        <v>292314.33</v>
      </c>
      <c r="H8" s="666">
        <f t="shared" ref="H8:H20" si="0">SUM(C8:G8)</f>
        <v>855824067.82727575</v>
      </c>
    </row>
    <row r="9" spans="1:8">
      <c r="A9" s="417">
        <v>2</v>
      </c>
      <c r="B9" s="416" t="s">
        <v>124</v>
      </c>
      <c r="C9" s="666">
        <v>0</v>
      </c>
      <c r="D9" s="666">
        <v>0</v>
      </c>
      <c r="E9" s="666">
        <v>0</v>
      </c>
      <c r="F9" s="666">
        <v>0</v>
      </c>
      <c r="G9" s="666">
        <v>0</v>
      </c>
      <c r="H9" s="666">
        <f t="shared" si="0"/>
        <v>0</v>
      </c>
    </row>
    <row r="10" spans="1:8">
      <c r="A10" s="417">
        <v>3</v>
      </c>
      <c r="B10" s="416" t="s">
        <v>125</v>
      </c>
      <c r="C10" s="666">
        <v>0</v>
      </c>
      <c r="D10" s="666">
        <v>0</v>
      </c>
      <c r="E10" s="666">
        <v>0</v>
      </c>
      <c r="F10" s="666">
        <v>0</v>
      </c>
      <c r="G10" s="666">
        <v>0</v>
      </c>
      <c r="H10" s="666">
        <f t="shared" si="0"/>
        <v>0</v>
      </c>
    </row>
    <row r="11" spans="1:8">
      <c r="A11" s="417">
        <v>4</v>
      </c>
      <c r="B11" s="416" t="s">
        <v>126</v>
      </c>
      <c r="C11" s="666">
        <v>0</v>
      </c>
      <c r="D11" s="666">
        <v>0</v>
      </c>
      <c r="E11" s="666">
        <v>0</v>
      </c>
      <c r="F11" s="666">
        <v>0</v>
      </c>
      <c r="G11" s="666">
        <v>0</v>
      </c>
      <c r="H11" s="666">
        <f t="shared" si="0"/>
        <v>0</v>
      </c>
    </row>
    <row r="12" spans="1:8">
      <c r="A12" s="417">
        <v>5</v>
      </c>
      <c r="B12" s="416" t="s">
        <v>912</v>
      </c>
      <c r="C12" s="666">
        <v>152888.66</v>
      </c>
      <c r="D12" s="666">
        <v>0</v>
      </c>
      <c r="E12" s="666">
        <v>0</v>
      </c>
      <c r="F12" s="666">
        <v>0</v>
      </c>
      <c r="G12" s="666">
        <v>0</v>
      </c>
      <c r="H12" s="666">
        <f t="shared" si="0"/>
        <v>152888.66</v>
      </c>
    </row>
    <row r="13" spans="1:8">
      <c r="A13" s="417">
        <v>6</v>
      </c>
      <c r="B13" s="416" t="s">
        <v>127</v>
      </c>
      <c r="C13" s="666">
        <v>98363972.345716059</v>
      </c>
      <c r="D13" s="666">
        <v>7221574.6901030187</v>
      </c>
      <c r="E13" s="666">
        <v>0</v>
      </c>
      <c r="F13" s="666">
        <v>0</v>
      </c>
      <c r="G13" s="666">
        <v>0</v>
      </c>
      <c r="H13" s="666">
        <f t="shared" si="0"/>
        <v>105585547.03581908</v>
      </c>
    </row>
    <row r="14" spans="1:8">
      <c r="A14" s="417">
        <v>7</v>
      </c>
      <c r="B14" s="416" t="s">
        <v>71</v>
      </c>
      <c r="C14" s="666">
        <v>54286.289881929988</v>
      </c>
      <c r="D14" s="666">
        <v>427753887.14311254</v>
      </c>
      <c r="E14" s="666">
        <v>228167507.16027531</v>
      </c>
      <c r="F14" s="666">
        <v>270874356.17460167</v>
      </c>
      <c r="G14" s="666">
        <v>2021401.6216425644</v>
      </c>
      <c r="H14" s="666">
        <f t="shared" si="0"/>
        <v>928871438.38951409</v>
      </c>
    </row>
    <row r="15" spans="1:8">
      <c r="A15" s="417">
        <v>8</v>
      </c>
      <c r="B15" s="418" t="s">
        <v>72</v>
      </c>
      <c r="C15" s="666">
        <v>10582755.305582004</v>
      </c>
      <c r="D15" s="666">
        <v>401175213.70146739</v>
      </c>
      <c r="E15" s="666">
        <v>1502961948.0639789</v>
      </c>
      <c r="F15" s="666">
        <v>374457692.90081412</v>
      </c>
      <c r="G15" s="666">
        <v>0</v>
      </c>
      <c r="H15" s="666">
        <f t="shared" si="0"/>
        <v>2289177609.9718423</v>
      </c>
    </row>
    <row r="16" spans="1:8">
      <c r="A16" s="417">
        <v>9</v>
      </c>
      <c r="B16" s="416" t="s">
        <v>913</v>
      </c>
      <c r="C16" s="666">
        <v>366267.47088564001</v>
      </c>
      <c r="D16" s="666">
        <v>29997445.113034613</v>
      </c>
      <c r="E16" s="666">
        <v>150099107.79509085</v>
      </c>
      <c r="F16" s="666">
        <v>415975265.90287644</v>
      </c>
      <c r="G16" s="666">
        <v>0</v>
      </c>
      <c r="H16" s="666">
        <f t="shared" si="0"/>
        <v>596438086.28188753</v>
      </c>
    </row>
    <row r="17" spans="1:8">
      <c r="A17" s="417">
        <v>10</v>
      </c>
      <c r="B17" s="420" t="s">
        <v>483</v>
      </c>
      <c r="C17" s="666">
        <v>6823259.3270816104</v>
      </c>
      <c r="D17" s="666">
        <v>7404116.1273005949</v>
      </c>
      <c r="E17" s="666">
        <v>17724433.191413514</v>
      </c>
      <c r="F17" s="666">
        <v>6902752.1649368852</v>
      </c>
      <c r="G17" s="666">
        <v>0</v>
      </c>
      <c r="H17" s="666">
        <f t="shared" si="0"/>
        <v>38854560.810732603</v>
      </c>
    </row>
    <row r="18" spans="1:8">
      <c r="A18" s="417">
        <v>11</v>
      </c>
      <c r="B18" s="416" t="s">
        <v>68</v>
      </c>
      <c r="C18" s="666">
        <v>0</v>
      </c>
      <c r="D18" s="666">
        <v>0</v>
      </c>
      <c r="E18" s="666">
        <v>0</v>
      </c>
      <c r="F18" s="666">
        <v>0</v>
      </c>
      <c r="G18" s="666">
        <v>2044719.04</v>
      </c>
      <c r="H18" s="666">
        <f t="shared" si="0"/>
        <v>2044719.04</v>
      </c>
    </row>
    <row r="19" spans="1:8">
      <c r="A19" s="417">
        <v>12</v>
      </c>
      <c r="B19" s="416" t="s">
        <v>69</v>
      </c>
      <c r="C19" s="666">
        <v>0</v>
      </c>
      <c r="D19" s="666">
        <v>0</v>
      </c>
      <c r="E19" s="666">
        <v>0</v>
      </c>
      <c r="F19" s="666">
        <v>0</v>
      </c>
      <c r="G19" s="666">
        <v>0</v>
      </c>
      <c r="H19" s="666">
        <f t="shared" si="0"/>
        <v>0</v>
      </c>
    </row>
    <row r="20" spans="1:8">
      <c r="A20" s="419">
        <v>13</v>
      </c>
      <c r="B20" s="418" t="s">
        <v>70</v>
      </c>
      <c r="C20" s="666">
        <v>0</v>
      </c>
      <c r="D20" s="666">
        <v>0</v>
      </c>
      <c r="E20" s="666">
        <v>0</v>
      </c>
      <c r="F20" s="666">
        <v>0</v>
      </c>
      <c r="G20" s="666">
        <v>0</v>
      </c>
      <c r="H20" s="666">
        <f t="shared" si="0"/>
        <v>0</v>
      </c>
    </row>
    <row r="21" spans="1:8">
      <c r="A21" s="417">
        <v>14</v>
      </c>
      <c r="B21" s="416" t="s">
        <v>469</v>
      </c>
      <c r="C21" s="666">
        <v>335967876.15000004</v>
      </c>
      <c r="D21" s="666">
        <v>2295904.2620000001</v>
      </c>
      <c r="E21" s="666">
        <v>0</v>
      </c>
      <c r="F21" s="666">
        <v>0</v>
      </c>
      <c r="G21" s="666">
        <v>187484147.14000005</v>
      </c>
      <c r="H21" s="666">
        <f>SUM(C21:G21)</f>
        <v>525747927.55200011</v>
      </c>
    </row>
    <row r="22" spans="1:8">
      <c r="A22" s="415">
        <v>15</v>
      </c>
      <c r="B22" s="414" t="s">
        <v>66</v>
      </c>
      <c r="C22" s="666">
        <f>SUM(C18:C21)+SUM(C8:C16)</f>
        <v>562467678.43897521</v>
      </c>
      <c r="D22" s="666">
        <f t="shared" ref="D22:G22" si="1">SUM(D18:D21)+SUM(D8:D16)</f>
        <v>1206268223.4528689</v>
      </c>
      <c r="E22" s="666">
        <f t="shared" si="1"/>
        <v>2162646529.6428175</v>
      </c>
      <c r="F22" s="666">
        <f t="shared" si="1"/>
        <v>1180617271.0920346</v>
      </c>
      <c r="G22" s="666">
        <f t="shared" si="1"/>
        <v>191842582.13164261</v>
      </c>
      <c r="H22" s="666">
        <f>SUM(H18:H21)+SUM(H8:H16)</f>
        <v>5303842284.758338</v>
      </c>
    </row>
    <row r="26" spans="1:8" ht="36">
      <c r="B26" s="346"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C30" sqref="C30"/>
    </sheetView>
  </sheetViews>
  <sheetFormatPr defaultColWidth="9.33203125" defaultRowHeight="12"/>
  <cols>
    <col min="1" max="1" width="11.6640625" style="330" bestFit="1" customWidth="1"/>
    <col min="2" max="2" width="86.6640625" style="327" customWidth="1"/>
    <col min="3" max="3" width="26.5546875" style="327" customWidth="1"/>
    <col min="4" max="4" width="31.5546875" style="327" customWidth="1"/>
    <col min="5" max="5" width="16.44140625" style="332" bestFit="1" customWidth="1"/>
    <col min="6" max="6" width="14.33203125" style="332" bestFit="1" customWidth="1"/>
    <col min="7" max="7" width="20" style="327" bestFit="1" customWidth="1"/>
    <col min="8" max="8" width="25.33203125" style="327" bestFit="1" customWidth="1"/>
    <col min="9" max="16384" width="9.33203125" style="327"/>
  </cols>
  <sheetData>
    <row r="1" spans="1:8" ht="13.8">
      <c r="A1" s="326" t="s">
        <v>97</v>
      </c>
      <c r="B1" s="258" t="str">
        <f>Info!C2</f>
        <v>სს ”ლიბერთი ბანკი”</v>
      </c>
      <c r="C1" s="435"/>
      <c r="D1" s="435"/>
      <c r="E1" s="435"/>
      <c r="F1" s="435"/>
      <c r="G1" s="435"/>
      <c r="H1" s="435"/>
    </row>
    <row r="2" spans="1:8">
      <c r="A2" s="328" t="s">
        <v>98</v>
      </c>
      <c r="B2" s="775">
        <f>'1. key ratios'!B2</f>
        <v>45747</v>
      </c>
      <c r="C2" s="435"/>
      <c r="D2" s="435"/>
      <c r="E2" s="435"/>
      <c r="F2" s="435"/>
      <c r="G2" s="435"/>
      <c r="H2" s="435"/>
    </row>
    <row r="3" spans="1:8">
      <c r="A3" s="329" t="s">
        <v>470</v>
      </c>
      <c r="B3" s="435"/>
      <c r="C3" s="435"/>
      <c r="D3" s="435"/>
      <c r="E3" s="435"/>
      <c r="F3" s="435"/>
      <c r="G3" s="435"/>
      <c r="H3" s="435"/>
    </row>
    <row r="4" spans="1:8">
      <c r="A4" s="436"/>
      <c r="B4" s="435"/>
      <c r="C4" s="434" t="s">
        <v>471</v>
      </c>
      <c r="D4" s="434" t="s">
        <v>472</v>
      </c>
      <c r="E4" s="434" t="s">
        <v>473</v>
      </c>
      <c r="F4" s="434" t="s">
        <v>474</v>
      </c>
      <c r="G4" s="434" t="s">
        <v>475</v>
      </c>
      <c r="H4" s="434" t="s">
        <v>476</v>
      </c>
    </row>
    <row r="5" spans="1:8" ht="34.200000000000003" customHeight="1">
      <c r="A5" s="935" t="s">
        <v>835</v>
      </c>
      <c r="B5" s="936"/>
      <c r="C5" s="949" t="s">
        <v>565</v>
      </c>
      <c r="D5" s="949"/>
      <c r="E5" s="949" t="s">
        <v>834</v>
      </c>
      <c r="F5" s="947" t="s">
        <v>833</v>
      </c>
      <c r="G5" s="947" t="s">
        <v>480</v>
      </c>
      <c r="H5" s="432" t="s">
        <v>832</v>
      </c>
    </row>
    <row r="6" spans="1:8" ht="24">
      <c r="A6" s="939"/>
      <c r="B6" s="940"/>
      <c r="C6" s="433" t="s">
        <v>481</v>
      </c>
      <c r="D6" s="433" t="s">
        <v>482</v>
      </c>
      <c r="E6" s="949"/>
      <c r="F6" s="948"/>
      <c r="G6" s="948"/>
      <c r="H6" s="432" t="s">
        <v>831</v>
      </c>
    </row>
    <row r="7" spans="1:8">
      <c r="A7" s="430">
        <v>1</v>
      </c>
      <c r="B7" s="416" t="s">
        <v>123</v>
      </c>
      <c r="C7" s="667">
        <v>0</v>
      </c>
      <c r="D7" s="667">
        <v>973672449.14418554</v>
      </c>
      <c r="E7" s="668">
        <v>117848381.50690956</v>
      </c>
      <c r="F7" s="668">
        <v>0</v>
      </c>
      <c r="G7" s="667">
        <v>0</v>
      </c>
      <c r="H7" s="670">
        <f t="shared" ref="H7:H20" si="0">C7+D7-E7-F7</f>
        <v>855824067.63727593</v>
      </c>
    </row>
    <row r="8" spans="1:8" ht="14.7" customHeight="1">
      <c r="A8" s="430">
        <v>2</v>
      </c>
      <c r="B8" s="416" t="s">
        <v>124</v>
      </c>
      <c r="C8" s="667">
        <v>0</v>
      </c>
      <c r="D8" s="667">
        <v>0</v>
      </c>
      <c r="E8" s="668">
        <v>0</v>
      </c>
      <c r="F8" s="668">
        <v>0</v>
      </c>
      <c r="G8" s="667">
        <v>0</v>
      </c>
      <c r="H8" s="670">
        <f t="shared" si="0"/>
        <v>0</v>
      </c>
    </row>
    <row r="9" spans="1:8">
      <c r="A9" s="430">
        <v>3</v>
      </c>
      <c r="B9" s="416" t="s">
        <v>125</v>
      </c>
      <c r="C9" s="667">
        <v>0</v>
      </c>
      <c r="D9" s="667">
        <v>0</v>
      </c>
      <c r="E9" s="668">
        <v>0</v>
      </c>
      <c r="F9" s="668">
        <v>0</v>
      </c>
      <c r="G9" s="667">
        <v>0</v>
      </c>
      <c r="H9" s="670">
        <f t="shared" si="0"/>
        <v>0</v>
      </c>
    </row>
    <row r="10" spans="1:8">
      <c r="A10" s="430">
        <v>4</v>
      </c>
      <c r="B10" s="416" t="s">
        <v>126</v>
      </c>
      <c r="C10" s="667">
        <v>0</v>
      </c>
      <c r="D10" s="667">
        <v>0</v>
      </c>
      <c r="E10" s="668">
        <v>0</v>
      </c>
      <c r="F10" s="668">
        <v>0</v>
      </c>
      <c r="G10" s="667">
        <v>0</v>
      </c>
      <c r="H10" s="670">
        <f t="shared" si="0"/>
        <v>0</v>
      </c>
    </row>
    <row r="11" spans="1:8">
      <c r="A11" s="430">
        <v>5</v>
      </c>
      <c r="B11" s="416" t="s">
        <v>912</v>
      </c>
      <c r="C11" s="667">
        <v>0</v>
      </c>
      <c r="D11" s="667">
        <v>152888.66</v>
      </c>
      <c r="E11" s="668">
        <v>0</v>
      </c>
      <c r="F11" s="668">
        <v>0</v>
      </c>
      <c r="G11" s="667">
        <v>0</v>
      </c>
      <c r="H11" s="670">
        <f t="shared" si="0"/>
        <v>152888.66</v>
      </c>
    </row>
    <row r="12" spans="1:8">
      <c r="A12" s="430">
        <v>6</v>
      </c>
      <c r="B12" s="416" t="s">
        <v>127</v>
      </c>
      <c r="C12" s="667">
        <v>0</v>
      </c>
      <c r="D12" s="667">
        <v>210686710.83163804</v>
      </c>
      <c r="E12" s="668">
        <v>105101163.79581903</v>
      </c>
      <c r="F12" s="668">
        <v>0</v>
      </c>
      <c r="G12" s="667">
        <v>0</v>
      </c>
      <c r="H12" s="670">
        <f t="shared" si="0"/>
        <v>105585547.03581901</v>
      </c>
    </row>
    <row r="13" spans="1:8">
      <c r="A13" s="430">
        <v>7</v>
      </c>
      <c r="B13" s="416" t="s">
        <v>71</v>
      </c>
      <c r="C13" s="667">
        <v>7398828.3514611181</v>
      </c>
      <c r="D13" s="667">
        <v>931798013.083691</v>
      </c>
      <c r="E13" s="668">
        <v>10325403.045638135</v>
      </c>
      <c r="F13" s="668">
        <v>0</v>
      </c>
      <c r="G13" s="667">
        <v>3438.9954720000001</v>
      </c>
      <c r="H13" s="670">
        <f t="shared" si="0"/>
        <v>928871438.38951409</v>
      </c>
    </row>
    <row r="14" spans="1:8">
      <c r="A14" s="430">
        <v>8</v>
      </c>
      <c r="B14" s="418" t="s">
        <v>72</v>
      </c>
      <c r="C14" s="667">
        <v>114615368.31995735</v>
      </c>
      <c r="D14" s="667">
        <v>2292897569.9814792</v>
      </c>
      <c r="E14" s="668">
        <v>118335328.32954134</v>
      </c>
      <c r="F14" s="668">
        <v>0</v>
      </c>
      <c r="G14" s="667">
        <v>11682634.060000001</v>
      </c>
      <c r="H14" s="670">
        <f t="shared" si="0"/>
        <v>2289177609.9718952</v>
      </c>
    </row>
    <row r="15" spans="1:8">
      <c r="A15" s="430">
        <v>9</v>
      </c>
      <c r="B15" s="416" t="s">
        <v>913</v>
      </c>
      <c r="C15" s="667">
        <v>13709535.601983592</v>
      </c>
      <c r="D15" s="667">
        <v>593604211.58093417</v>
      </c>
      <c r="E15" s="668">
        <v>10875660.901029473</v>
      </c>
      <c r="F15" s="668">
        <v>0</v>
      </c>
      <c r="G15" s="667">
        <v>72842.539999999994</v>
      </c>
      <c r="H15" s="670">
        <f t="shared" si="0"/>
        <v>596438086.28188825</v>
      </c>
    </row>
    <row r="16" spans="1:8">
      <c r="A16" s="430">
        <v>10</v>
      </c>
      <c r="B16" s="420" t="s">
        <v>483</v>
      </c>
      <c r="C16" s="667">
        <v>109911229.70161873</v>
      </c>
      <c r="D16" s="667">
        <v>1262656.0188799994</v>
      </c>
      <c r="E16" s="668">
        <v>72319324.909767136</v>
      </c>
      <c r="F16" s="668">
        <v>0</v>
      </c>
      <c r="G16" s="667">
        <v>10465461.139999997</v>
      </c>
      <c r="H16" s="670">
        <f t="shared" si="0"/>
        <v>38854560.81073159</v>
      </c>
    </row>
    <row r="17" spans="1:8">
      <c r="A17" s="430">
        <v>11</v>
      </c>
      <c r="B17" s="416" t="s">
        <v>68</v>
      </c>
      <c r="C17" s="667">
        <v>0</v>
      </c>
      <c r="D17" s="667">
        <v>2044719.04</v>
      </c>
      <c r="E17" s="668">
        <v>0</v>
      </c>
      <c r="F17" s="668">
        <v>0</v>
      </c>
      <c r="G17" s="667">
        <v>0</v>
      </c>
      <c r="H17" s="670">
        <f t="shared" si="0"/>
        <v>2044719.04</v>
      </c>
    </row>
    <row r="18" spans="1:8">
      <c r="A18" s="430">
        <v>12</v>
      </c>
      <c r="B18" s="416" t="s">
        <v>69</v>
      </c>
      <c r="C18" s="667">
        <v>0</v>
      </c>
      <c r="D18" s="667">
        <v>0</v>
      </c>
      <c r="E18" s="668">
        <v>0</v>
      </c>
      <c r="F18" s="668">
        <v>0</v>
      </c>
      <c r="G18" s="667">
        <v>0</v>
      </c>
      <c r="H18" s="670">
        <f t="shared" si="0"/>
        <v>0</v>
      </c>
    </row>
    <row r="19" spans="1:8">
      <c r="A19" s="431">
        <v>13</v>
      </c>
      <c r="B19" s="418" t="s">
        <v>70</v>
      </c>
      <c r="C19" s="667">
        <v>0</v>
      </c>
      <c r="D19" s="667">
        <v>0</v>
      </c>
      <c r="E19" s="668">
        <v>0</v>
      </c>
      <c r="F19" s="668">
        <v>0</v>
      </c>
      <c r="G19" s="667">
        <v>0</v>
      </c>
      <c r="H19" s="670">
        <f t="shared" si="0"/>
        <v>0</v>
      </c>
    </row>
    <row r="20" spans="1:8">
      <c r="A20" s="430">
        <v>14</v>
      </c>
      <c r="B20" s="416" t="s">
        <v>469</v>
      </c>
      <c r="C20" s="667">
        <v>0</v>
      </c>
      <c r="D20" s="667">
        <v>627097750.63000011</v>
      </c>
      <c r="E20" s="668">
        <v>5778648.0780000035</v>
      </c>
      <c r="F20" s="668">
        <v>0</v>
      </c>
      <c r="G20" s="667">
        <v>0</v>
      </c>
      <c r="H20" s="670">
        <f t="shared" si="0"/>
        <v>621319102.55200016</v>
      </c>
    </row>
    <row r="21" spans="1:8" s="331" customFormat="1">
      <c r="A21" s="429">
        <v>15</v>
      </c>
      <c r="B21" s="428" t="s">
        <v>66</v>
      </c>
      <c r="C21" s="669">
        <v>135723732.27340204</v>
      </c>
      <c r="D21" s="669">
        <v>5631954312.9519281</v>
      </c>
      <c r="E21" s="669">
        <v>368264585.65693754</v>
      </c>
      <c r="F21" s="669">
        <v>0</v>
      </c>
      <c r="G21" s="669">
        <v>11758915.595472001</v>
      </c>
      <c r="H21" s="670">
        <f>SUM(H7:H15)+SUM(H17:H20)</f>
        <v>5399413459.5683928</v>
      </c>
    </row>
    <row r="22" spans="1:8">
      <c r="A22" s="427">
        <v>16</v>
      </c>
      <c r="B22" s="426" t="s">
        <v>484</v>
      </c>
      <c r="C22" s="667">
        <v>135723732.27340204</v>
      </c>
      <c r="D22" s="667">
        <v>3767704657.3843694</v>
      </c>
      <c r="E22" s="668">
        <v>139472147.53620893</v>
      </c>
      <c r="F22" s="668">
        <v>0</v>
      </c>
      <c r="G22" s="667">
        <v>11758915.595472001</v>
      </c>
      <c r="H22" s="670">
        <f>C22+D22-E22-F22</f>
        <v>3763956242.1215625</v>
      </c>
    </row>
    <row r="23" spans="1:8">
      <c r="A23" s="427">
        <v>17</v>
      </c>
      <c r="B23" s="426" t="s">
        <v>485</v>
      </c>
      <c r="C23" s="667">
        <v>0</v>
      </c>
      <c r="D23" s="667">
        <v>779803981.43264234</v>
      </c>
      <c r="E23" s="668">
        <v>8367056.9121836573</v>
      </c>
      <c r="F23" s="668">
        <v>0</v>
      </c>
      <c r="G23" s="667">
        <v>0</v>
      </c>
      <c r="H23" s="670">
        <f>C23+D23-E23-F23</f>
        <v>771436924.5204587</v>
      </c>
    </row>
    <row r="25" spans="1:8">
      <c r="E25" s="327"/>
      <c r="F25" s="327"/>
    </row>
    <row r="26" spans="1:8" ht="42.45" customHeight="1">
      <c r="B26" s="346"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zoomScale="80" zoomScaleNormal="80" workbookViewId="0">
      <selection activeCell="F36" sqref="F36"/>
    </sheetView>
  </sheetViews>
  <sheetFormatPr defaultColWidth="9.33203125" defaultRowHeight="12"/>
  <cols>
    <col min="1" max="1" width="11" style="327" bestFit="1" customWidth="1"/>
    <col min="2" max="2" width="74.33203125" style="327" customWidth="1"/>
    <col min="3" max="3" width="31.33203125" style="327" customWidth="1"/>
    <col min="4" max="4" width="32.33203125" style="327" customWidth="1"/>
    <col min="5" max="6" width="19.6640625" style="327" customWidth="1"/>
    <col min="7" max="7" width="22" style="327" customWidth="1"/>
    <col min="8" max="8" width="32.6640625" style="327" customWidth="1"/>
    <col min="9" max="16384" width="9.33203125" style="327"/>
  </cols>
  <sheetData>
    <row r="1" spans="1:8" ht="13.8">
      <c r="A1" s="326" t="s">
        <v>97</v>
      </c>
      <c r="B1" s="258" t="str">
        <f>Info!C2</f>
        <v>სს ”ლიბერთი ბანკი”</v>
      </c>
      <c r="C1" s="435"/>
      <c r="D1" s="435"/>
      <c r="E1" s="435"/>
      <c r="F1" s="435"/>
      <c r="G1" s="435"/>
      <c r="H1" s="435"/>
    </row>
    <row r="2" spans="1:8">
      <c r="A2" s="328" t="s">
        <v>98</v>
      </c>
      <c r="B2" s="775">
        <f>'1. key ratios'!B2</f>
        <v>45747</v>
      </c>
      <c r="C2" s="435"/>
      <c r="D2" s="435"/>
      <c r="E2" s="435"/>
      <c r="F2" s="435"/>
      <c r="G2" s="435"/>
      <c r="H2" s="435"/>
    </row>
    <row r="3" spans="1:8">
      <c r="A3" s="329" t="s">
        <v>486</v>
      </c>
      <c r="B3" s="435"/>
      <c r="C3" s="435"/>
      <c r="D3" s="435"/>
      <c r="E3" s="435"/>
      <c r="F3" s="435"/>
      <c r="G3" s="435"/>
      <c r="H3" s="435"/>
    </row>
    <row r="4" spans="1:8">
      <c r="A4" s="435"/>
      <c r="B4" s="435"/>
      <c r="C4" s="434" t="s">
        <v>471</v>
      </c>
      <c r="D4" s="434" t="s">
        <v>472</v>
      </c>
      <c r="E4" s="434" t="s">
        <v>473</v>
      </c>
      <c r="F4" s="434" t="s">
        <v>474</v>
      </c>
      <c r="G4" s="434" t="s">
        <v>475</v>
      </c>
      <c r="H4" s="434" t="s">
        <v>476</v>
      </c>
    </row>
    <row r="5" spans="1:8" ht="41.7" customHeight="1">
      <c r="A5" s="935" t="s">
        <v>837</v>
      </c>
      <c r="B5" s="936"/>
      <c r="C5" s="950" t="s">
        <v>565</v>
      </c>
      <c r="D5" s="951"/>
      <c r="E5" s="947" t="s">
        <v>834</v>
      </c>
      <c r="F5" s="947" t="s">
        <v>833</v>
      </c>
      <c r="G5" s="947" t="s">
        <v>480</v>
      </c>
      <c r="H5" s="432" t="s">
        <v>832</v>
      </c>
    </row>
    <row r="6" spans="1:8" ht="24">
      <c r="A6" s="939"/>
      <c r="B6" s="940"/>
      <c r="C6" s="433" t="s">
        <v>481</v>
      </c>
      <c r="D6" s="433" t="s">
        <v>482</v>
      </c>
      <c r="E6" s="948"/>
      <c r="F6" s="948"/>
      <c r="G6" s="948"/>
      <c r="H6" s="432" t="s">
        <v>831</v>
      </c>
    </row>
    <row r="7" spans="1:8">
      <c r="A7" s="424">
        <v>1</v>
      </c>
      <c r="B7" s="439" t="s">
        <v>487</v>
      </c>
      <c r="C7" s="667">
        <v>24001797.908447992</v>
      </c>
      <c r="D7" s="667">
        <v>1896050989.5863538</v>
      </c>
      <c r="E7" s="667">
        <v>154618102.65585873</v>
      </c>
      <c r="F7" s="667"/>
      <c r="G7" s="667">
        <v>8302.7099999999991</v>
      </c>
      <c r="H7" s="423">
        <f t="shared" ref="H7:H34" si="0">C7+D7-E7-F7</f>
        <v>1765434684.838943</v>
      </c>
    </row>
    <row r="8" spans="1:8">
      <c r="A8" s="424">
        <v>2</v>
      </c>
      <c r="B8" s="439" t="s">
        <v>488</v>
      </c>
      <c r="C8" s="667">
        <v>929143.02453499998</v>
      </c>
      <c r="D8" s="667">
        <v>365665257.748236</v>
      </c>
      <c r="E8" s="667">
        <v>106720304.46887411</v>
      </c>
      <c r="F8" s="667"/>
      <c r="G8" s="667">
        <v>0</v>
      </c>
      <c r="H8" s="423">
        <f t="shared" si="0"/>
        <v>259874096.3038969</v>
      </c>
    </row>
    <row r="9" spans="1:8">
      <c r="A9" s="424">
        <v>3</v>
      </c>
      <c r="B9" s="439" t="s">
        <v>836</v>
      </c>
      <c r="C9" s="667">
        <v>326.81</v>
      </c>
      <c r="D9" s="667">
        <v>29958254.254841</v>
      </c>
      <c r="E9" s="667">
        <v>527360.48584234982</v>
      </c>
      <c r="F9" s="667"/>
      <c r="G9" s="667">
        <v>0</v>
      </c>
      <c r="H9" s="423">
        <f t="shared" si="0"/>
        <v>29431220.578998648</v>
      </c>
    </row>
    <row r="10" spans="1:8">
      <c r="A10" s="424">
        <v>4</v>
      </c>
      <c r="B10" s="439" t="s">
        <v>489</v>
      </c>
      <c r="C10" s="667">
        <v>2637006.6052939999</v>
      </c>
      <c r="D10" s="667">
        <v>99241687.980558008</v>
      </c>
      <c r="E10" s="667">
        <v>1668202.5140799752</v>
      </c>
      <c r="F10" s="667"/>
      <c r="G10" s="667">
        <v>0</v>
      </c>
      <c r="H10" s="423">
        <f t="shared" si="0"/>
        <v>100210492.07177204</v>
      </c>
    </row>
    <row r="11" spans="1:8">
      <c r="A11" s="424">
        <v>5</v>
      </c>
      <c r="B11" s="439" t="s">
        <v>490</v>
      </c>
      <c r="C11" s="667">
        <v>1825143.8799780002</v>
      </c>
      <c r="D11" s="667">
        <v>189753438.32468206</v>
      </c>
      <c r="E11" s="667">
        <v>3610503.2437571832</v>
      </c>
      <c r="F11" s="667"/>
      <c r="G11" s="667">
        <v>491.14</v>
      </c>
      <c r="H11" s="423">
        <f t="shared" si="0"/>
        <v>187968078.96090287</v>
      </c>
    </row>
    <row r="12" spans="1:8">
      <c r="A12" s="424">
        <v>6</v>
      </c>
      <c r="B12" s="439" t="s">
        <v>491</v>
      </c>
      <c r="C12" s="667">
        <v>111928.41</v>
      </c>
      <c r="D12" s="667">
        <v>29612067.400330994</v>
      </c>
      <c r="E12" s="667">
        <v>510448.17490391759</v>
      </c>
      <c r="F12" s="667"/>
      <c r="G12" s="667">
        <v>0</v>
      </c>
      <c r="H12" s="423">
        <f t="shared" si="0"/>
        <v>29213547.635427076</v>
      </c>
    </row>
    <row r="13" spans="1:8">
      <c r="A13" s="424">
        <v>7</v>
      </c>
      <c r="B13" s="439" t="s">
        <v>492</v>
      </c>
      <c r="C13" s="667">
        <v>60246.319999999992</v>
      </c>
      <c r="D13" s="667">
        <v>52456585.781668983</v>
      </c>
      <c r="E13" s="667">
        <v>1003247.1738927199</v>
      </c>
      <c r="F13" s="667"/>
      <c r="G13" s="667">
        <v>0</v>
      </c>
      <c r="H13" s="423">
        <f t="shared" si="0"/>
        <v>51513584.927776262</v>
      </c>
    </row>
    <row r="14" spans="1:8">
      <c r="A14" s="424">
        <v>8</v>
      </c>
      <c r="B14" s="439" t="s">
        <v>493</v>
      </c>
      <c r="C14" s="667">
        <v>124770.11</v>
      </c>
      <c r="D14" s="667">
        <v>29019721.943475001</v>
      </c>
      <c r="E14" s="667">
        <v>251332.40289260456</v>
      </c>
      <c r="F14" s="667"/>
      <c r="G14" s="667">
        <v>0</v>
      </c>
      <c r="H14" s="423">
        <f t="shared" si="0"/>
        <v>28893159.650582395</v>
      </c>
    </row>
    <row r="15" spans="1:8">
      <c r="A15" s="424">
        <v>9</v>
      </c>
      <c r="B15" s="439" t="s">
        <v>494</v>
      </c>
      <c r="C15" s="667">
        <v>157486.01</v>
      </c>
      <c r="D15" s="667">
        <v>8569328.5829109997</v>
      </c>
      <c r="E15" s="667">
        <v>140770.45028404941</v>
      </c>
      <c r="F15" s="667"/>
      <c r="G15" s="667">
        <v>0</v>
      </c>
      <c r="H15" s="423">
        <f t="shared" si="0"/>
        <v>8586044.1426269505</v>
      </c>
    </row>
    <row r="16" spans="1:8">
      <c r="A16" s="424">
        <v>10</v>
      </c>
      <c r="B16" s="439" t="s">
        <v>495</v>
      </c>
      <c r="C16" s="667">
        <v>655.1</v>
      </c>
      <c r="D16" s="667">
        <v>26376187.234816</v>
      </c>
      <c r="E16" s="667">
        <v>210226.57888511274</v>
      </c>
      <c r="F16" s="667"/>
      <c r="G16" s="667">
        <v>0</v>
      </c>
      <c r="H16" s="423">
        <f t="shared" si="0"/>
        <v>26166615.755930889</v>
      </c>
    </row>
    <row r="17" spans="1:9">
      <c r="A17" s="424">
        <v>11</v>
      </c>
      <c r="B17" s="439" t="s">
        <v>496</v>
      </c>
      <c r="C17" s="667">
        <v>61189.02</v>
      </c>
      <c r="D17" s="667">
        <v>3038772.6301479996</v>
      </c>
      <c r="E17" s="667">
        <v>70467.09072127688</v>
      </c>
      <c r="F17" s="667"/>
      <c r="G17" s="667">
        <v>0</v>
      </c>
      <c r="H17" s="423">
        <f t="shared" si="0"/>
        <v>3029494.5594267226</v>
      </c>
    </row>
    <row r="18" spans="1:9">
      <c r="A18" s="424">
        <v>12</v>
      </c>
      <c r="B18" s="439" t="s">
        <v>497</v>
      </c>
      <c r="C18" s="667">
        <v>8361167.0023279963</v>
      </c>
      <c r="D18" s="667">
        <v>277251192.07695901</v>
      </c>
      <c r="E18" s="667">
        <v>9102846.3000985999</v>
      </c>
      <c r="F18" s="667"/>
      <c r="G18" s="667">
        <v>298144.02</v>
      </c>
      <c r="H18" s="423">
        <f t="shared" si="0"/>
        <v>276509512.77918839</v>
      </c>
    </row>
    <row r="19" spans="1:9">
      <c r="A19" s="424">
        <v>13</v>
      </c>
      <c r="B19" s="439" t="s">
        <v>498</v>
      </c>
      <c r="C19" s="667">
        <v>3412737.4324009991</v>
      </c>
      <c r="D19" s="667">
        <v>64680196.508635998</v>
      </c>
      <c r="E19" s="667">
        <v>3087931.3954832363</v>
      </c>
      <c r="F19" s="667"/>
      <c r="G19" s="667">
        <v>42547.700000000004</v>
      </c>
      <c r="H19" s="423">
        <f t="shared" si="0"/>
        <v>65005002.545553766</v>
      </c>
    </row>
    <row r="20" spans="1:9">
      <c r="A20" s="424">
        <v>14</v>
      </c>
      <c r="B20" s="439" t="s">
        <v>499</v>
      </c>
      <c r="C20" s="667">
        <v>4440084.6466349997</v>
      </c>
      <c r="D20" s="667">
        <v>67019701.540619999</v>
      </c>
      <c r="E20" s="667">
        <v>1947300.9492609422</v>
      </c>
      <c r="F20" s="667"/>
      <c r="G20" s="667">
        <v>34269.08</v>
      </c>
      <c r="H20" s="423">
        <f t="shared" si="0"/>
        <v>69512485.23799406</v>
      </c>
    </row>
    <row r="21" spans="1:9">
      <c r="A21" s="424">
        <v>15</v>
      </c>
      <c r="B21" s="439" t="s">
        <v>500</v>
      </c>
      <c r="C21" s="667">
        <v>327447.48</v>
      </c>
      <c r="D21" s="667">
        <v>26331657.538288001</v>
      </c>
      <c r="E21" s="667">
        <v>655312.43479267741</v>
      </c>
      <c r="F21" s="667"/>
      <c r="G21" s="667">
        <v>11805.23</v>
      </c>
      <c r="H21" s="423">
        <f t="shared" si="0"/>
        <v>26003792.583495323</v>
      </c>
    </row>
    <row r="22" spans="1:9">
      <c r="A22" s="424">
        <v>16</v>
      </c>
      <c r="B22" s="439" t="s">
        <v>501</v>
      </c>
      <c r="C22" s="667">
        <v>32458.940000000002</v>
      </c>
      <c r="D22" s="667">
        <v>74917574.524031997</v>
      </c>
      <c r="E22" s="667">
        <v>643804.84176243178</v>
      </c>
      <c r="F22" s="667"/>
      <c r="G22" s="667">
        <v>3438.9954720000001</v>
      </c>
      <c r="H22" s="423">
        <f t="shared" si="0"/>
        <v>74306228.622269556</v>
      </c>
    </row>
    <row r="23" spans="1:9">
      <c r="A23" s="424">
        <v>17</v>
      </c>
      <c r="B23" s="439" t="s">
        <v>502</v>
      </c>
      <c r="C23" s="667">
        <v>67701.539999999994</v>
      </c>
      <c r="D23" s="667">
        <v>19058766.435389999</v>
      </c>
      <c r="E23" s="667">
        <v>460079.21263786976</v>
      </c>
      <c r="F23" s="667"/>
      <c r="G23" s="667">
        <v>23.88</v>
      </c>
      <c r="H23" s="423">
        <f t="shared" si="0"/>
        <v>18666388.762752127</v>
      </c>
    </row>
    <row r="24" spans="1:9">
      <c r="A24" s="424">
        <v>18</v>
      </c>
      <c r="B24" s="439" t="s">
        <v>503</v>
      </c>
      <c r="C24" s="667">
        <v>1886.92</v>
      </c>
      <c r="D24" s="667">
        <v>124449261.16194201</v>
      </c>
      <c r="E24" s="667">
        <v>355720.12888602581</v>
      </c>
      <c r="F24" s="667"/>
      <c r="G24" s="667">
        <v>0</v>
      </c>
      <c r="H24" s="423">
        <f t="shared" si="0"/>
        <v>124095427.95305598</v>
      </c>
    </row>
    <row r="25" spans="1:9">
      <c r="A25" s="424">
        <v>19</v>
      </c>
      <c r="B25" s="439" t="s">
        <v>504</v>
      </c>
      <c r="C25" s="667">
        <v>178334.701523</v>
      </c>
      <c r="D25" s="667">
        <v>2097075.3314400001</v>
      </c>
      <c r="E25" s="667">
        <v>55933.445888872055</v>
      </c>
      <c r="F25" s="667"/>
      <c r="G25" s="667">
        <v>0</v>
      </c>
      <c r="H25" s="423">
        <f t="shared" si="0"/>
        <v>2219476.587074128</v>
      </c>
    </row>
    <row r="26" spans="1:9">
      <c r="A26" s="424">
        <v>20</v>
      </c>
      <c r="B26" s="439" t="s">
        <v>505</v>
      </c>
      <c r="C26" s="667">
        <v>183212.91000000003</v>
      </c>
      <c r="D26" s="667">
        <v>116263663.95724501</v>
      </c>
      <c r="E26" s="667">
        <v>1113206.2411136627</v>
      </c>
      <c r="F26" s="667"/>
      <c r="G26" s="667">
        <v>0</v>
      </c>
      <c r="H26" s="423">
        <f t="shared" si="0"/>
        <v>115333670.62613134</v>
      </c>
      <c r="I26" s="333"/>
    </row>
    <row r="27" spans="1:9">
      <c r="A27" s="424">
        <v>21</v>
      </c>
      <c r="B27" s="439" t="s">
        <v>506</v>
      </c>
      <c r="C27" s="667">
        <v>3544.63</v>
      </c>
      <c r="D27" s="667">
        <v>22614685.400373999</v>
      </c>
      <c r="E27" s="667">
        <v>49716.612885246177</v>
      </c>
      <c r="F27" s="667"/>
      <c r="G27" s="667">
        <v>0</v>
      </c>
      <c r="H27" s="423">
        <f t="shared" si="0"/>
        <v>22568513.41748875</v>
      </c>
      <c r="I27" s="333"/>
    </row>
    <row r="28" spans="1:9">
      <c r="A28" s="424">
        <v>22</v>
      </c>
      <c r="B28" s="439" t="s">
        <v>507</v>
      </c>
      <c r="C28" s="667">
        <v>88038.51</v>
      </c>
      <c r="D28" s="667">
        <v>13871731.542372998</v>
      </c>
      <c r="E28" s="667">
        <v>126132.88241883241</v>
      </c>
      <c r="F28" s="667"/>
      <c r="G28" s="667">
        <v>0</v>
      </c>
      <c r="H28" s="423">
        <f t="shared" si="0"/>
        <v>13833637.169954166</v>
      </c>
      <c r="I28" s="333"/>
    </row>
    <row r="29" spans="1:9">
      <c r="A29" s="424">
        <v>23</v>
      </c>
      <c r="B29" s="439" t="s">
        <v>508</v>
      </c>
      <c r="C29" s="667">
        <v>12611978.164818004</v>
      </c>
      <c r="D29" s="667">
        <v>301433521.47657067</v>
      </c>
      <c r="E29" s="667">
        <v>12069133.24654997</v>
      </c>
      <c r="F29" s="667"/>
      <c r="G29" s="667">
        <v>336746.97000000003</v>
      </c>
      <c r="H29" s="423">
        <f t="shared" si="0"/>
        <v>301976366.39483869</v>
      </c>
      <c r="I29" s="333"/>
    </row>
    <row r="30" spans="1:9">
      <c r="A30" s="424">
        <v>24</v>
      </c>
      <c r="B30" s="439" t="s">
        <v>509</v>
      </c>
      <c r="C30" s="667">
        <v>41796564.866754979</v>
      </c>
      <c r="D30" s="667">
        <v>607662277.00188851</v>
      </c>
      <c r="E30" s="667">
        <v>30729642.531015296</v>
      </c>
      <c r="F30" s="667"/>
      <c r="G30" s="667">
        <v>1162668.72</v>
      </c>
      <c r="H30" s="423">
        <f t="shared" si="0"/>
        <v>618729199.33762825</v>
      </c>
      <c r="I30" s="333"/>
    </row>
    <row r="31" spans="1:9">
      <c r="A31" s="424">
        <v>25</v>
      </c>
      <c r="B31" s="439" t="s">
        <v>510</v>
      </c>
      <c r="C31" s="667">
        <v>10223212.052759001</v>
      </c>
      <c r="D31" s="667">
        <v>212933276.00207207</v>
      </c>
      <c r="E31" s="667">
        <v>10577654.309587315</v>
      </c>
      <c r="F31" s="667"/>
      <c r="G31" s="667">
        <v>4809.4799999999996</v>
      </c>
      <c r="H31" s="423">
        <f t="shared" si="0"/>
        <v>212578833.74524373</v>
      </c>
      <c r="I31" s="333"/>
    </row>
    <row r="32" spans="1:9">
      <c r="A32" s="424">
        <v>26</v>
      </c>
      <c r="B32" s="439" t="s">
        <v>511</v>
      </c>
      <c r="C32" s="667">
        <v>24085669.277927995</v>
      </c>
      <c r="D32" s="667">
        <v>291736945.08432794</v>
      </c>
      <c r="E32" s="667">
        <v>22116313.063481241</v>
      </c>
      <c r="F32" s="667"/>
      <c r="G32" s="667">
        <v>9855667.6700000018</v>
      </c>
      <c r="H32" s="423">
        <f t="shared" si="0"/>
        <v>293706301.29877472</v>
      </c>
      <c r="I32" s="333"/>
    </row>
    <row r="33" spans="1:9">
      <c r="A33" s="424">
        <v>27</v>
      </c>
      <c r="B33" s="425" t="s">
        <v>88</v>
      </c>
      <c r="C33" s="667">
        <v>0</v>
      </c>
      <c r="D33" s="667">
        <v>679890495.59173512</v>
      </c>
      <c r="E33" s="667">
        <v>5842892.8180000186</v>
      </c>
      <c r="F33" s="667"/>
      <c r="G33" s="667"/>
      <c r="H33" s="423">
        <f t="shared" si="0"/>
        <v>674047602.77373505</v>
      </c>
      <c r="I33" s="333"/>
    </row>
    <row r="34" spans="1:9">
      <c r="A34" s="424">
        <v>28</v>
      </c>
      <c r="B34" s="438" t="s">
        <v>66</v>
      </c>
      <c r="C34" s="669">
        <v>135723732.27340198</v>
      </c>
      <c r="D34" s="669">
        <v>5631954312.6419144</v>
      </c>
      <c r="E34" s="669">
        <v>368264585.65385431</v>
      </c>
      <c r="F34" s="669"/>
      <c r="G34" s="669">
        <v>11758915.595472002</v>
      </c>
      <c r="H34" s="423">
        <f t="shared" si="0"/>
        <v>5399413459.2614622</v>
      </c>
      <c r="I34" s="333"/>
    </row>
    <row r="35" spans="1:9">
      <c r="A35" s="333"/>
      <c r="B35" s="333"/>
      <c r="C35" s="333"/>
      <c r="D35" s="333"/>
      <c r="E35" s="333"/>
      <c r="F35" s="333"/>
      <c r="G35" s="333"/>
      <c r="H35" s="333"/>
      <c r="I35" s="333"/>
    </row>
    <row r="36" spans="1:9">
      <c r="A36" s="333"/>
      <c r="B36" s="334"/>
      <c r="C36" s="333"/>
      <c r="D36" s="333"/>
      <c r="E36" s="333"/>
      <c r="F36" s="333"/>
      <c r="G36" s="333"/>
      <c r="H36" s="333"/>
      <c r="I36" s="333"/>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D34" sqref="D34"/>
    </sheetView>
  </sheetViews>
  <sheetFormatPr defaultColWidth="9.33203125" defaultRowHeight="12"/>
  <cols>
    <col min="1" max="1" width="11.6640625" style="327" bestFit="1" customWidth="1"/>
    <col min="2" max="2" width="101.33203125" style="327" customWidth="1"/>
    <col min="3" max="3" width="30.109375" style="327" customWidth="1"/>
    <col min="4" max="4" width="35.33203125" style="332" customWidth="1"/>
    <col min="5" max="16384" width="9.33203125" style="327"/>
  </cols>
  <sheetData>
    <row r="1" spans="1:4" ht="13.8">
      <c r="A1" s="326" t="s">
        <v>97</v>
      </c>
      <c r="B1" s="258" t="str">
        <f>Info!C2</f>
        <v>სს ”ლიბერთი ბანკი”</v>
      </c>
      <c r="D1" s="327"/>
    </row>
    <row r="2" spans="1:4">
      <c r="A2" s="328" t="s">
        <v>98</v>
      </c>
      <c r="B2" s="775">
        <f>'1. key ratios'!B2</f>
        <v>45747</v>
      </c>
      <c r="D2" s="327"/>
    </row>
    <row r="3" spans="1:4">
      <c r="A3" s="329" t="s">
        <v>512</v>
      </c>
      <c r="D3" s="327"/>
    </row>
    <row r="5" spans="1:4" ht="20.399999999999999" customHeight="1">
      <c r="A5" s="952" t="s">
        <v>848</v>
      </c>
      <c r="B5" s="952"/>
      <c r="C5" s="447" t="s">
        <v>531</v>
      </c>
      <c r="D5" s="447" t="s">
        <v>847</v>
      </c>
    </row>
    <row r="6" spans="1:4">
      <c r="A6" s="446">
        <v>1</v>
      </c>
      <c r="B6" s="440" t="s">
        <v>846</v>
      </c>
      <c r="C6" s="803">
        <v>142916244.10629973</v>
      </c>
      <c r="D6" s="803">
        <v>1071569.9643458577</v>
      </c>
    </row>
    <row r="7" spans="1:4">
      <c r="A7" s="443">
        <v>2</v>
      </c>
      <c r="B7" s="440" t="s">
        <v>845</v>
      </c>
      <c r="C7" s="803">
        <v>27368465.933042131</v>
      </c>
      <c r="D7" s="803">
        <v>0</v>
      </c>
    </row>
    <row r="8" spans="1:4">
      <c r="A8" s="445">
        <v>2.1</v>
      </c>
      <c r="B8" s="444" t="s">
        <v>844</v>
      </c>
      <c r="C8" s="803">
        <v>12789741.576247457</v>
      </c>
      <c r="D8" s="803"/>
    </row>
    <row r="9" spans="1:4">
      <c r="A9" s="445">
        <v>2.2000000000000002</v>
      </c>
      <c r="B9" s="444" t="s">
        <v>843</v>
      </c>
      <c r="C9" s="803">
        <v>14578724.356794674</v>
      </c>
      <c r="D9" s="803"/>
    </row>
    <row r="10" spans="1:4">
      <c r="A10" s="446">
        <v>3</v>
      </c>
      <c r="B10" s="440" t="s">
        <v>842</v>
      </c>
      <c r="C10" s="803">
        <v>30747821.846931536</v>
      </c>
      <c r="D10" s="803">
        <v>523116.45106148673</v>
      </c>
    </row>
    <row r="11" spans="1:4">
      <c r="A11" s="445">
        <v>3.1</v>
      </c>
      <c r="B11" s="444" t="s">
        <v>513</v>
      </c>
      <c r="C11" s="803">
        <v>11758915.595471999</v>
      </c>
      <c r="D11" s="803">
        <v>523116.45106148673</v>
      </c>
    </row>
    <row r="12" spans="1:4">
      <c r="A12" s="445">
        <v>3.2</v>
      </c>
      <c r="B12" s="444" t="s">
        <v>841</v>
      </c>
      <c r="C12" s="803">
        <v>5097191.9330260325</v>
      </c>
      <c r="D12" s="803"/>
    </row>
    <row r="13" spans="1:4">
      <c r="A13" s="445">
        <v>3.3</v>
      </c>
      <c r="B13" s="444" t="s">
        <v>840</v>
      </c>
      <c r="C13" s="803">
        <v>13891714.318433505</v>
      </c>
      <c r="D13" s="803"/>
    </row>
    <row r="14" spans="1:4">
      <c r="A14" s="443">
        <v>4</v>
      </c>
      <c r="B14" s="442" t="s">
        <v>839</v>
      </c>
      <c r="C14" s="803">
        <v>-64740.659284648136</v>
      </c>
      <c r="D14" s="803"/>
    </row>
    <row r="15" spans="1:4">
      <c r="A15" s="441">
        <v>5</v>
      </c>
      <c r="B15" s="440" t="s">
        <v>838</v>
      </c>
      <c r="C15" s="805">
        <f>C6+C7-C10+C14</f>
        <v>139472147.53312567</v>
      </c>
      <c r="D15" s="804">
        <f>D6+D7-D10+D14</f>
        <v>548453.513284371</v>
      </c>
    </row>
  </sheetData>
  <mergeCells count="1">
    <mergeCell ref="A5:B5"/>
  </mergeCells>
  <pageMargins left="0.7" right="0.7" top="0.75" bottom="0.75" header="0.3" footer="0.3"/>
  <pageSetup scale="50"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D34" sqref="D34"/>
    </sheetView>
  </sheetViews>
  <sheetFormatPr defaultColWidth="9.33203125" defaultRowHeight="12"/>
  <cols>
    <col min="1" max="1" width="11.6640625" style="435" bestFit="1" customWidth="1"/>
    <col min="2" max="2" width="124" style="435" customWidth="1"/>
    <col min="3" max="3" width="30" style="806" customWidth="1"/>
    <col min="4" max="4" width="50.5546875" style="435" customWidth="1"/>
    <col min="5" max="16384" width="9.33203125" style="435"/>
  </cols>
  <sheetData>
    <row r="1" spans="1:4" ht="13.8">
      <c r="A1" s="326" t="s">
        <v>97</v>
      </c>
      <c r="B1" s="258" t="str">
        <f>Info!C2</f>
        <v>სს ”ლიბერთი ბანკი”</v>
      </c>
    </row>
    <row r="2" spans="1:4">
      <c r="A2" s="328" t="s">
        <v>98</v>
      </c>
      <c r="B2" s="775">
        <f>'1. key ratios'!B2</f>
        <v>45747</v>
      </c>
    </row>
    <row r="3" spans="1:4">
      <c r="A3" s="329" t="s">
        <v>514</v>
      </c>
    </row>
    <row r="4" spans="1:4">
      <c r="A4" s="329"/>
    </row>
    <row r="5" spans="1:4" ht="15" customHeight="1">
      <c r="A5" s="953" t="s">
        <v>515</v>
      </c>
      <c r="B5" s="954"/>
      <c r="C5" s="957" t="s">
        <v>516</v>
      </c>
      <c r="D5" s="958" t="s">
        <v>517</v>
      </c>
    </row>
    <row r="6" spans="1:4">
      <c r="A6" s="955"/>
      <c r="B6" s="956"/>
      <c r="C6" s="957"/>
      <c r="D6" s="958"/>
    </row>
    <row r="7" spans="1:4">
      <c r="A7" s="438">
        <v>1</v>
      </c>
      <c r="B7" s="428" t="s">
        <v>518</v>
      </c>
      <c r="C7" s="667">
        <v>133956507.9782829</v>
      </c>
      <c r="D7" s="448"/>
    </row>
    <row r="8" spans="1:4">
      <c r="A8" s="425">
        <v>2</v>
      </c>
      <c r="B8" s="425" t="s">
        <v>519</v>
      </c>
      <c r="C8" s="667">
        <v>20638218.743077241</v>
      </c>
      <c r="D8" s="448"/>
    </row>
    <row r="9" spans="1:4">
      <c r="A9" s="425">
        <v>3</v>
      </c>
      <c r="B9" s="451" t="s">
        <v>520</v>
      </c>
      <c r="C9" s="667">
        <v>81943.672086999999</v>
      </c>
      <c r="D9" s="448"/>
    </row>
    <row r="10" spans="1:4">
      <c r="A10" s="425">
        <v>4</v>
      </c>
      <c r="B10" s="425" t="s">
        <v>521</v>
      </c>
      <c r="C10" s="667">
        <v>18952938.119937148</v>
      </c>
      <c r="D10" s="448"/>
    </row>
    <row r="11" spans="1:4">
      <c r="A11" s="425">
        <v>5</v>
      </c>
      <c r="B11" s="450" t="s">
        <v>849</v>
      </c>
      <c r="C11" s="667">
        <v>756287.7899999998</v>
      </c>
      <c r="D11" s="448"/>
    </row>
    <row r="12" spans="1:4">
      <c r="A12" s="425">
        <v>6</v>
      </c>
      <c r="B12" s="450" t="s">
        <v>522</v>
      </c>
      <c r="C12" s="667">
        <v>5941407.4084990956</v>
      </c>
      <c r="D12" s="448"/>
    </row>
    <row r="13" spans="1:4">
      <c r="A13" s="425">
        <v>7</v>
      </c>
      <c r="B13" s="450" t="s">
        <v>525</v>
      </c>
      <c r="C13" s="667">
        <v>11758915.595471999</v>
      </c>
      <c r="D13" s="448"/>
    </row>
    <row r="14" spans="1:4">
      <c r="A14" s="425">
        <v>8</v>
      </c>
      <c r="B14" s="450" t="s">
        <v>523</v>
      </c>
      <c r="C14" s="667">
        <v>494437.74</v>
      </c>
      <c r="D14" s="425"/>
    </row>
    <row r="15" spans="1:4">
      <c r="A15" s="425">
        <v>9</v>
      </c>
      <c r="B15" s="450" t="s">
        <v>524</v>
      </c>
      <c r="C15" s="667"/>
      <c r="D15" s="425"/>
    </row>
    <row r="16" spans="1:4">
      <c r="A16" s="425">
        <v>10</v>
      </c>
      <c r="B16" s="450" t="s">
        <v>526</v>
      </c>
      <c r="C16" s="667"/>
      <c r="D16" s="425"/>
    </row>
    <row r="17" spans="1:4" ht="24">
      <c r="A17" s="425">
        <v>11</v>
      </c>
      <c r="B17" s="450" t="s">
        <v>527</v>
      </c>
      <c r="C17" s="667">
        <v>1889.5859660526348</v>
      </c>
      <c r="D17" s="448"/>
    </row>
    <row r="18" spans="1:4">
      <c r="A18" s="438">
        <v>12</v>
      </c>
      <c r="B18" s="449" t="s">
        <v>528</v>
      </c>
      <c r="C18" s="669">
        <f>C7+C8+C9-C10</f>
        <v>135723732.27351001</v>
      </c>
      <c r="D18" s="448"/>
    </row>
    <row r="21" spans="1:4">
      <c r="B21" s="326"/>
    </row>
    <row r="22" spans="1:4">
      <c r="B22" s="328"/>
    </row>
    <row r="23" spans="1:4">
      <c r="B23" s="329"/>
    </row>
  </sheetData>
  <mergeCells count="3">
    <mergeCell ref="A5:B6"/>
    <mergeCell ref="C5:C6"/>
    <mergeCell ref="D5:D6"/>
  </mergeCells>
  <pageMargins left="0.7" right="0.7" top="0.75" bottom="0.75" header="0.3" footer="0.3"/>
  <pageSetup paperSize="9" scale="3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topLeftCell="A4" zoomScale="80" zoomScaleNormal="80" workbookViewId="0">
      <selection activeCell="D38" sqref="D38"/>
    </sheetView>
  </sheetViews>
  <sheetFormatPr defaultColWidth="9.33203125" defaultRowHeight="12"/>
  <cols>
    <col min="1" max="1" width="11.6640625" style="435" bestFit="1" customWidth="1"/>
    <col min="2" max="2" width="51.44140625" style="435" customWidth="1"/>
    <col min="3" max="3" width="20" style="806" customWidth="1"/>
    <col min="4" max="4" width="17.33203125" style="806" customWidth="1"/>
    <col min="5" max="5" width="22.33203125" style="806" customWidth="1"/>
    <col min="6" max="6" width="19.88671875" style="806" customWidth="1"/>
    <col min="7" max="7" width="20.6640625" style="806" customWidth="1"/>
    <col min="8" max="8" width="16.6640625" style="806" customWidth="1"/>
    <col min="9" max="9" width="19.5546875" style="806" customWidth="1"/>
    <col min="10" max="11" width="22.33203125" style="806" customWidth="1"/>
    <col min="12" max="12" width="18.33203125" style="806" customWidth="1"/>
    <col min="13" max="13" width="20.6640625" style="806" customWidth="1"/>
    <col min="14" max="18" width="22.33203125" style="806" customWidth="1"/>
    <col min="19" max="19" width="23.33203125" style="806" bestFit="1" customWidth="1"/>
    <col min="20" max="20" width="18.33203125" style="806" customWidth="1"/>
    <col min="21" max="26" width="22.33203125" style="806" customWidth="1"/>
    <col min="27" max="27" width="23.33203125" style="806" bestFit="1" customWidth="1"/>
    <col min="28" max="28" width="20" style="435" customWidth="1"/>
    <col min="29" max="16384" width="9.33203125" style="435"/>
  </cols>
  <sheetData>
    <row r="1" spans="1:28" ht="13.8">
      <c r="A1" s="326" t="s">
        <v>97</v>
      </c>
      <c r="B1" s="258" t="str">
        <f>Info!C2</f>
        <v>სს ”ლიბერთი ბანკი”</v>
      </c>
    </row>
    <row r="2" spans="1:28">
      <c r="A2" s="328" t="s">
        <v>98</v>
      </c>
      <c r="B2" s="775">
        <f>'1. key ratios'!B2</f>
        <v>45747</v>
      </c>
      <c r="C2" s="807"/>
    </row>
    <row r="3" spans="1:28">
      <c r="A3" s="329" t="s">
        <v>529</v>
      </c>
    </row>
    <row r="5" spans="1:28" ht="15" customHeight="1">
      <c r="A5" s="961" t="s">
        <v>862</v>
      </c>
      <c r="B5" s="962"/>
      <c r="C5" s="967" t="s">
        <v>861</v>
      </c>
      <c r="D5" s="968"/>
      <c r="E5" s="968"/>
      <c r="F5" s="968"/>
      <c r="G5" s="968"/>
      <c r="H5" s="968"/>
      <c r="I5" s="968"/>
      <c r="J5" s="968"/>
      <c r="K5" s="968"/>
      <c r="L5" s="968"/>
      <c r="M5" s="968"/>
      <c r="N5" s="968"/>
      <c r="O5" s="968"/>
      <c r="P5" s="968"/>
      <c r="Q5" s="968"/>
      <c r="R5" s="968"/>
      <c r="S5" s="968"/>
      <c r="T5" s="808"/>
      <c r="U5" s="808"/>
      <c r="V5" s="808"/>
      <c r="W5" s="808"/>
      <c r="X5" s="808"/>
      <c r="Y5" s="808"/>
      <c r="Z5" s="808"/>
      <c r="AA5" s="809"/>
      <c r="AB5" s="455"/>
    </row>
    <row r="6" spans="1:28">
      <c r="A6" s="963"/>
      <c r="B6" s="964"/>
      <c r="C6" s="969" t="s">
        <v>66</v>
      </c>
      <c r="D6" s="971" t="s">
        <v>860</v>
      </c>
      <c r="E6" s="971"/>
      <c r="F6" s="971"/>
      <c r="G6" s="971"/>
      <c r="H6" s="972" t="s">
        <v>859</v>
      </c>
      <c r="I6" s="973"/>
      <c r="J6" s="973"/>
      <c r="K6" s="974"/>
      <c r="L6" s="810"/>
      <c r="M6" s="975" t="s">
        <v>858</v>
      </c>
      <c r="N6" s="975"/>
      <c r="O6" s="975"/>
      <c r="P6" s="975"/>
      <c r="Q6" s="975"/>
      <c r="R6" s="975"/>
      <c r="S6" s="976"/>
      <c r="T6" s="811"/>
      <c r="U6" s="959" t="s">
        <v>857</v>
      </c>
      <c r="V6" s="959"/>
      <c r="W6" s="959"/>
      <c r="X6" s="959"/>
      <c r="Y6" s="959"/>
      <c r="Z6" s="959"/>
      <c r="AA6" s="960"/>
      <c r="AB6" s="458"/>
    </row>
    <row r="7" spans="1:28" ht="24">
      <c r="A7" s="965"/>
      <c r="B7" s="966"/>
      <c r="C7" s="970"/>
      <c r="D7" s="812"/>
      <c r="E7" s="813" t="s">
        <v>530</v>
      </c>
      <c r="F7" s="814" t="s">
        <v>855</v>
      </c>
      <c r="G7" s="814" t="s">
        <v>856</v>
      </c>
      <c r="H7" s="815"/>
      <c r="I7" s="813" t="s">
        <v>530</v>
      </c>
      <c r="J7" s="814" t="s">
        <v>855</v>
      </c>
      <c r="K7" s="814" t="s">
        <v>856</v>
      </c>
      <c r="L7" s="816"/>
      <c r="M7" s="813" t="s">
        <v>530</v>
      </c>
      <c r="N7" s="814" t="s">
        <v>855</v>
      </c>
      <c r="O7" s="814" t="s">
        <v>854</v>
      </c>
      <c r="P7" s="814" t="s">
        <v>853</v>
      </c>
      <c r="Q7" s="814" t="s">
        <v>852</v>
      </c>
      <c r="R7" s="814" t="s">
        <v>851</v>
      </c>
      <c r="S7" s="814" t="s">
        <v>850</v>
      </c>
      <c r="T7" s="817"/>
      <c r="U7" s="813" t="s">
        <v>530</v>
      </c>
      <c r="V7" s="814" t="s">
        <v>855</v>
      </c>
      <c r="W7" s="814" t="s">
        <v>854</v>
      </c>
      <c r="X7" s="814" t="s">
        <v>853</v>
      </c>
      <c r="Y7" s="814" t="s">
        <v>852</v>
      </c>
      <c r="Z7" s="814" t="s">
        <v>851</v>
      </c>
      <c r="AA7" s="814" t="s">
        <v>850</v>
      </c>
      <c r="AB7" s="455"/>
    </row>
    <row r="8" spans="1:28">
      <c r="A8" s="454">
        <v>1</v>
      </c>
      <c r="B8" s="428" t="s">
        <v>531</v>
      </c>
      <c r="C8" s="818">
        <f t="shared" ref="C8:AA8" si="0">SUM(C9:C14)</f>
        <v>3903428389.417757</v>
      </c>
      <c r="D8" s="818">
        <f t="shared" si="0"/>
        <v>3592064009.688159</v>
      </c>
      <c r="E8" s="818">
        <f>SUM(E9:E14)</f>
        <v>32283039.614324994</v>
      </c>
      <c r="F8" s="818">
        <f t="shared" si="0"/>
        <v>0</v>
      </c>
      <c r="G8" s="818">
        <f t="shared" si="0"/>
        <v>616372.92685000005</v>
      </c>
      <c r="H8" s="818">
        <f>SUM(H9:H14)</f>
        <v>175640647.45619604</v>
      </c>
      <c r="I8" s="818">
        <f t="shared" si="0"/>
        <v>38372888.766561002</v>
      </c>
      <c r="J8" s="818">
        <f t="shared" si="0"/>
        <v>16306179.567449</v>
      </c>
      <c r="K8" s="818">
        <f t="shared" si="0"/>
        <v>0</v>
      </c>
      <c r="L8" s="818">
        <f t="shared" si="0"/>
        <v>129966231.99017793</v>
      </c>
      <c r="M8" s="818">
        <f t="shared" si="0"/>
        <v>2534662.0209709997</v>
      </c>
      <c r="N8" s="818">
        <f t="shared" si="0"/>
        <v>10922763.447527001</v>
      </c>
      <c r="O8" s="818">
        <f t="shared" si="0"/>
        <v>17484269.572539009</v>
      </c>
      <c r="P8" s="818">
        <f t="shared" si="0"/>
        <v>17761495.778839</v>
      </c>
      <c r="Q8" s="818">
        <f t="shared" si="0"/>
        <v>30868783.486799993</v>
      </c>
      <c r="R8" s="818">
        <f t="shared" si="0"/>
        <v>35742373.053164996</v>
      </c>
      <c r="S8" s="818">
        <f t="shared" si="0"/>
        <v>15179.858112</v>
      </c>
      <c r="T8" s="818">
        <f t="shared" si="0"/>
        <v>5757500.2832239997</v>
      </c>
      <c r="U8" s="818">
        <f t="shared" si="0"/>
        <v>62127.510000000009</v>
      </c>
      <c r="V8" s="818">
        <f t="shared" si="0"/>
        <v>35435.120000000003</v>
      </c>
      <c r="W8" s="818">
        <f t="shared" si="0"/>
        <v>51905.94</v>
      </c>
      <c r="X8" s="818">
        <f t="shared" si="0"/>
        <v>119279.74000000002</v>
      </c>
      <c r="Y8" s="818">
        <f t="shared" si="0"/>
        <v>3718700.7625759994</v>
      </c>
      <c r="Z8" s="818">
        <f t="shared" si="0"/>
        <v>348996.188975</v>
      </c>
      <c r="AA8" s="818">
        <f t="shared" si="0"/>
        <v>0</v>
      </c>
      <c r="AB8" s="452"/>
    </row>
    <row r="9" spans="1:28">
      <c r="A9" s="424">
        <v>1.1000000000000001</v>
      </c>
      <c r="B9" s="453" t="s">
        <v>532</v>
      </c>
      <c r="C9" s="819">
        <v>0</v>
      </c>
      <c r="D9" s="667">
        <v>0</v>
      </c>
      <c r="E9" s="667">
        <v>0</v>
      </c>
      <c r="F9" s="667">
        <v>0</v>
      </c>
      <c r="G9" s="667">
        <v>0</v>
      </c>
      <c r="H9" s="667">
        <v>0</v>
      </c>
      <c r="I9" s="667">
        <v>0</v>
      </c>
      <c r="J9" s="667">
        <v>0</v>
      </c>
      <c r="K9" s="667">
        <v>0</v>
      </c>
      <c r="L9" s="667">
        <v>0</v>
      </c>
      <c r="M9" s="667">
        <v>0</v>
      </c>
      <c r="N9" s="667">
        <v>0</v>
      </c>
      <c r="O9" s="667">
        <v>0</v>
      </c>
      <c r="P9" s="667">
        <v>0</v>
      </c>
      <c r="Q9" s="667">
        <v>0</v>
      </c>
      <c r="R9" s="667">
        <v>0</v>
      </c>
      <c r="S9" s="667">
        <v>0</v>
      </c>
      <c r="T9" s="667">
        <v>0</v>
      </c>
      <c r="U9" s="667">
        <v>0</v>
      </c>
      <c r="V9" s="667">
        <v>0</v>
      </c>
      <c r="W9" s="667">
        <v>0</v>
      </c>
      <c r="X9" s="667">
        <v>0</v>
      </c>
      <c r="Y9" s="667">
        <v>0</v>
      </c>
      <c r="Z9" s="667">
        <v>0</v>
      </c>
      <c r="AA9" s="667">
        <v>0</v>
      </c>
      <c r="AB9" s="452"/>
    </row>
    <row r="10" spans="1:28">
      <c r="A10" s="424">
        <v>1.2</v>
      </c>
      <c r="B10" s="453" t="s">
        <v>533</v>
      </c>
      <c r="C10" s="819">
        <v>0</v>
      </c>
      <c r="D10" s="667">
        <v>0</v>
      </c>
      <c r="E10" s="667">
        <v>0</v>
      </c>
      <c r="F10" s="667">
        <v>0</v>
      </c>
      <c r="G10" s="667">
        <v>0</v>
      </c>
      <c r="H10" s="667">
        <v>0</v>
      </c>
      <c r="I10" s="667">
        <v>0</v>
      </c>
      <c r="J10" s="667">
        <v>0</v>
      </c>
      <c r="K10" s="667">
        <v>0</v>
      </c>
      <c r="L10" s="667">
        <v>0</v>
      </c>
      <c r="M10" s="667">
        <v>0</v>
      </c>
      <c r="N10" s="667">
        <v>0</v>
      </c>
      <c r="O10" s="667">
        <v>0</v>
      </c>
      <c r="P10" s="667">
        <v>0</v>
      </c>
      <c r="Q10" s="667">
        <v>0</v>
      </c>
      <c r="R10" s="667">
        <v>0</v>
      </c>
      <c r="S10" s="667">
        <v>0</v>
      </c>
      <c r="T10" s="667">
        <v>0</v>
      </c>
      <c r="U10" s="667">
        <v>0</v>
      </c>
      <c r="V10" s="667">
        <v>0</v>
      </c>
      <c r="W10" s="667">
        <v>0</v>
      </c>
      <c r="X10" s="667">
        <v>0</v>
      </c>
      <c r="Y10" s="667">
        <v>0</v>
      </c>
      <c r="Z10" s="667">
        <v>0</v>
      </c>
      <c r="AA10" s="667">
        <v>0</v>
      </c>
      <c r="AB10" s="452"/>
    </row>
    <row r="11" spans="1:28">
      <c r="A11" s="424">
        <v>1.3</v>
      </c>
      <c r="B11" s="453" t="s">
        <v>534</v>
      </c>
      <c r="C11" s="819">
        <v>0</v>
      </c>
      <c r="D11" s="667">
        <v>0</v>
      </c>
      <c r="E11" s="667">
        <v>0</v>
      </c>
      <c r="F11" s="667">
        <v>0</v>
      </c>
      <c r="G11" s="667">
        <v>0</v>
      </c>
      <c r="H11" s="667">
        <v>0</v>
      </c>
      <c r="I11" s="667">
        <v>0</v>
      </c>
      <c r="J11" s="667">
        <v>0</v>
      </c>
      <c r="K11" s="667">
        <v>0</v>
      </c>
      <c r="L11" s="667">
        <v>0</v>
      </c>
      <c r="M11" s="667">
        <v>0</v>
      </c>
      <c r="N11" s="667">
        <v>0</v>
      </c>
      <c r="O11" s="667">
        <v>0</v>
      </c>
      <c r="P11" s="667">
        <v>0</v>
      </c>
      <c r="Q11" s="667">
        <v>0</v>
      </c>
      <c r="R11" s="667">
        <v>0</v>
      </c>
      <c r="S11" s="667">
        <v>0</v>
      </c>
      <c r="T11" s="667">
        <v>0</v>
      </c>
      <c r="U11" s="667">
        <v>0</v>
      </c>
      <c r="V11" s="667">
        <v>0</v>
      </c>
      <c r="W11" s="667">
        <v>0</v>
      </c>
      <c r="X11" s="667">
        <v>0</v>
      </c>
      <c r="Y11" s="667">
        <v>0</v>
      </c>
      <c r="Z11" s="667">
        <v>0</v>
      </c>
      <c r="AA11" s="667">
        <v>0</v>
      </c>
      <c r="AB11" s="452"/>
    </row>
    <row r="12" spans="1:28">
      <c r="A12" s="424">
        <v>1.4</v>
      </c>
      <c r="B12" s="453" t="s">
        <v>535</v>
      </c>
      <c r="C12" s="819">
        <v>86743968.467023969</v>
      </c>
      <c r="D12" s="667">
        <v>86738338.847023979</v>
      </c>
      <c r="E12" s="667">
        <v>0</v>
      </c>
      <c r="F12" s="667">
        <v>0</v>
      </c>
      <c r="G12" s="667">
        <v>0</v>
      </c>
      <c r="H12" s="667">
        <v>0</v>
      </c>
      <c r="I12" s="667">
        <v>0</v>
      </c>
      <c r="J12" s="667">
        <v>0</v>
      </c>
      <c r="K12" s="667">
        <v>0</v>
      </c>
      <c r="L12" s="667">
        <v>5629.62</v>
      </c>
      <c r="M12" s="667">
        <v>5629.62</v>
      </c>
      <c r="N12" s="667">
        <v>0</v>
      </c>
      <c r="O12" s="667">
        <v>0</v>
      </c>
      <c r="P12" s="667">
        <v>0</v>
      </c>
      <c r="Q12" s="667">
        <v>0</v>
      </c>
      <c r="R12" s="667">
        <v>0</v>
      </c>
      <c r="S12" s="667">
        <v>0</v>
      </c>
      <c r="T12" s="667">
        <v>0</v>
      </c>
      <c r="U12" s="667">
        <v>0</v>
      </c>
      <c r="V12" s="667">
        <v>0</v>
      </c>
      <c r="W12" s="667">
        <v>0</v>
      </c>
      <c r="X12" s="667">
        <v>0</v>
      </c>
      <c r="Y12" s="667">
        <v>0</v>
      </c>
      <c r="Z12" s="667">
        <v>0</v>
      </c>
      <c r="AA12" s="667">
        <v>0</v>
      </c>
      <c r="AB12" s="452"/>
    </row>
    <row r="13" spans="1:28">
      <c r="A13" s="424">
        <v>1.5</v>
      </c>
      <c r="B13" s="453" t="s">
        <v>536</v>
      </c>
      <c r="C13" s="819">
        <v>995727010.81428432</v>
      </c>
      <c r="D13" s="667">
        <v>863436849.73025382</v>
      </c>
      <c r="E13" s="667">
        <v>10965003.236604</v>
      </c>
      <c r="F13" s="667">
        <v>0</v>
      </c>
      <c r="G13" s="667">
        <v>0</v>
      </c>
      <c r="H13" s="667">
        <v>114919880.24656202</v>
      </c>
      <c r="I13" s="667">
        <v>30973107.499766998</v>
      </c>
      <c r="J13" s="667">
        <v>5060657.263805001</v>
      </c>
      <c r="K13" s="667">
        <v>0</v>
      </c>
      <c r="L13" s="667">
        <v>15994905.935918007</v>
      </c>
      <c r="M13" s="667">
        <v>105822.46</v>
      </c>
      <c r="N13" s="667">
        <v>5042967.0179210007</v>
      </c>
      <c r="O13" s="667">
        <v>1581346.4268140001</v>
      </c>
      <c r="P13" s="667">
        <v>1007178.8854229999</v>
      </c>
      <c r="Q13" s="667">
        <v>1395721.6640520003</v>
      </c>
      <c r="R13" s="667">
        <v>4180616.2508399994</v>
      </c>
      <c r="S13" s="667">
        <v>0</v>
      </c>
      <c r="T13" s="667">
        <v>1375374.9015509998</v>
      </c>
      <c r="U13" s="667">
        <v>0</v>
      </c>
      <c r="V13" s="667">
        <v>0</v>
      </c>
      <c r="W13" s="667">
        <v>20898.82</v>
      </c>
      <c r="X13" s="667">
        <v>26849.99</v>
      </c>
      <c r="Y13" s="667">
        <v>992530.82257600001</v>
      </c>
      <c r="Z13" s="667">
        <v>335095.26897500001</v>
      </c>
      <c r="AA13" s="667">
        <v>0</v>
      </c>
      <c r="AB13" s="452"/>
    </row>
    <row r="14" spans="1:28">
      <c r="A14" s="424">
        <v>1.6</v>
      </c>
      <c r="B14" s="453" t="s">
        <v>537</v>
      </c>
      <c r="C14" s="819">
        <v>2820957410.1364489</v>
      </c>
      <c r="D14" s="667">
        <v>2641888821.1108813</v>
      </c>
      <c r="E14" s="667">
        <v>21318036.377720997</v>
      </c>
      <c r="F14" s="667">
        <v>0</v>
      </c>
      <c r="G14" s="667">
        <v>616372.92685000005</v>
      </c>
      <c r="H14" s="667">
        <v>60720767.209634028</v>
      </c>
      <c r="I14" s="667">
        <v>7399781.2667939998</v>
      </c>
      <c r="J14" s="667">
        <v>11245522.303644</v>
      </c>
      <c r="K14" s="667">
        <v>0</v>
      </c>
      <c r="L14" s="667">
        <v>113965696.43425992</v>
      </c>
      <c r="M14" s="667">
        <v>2423209.9409709997</v>
      </c>
      <c r="N14" s="667">
        <v>5879796.429606</v>
      </c>
      <c r="O14" s="667">
        <v>15902923.14572501</v>
      </c>
      <c r="P14" s="667">
        <v>16754316.893416001</v>
      </c>
      <c r="Q14" s="667">
        <v>29473061.822747994</v>
      </c>
      <c r="R14" s="667">
        <v>31561756.802324999</v>
      </c>
      <c r="S14" s="667">
        <v>15179.858112</v>
      </c>
      <c r="T14" s="667">
        <v>4382125.3816729998</v>
      </c>
      <c r="U14" s="667">
        <v>62127.510000000009</v>
      </c>
      <c r="V14" s="667">
        <v>35435.120000000003</v>
      </c>
      <c r="W14" s="667">
        <v>31007.119999999999</v>
      </c>
      <c r="X14" s="667">
        <v>92429.750000000015</v>
      </c>
      <c r="Y14" s="667">
        <v>2726169.9399999995</v>
      </c>
      <c r="Z14" s="667">
        <v>13900.92</v>
      </c>
      <c r="AA14" s="667">
        <v>0</v>
      </c>
      <c r="AB14" s="452"/>
    </row>
    <row r="15" spans="1:28">
      <c r="A15" s="454">
        <v>2</v>
      </c>
      <c r="B15" s="438" t="s">
        <v>538</v>
      </c>
      <c r="C15" s="669">
        <v>777824227.5442481</v>
      </c>
      <c r="D15" s="667">
        <v>777824227.5442481</v>
      </c>
      <c r="E15" s="667">
        <v>0</v>
      </c>
      <c r="F15" s="667">
        <v>0</v>
      </c>
      <c r="G15" s="667">
        <v>0</v>
      </c>
      <c r="H15" s="667">
        <v>0</v>
      </c>
      <c r="I15" s="667">
        <v>0</v>
      </c>
      <c r="J15" s="667">
        <v>0</v>
      </c>
      <c r="K15" s="667">
        <v>0</v>
      </c>
      <c r="L15" s="667">
        <v>0</v>
      </c>
      <c r="M15" s="667">
        <v>0</v>
      </c>
      <c r="N15" s="667">
        <v>0</v>
      </c>
      <c r="O15" s="667">
        <v>0</v>
      </c>
      <c r="P15" s="667">
        <v>0</v>
      </c>
      <c r="Q15" s="667">
        <v>0</v>
      </c>
      <c r="R15" s="667">
        <v>0</v>
      </c>
      <c r="S15" s="667">
        <v>0</v>
      </c>
      <c r="T15" s="667">
        <v>0</v>
      </c>
      <c r="U15" s="667">
        <v>0</v>
      </c>
      <c r="V15" s="667">
        <v>0</v>
      </c>
      <c r="W15" s="667">
        <v>0</v>
      </c>
      <c r="X15" s="667">
        <v>0</v>
      </c>
      <c r="Y15" s="667">
        <v>0</v>
      </c>
      <c r="Z15" s="667">
        <v>0</v>
      </c>
      <c r="AA15" s="667">
        <v>0</v>
      </c>
      <c r="AB15" s="452"/>
    </row>
    <row r="16" spans="1:28">
      <c r="A16" s="424">
        <v>2.1</v>
      </c>
      <c r="B16" s="453" t="s">
        <v>532</v>
      </c>
      <c r="C16" s="819">
        <v>0</v>
      </c>
      <c r="D16" s="667">
        <v>0</v>
      </c>
      <c r="E16" s="667">
        <v>0</v>
      </c>
      <c r="F16" s="667">
        <v>0</v>
      </c>
      <c r="G16" s="667">
        <v>0</v>
      </c>
      <c r="H16" s="667">
        <v>0</v>
      </c>
      <c r="I16" s="667">
        <v>0</v>
      </c>
      <c r="J16" s="667">
        <v>0</v>
      </c>
      <c r="K16" s="667">
        <v>0</v>
      </c>
      <c r="L16" s="667">
        <v>0</v>
      </c>
      <c r="M16" s="667">
        <v>0</v>
      </c>
      <c r="N16" s="667">
        <v>0</v>
      </c>
      <c r="O16" s="667">
        <v>0</v>
      </c>
      <c r="P16" s="667">
        <v>0</v>
      </c>
      <c r="Q16" s="667">
        <v>0</v>
      </c>
      <c r="R16" s="667">
        <v>0</v>
      </c>
      <c r="S16" s="667">
        <v>0</v>
      </c>
      <c r="T16" s="667">
        <v>0</v>
      </c>
      <c r="U16" s="667">
        <v>0</v>
      </c>
      <c r="V16" s="667">
        <v>0</v>
      </c>
      <c r="W16" s="667">
        <v>0</v>
      </c>
      <c r="X16" s="667">
        <v>0</v>
      </c>
      <c r="Y16" s="667">
        <v>0</v>
      </c>
      <c r="Z16" s="667">
        <v>0</v>
      </c>
      <c r="AA16" s="667">
        <v>0</v>
      </c>
      <c r="AB16" s="452"/>
    </row>
    <row r="17" spans="1:28">
      <c r="A17" s="424">
        <v>2.2000000000000002</v>
      </c>
      <c r="B17" s="453" t="s">
        <v>533</v>
      </c>
      <c r="C17" s="819">
        <v>732257576.23424816</v>
      </c>
      <c r="D17" s="667">
        <v>732257576.23424816</v>
      </c>
      <c r="E17" s="667">
        <v>0</v>
      </c>
      <c r="F17" s="667">
        <v>0</v>
      </c>
      <c r="G17" s="667">
        <v>0</v>
      </c>
      <c r="H17" s="667">
        <v>0</v>
      </c>
      <c r="I17" s="667">
        <v>0</v>
      </c>
      <c r="J17" s="667">
        <v>0</v>
      </c>
      <c r="K17" s="667">
        <v>0</v>
      </c>
      <c r="L17" s="667">
        <v>0</v>
      </c>
      <c r="M17" s="667">
        <v>0</v>
      </c>
      <c r="N17" s="667">
        <v>0</v>
      </c>
      <c r="O17" s="667">
        <v>0</v>
      </c>
      <c r="P17" s="667">
        <v>0</v>
      </c>
      <c r="Q17" s="667">
        <v>0</v>
      </c>
      <c r="R17" s="667">
        <v>0</v>
      </c>
      <c r="S17" s="667">
        <v>0</v>
      </c>
      <c r="T17" s="667">
        <v>0</v>
      </c>
      <c r="U17" s="667">
        <v>0</v>
      </c>
      <c r="V17" s="667">
        <v>0</v>
      </c>
      <c r="W17" s="667">
        <v>0</v>
      </c>
      <c r="X17" s="667">
        <v>0</v>
      </c>
      <c r="Y17" s="667">
        <v>0</v>
      </c>
      <c r="Z17" s="667">
        <v>0</v>
      </c>
      <c r="AA17" s="667">
        <v>0</v>
      </c>
      <c r="AB17" s="452"/>
    </row>
    <row r="18" spans="1:28">
      <c r="A18" s="424">
        <v>2.2999999999999998</v>
      </c>
      <c r="B18" s="453" t="s">
        <v>534</v>
      </c>
      <c r="C18" s="819">
        <v>0</v>
      </c>
      <c r="D18" s="667">
        <v>0</v>
      </c>
      <c r="E18" s="667">
        <v>0</v>
      </c>
      <c r="F18" s="667">
        <v>0</v>
      </c>
      <c r="G18" s="667">
        <v>0</v>
      </c>
      <c r="H18" s="667">
        <v>0</v>
      </c>
      <c r="I18" s="667">
        <v>0</v>
      </c>
      <c r="J18" s="667">
        <v>0</v>
      </c>
      <c r="K18" s="667">
        <v>0</v>
      </c>
      <c r="L18" s="667">
        <v>0</v>
      </c>
      <c r="M18" s="667">
        <v>0</v>
      </c>
      <c r="N18" s="667">
        <v>0</v>
      </c>
      <c r="O18" s="667">
        <v>0</v>
      </c>
      <c r="P18" s="667">
        <v>0</v>
      </c>
      <c r="Q18" s="667">
        <v>0</v>
      </c>
      <c r="R18" s="667">
        <v>0</v>
      </c>
      <c r="S18" s="667">
        <v>0</v>
      </c>
      <c r="T18" s="667">
        <v>0</v>
      </c>
      <c r="U18" s="667">
        <v>0</v>
      </c>
      <c r="V18" s="667">
        <v>0</v>
      </c>
      <c r="W18" s="667">
        <v>0</v>
      </c>
      <c r="X18" s="667">
        <v>0</v>
      </c>
      <c r="Y18" s="667">
        <v>0</v>
      </c>
      <c r="Z18" s="667">
        <v>0</v>
      </c>
      <c r="AA18" s="667">
        <v>0</v>
      </c>
      <c r="AB18" s="452"/>
    </row>
    <row r="19" spans="1:28">
      <c r="A19" s="424">
        <v>2.4</v>
      </c>
      <c r="B19" s="453" t="s">
        <v>535</v>
      </c>
      <c r="C19" s="819">
        <v>13031153.25</v>
      </c>
      <c r="D19" s="667">
        <v>13031153.25</v>
      </c>
      <c r="E19" s="667">
        <v>0</v>
      </c>
      <c r="F19" s="667">
        <v>0</v>
      </c>
      <c r="G19" s="667">
        <v>0</v>
      </c>
      <c r="H19" s="667">
        <v>0</v>
      </c>
      <c r="I19" s="667">
        <v>0</v>
      </c>
      <c r="J19" s="667">
        <v>0</v>
      </c>
      <c r="K19" s="667">
        <v>0</v>
      </c>
      <c r="L19" s="667">
        <v>0</v>
      </c>
      <c r="M19" s="667">
        <v>0</v>
      </c>
      <c r="N19" s="667">
        <v>0</v>
      </c>
      <c r="O19" s="667">
        <v>0</v>
      </c>
      <c r="P19" s="667">
        <v>0</v>
      </c>
      <c r="Q19" s="667">
        <v>0</v>
      </c>
      <c r="R19" s="667">
        <v>0</v>
      </c>
      <c r="S19" s="667">
        <v>0</v>
      </c>
      <c r="T19" s="667">
        <v>0</v>
      </c>
      <c r="U19" s="667">
        <v>0</v>
      </c>
      <c r="V19" s="667">
        <v>0</v>
      </c>
      <c r="W19" s="667">
        <v>0</v>
      </c>
      <c r="X19" s="667">
        <v>0</v>
      </c>
      <c r="Y19" s="667">
        <v>0</v>
      </c>
      <c r="Z19" s="667">
        <v>0</v>
      </c>
      <c r="AA19" s="667">
        <v>0</v>
      </c>
      <c r="AB19" s="452"/>
    </row>
    <row r="20" spans="1:28">
      <c r="A20" s="424">
        <v>2.5</v>
      </c>
      <c r="B20" s="453" t="s">
        <v>536</v>
      </c>
      <c r="C20" s="819">
        <v>32535498.059999999</v>
      </c>
      <c r="D20" s="667">
        <v>32535498.059999999</v>
      </c>
      <c r="E20" s="667">
        <v>0</v>
      </c>
      <c r="F20" s="667">
        <v>0</v>
      </c>
      <c r="G20" s="667">
        <v>0</v>
      </c>
      <c r="H20" s="667">
        <v>0</v>
      </c>
      <c r="I20" s="667">
        <v>0</v>
      </c>
      <c r="J20" s="667">
        <v>0</v>
      </c>
      <c r="K20" s="667">
        <v>0</v>
      </c>
      <c r="L20" s="667">
        <v>0</v>
      </c>
      <c r="M20" s="667">
        <v>0</v>
      </c>
      <c r="N20" s="667">
        <v>0</v>
      </c>
      <c r="O20" s="667">
        <v>0</v>
      </c>
      <c r="P20" s="667">
        <v>0</v>
      </c>
      <c r="Q20" s="667">
        <v>0</v>
      </c>
      <c r="R20" s="667">
        <v>0</v>
      </c>
      <c r="S20" s="667">
        <v>0</v>
      </c>
      <c r="T20" s="667">
        <v>0</v>
      </c>
      <c r="U20" s="667">
        <v>0</v>
      </c>
      <c r="V20" s="667">
        <v>0</v>
      </c>
      <c r="W20" s="667">
        <v>0</v>
      </c>
      <c r="X20" s="667">
        <v>0</v>
      </c>
      <c r="Y20" s="667">
        <v>0</v>
      </c>
      <c r="Z20" s="667">
        <v>0</v>
      </c>
      <c r="AA20" s="667">
        <v>0</v>
      </c>
      <c r="AB20" s="452"/>
    </row>
    <row r="21" spans="1:28">
      <c r="A21" s="424">
        <v>2.6</v>
      </c>
      <c r="B21" s="453" t="s">
        <v>537</v>
      </c>
      <c r="C21" s="819">
        <v>0</v>
      </c>
      <c r="D21" s="667">
        <v>0</v>
      </c>
      <c r="E21" s="667">
        <v>0</v>
      </c>
      <c r="F21" s="667">
        <v>0</v>
      </c>
      <c r="G21" s="667">
        <v>0</v>
      </c>
      <c r="H21" s="667">
        <v>0</v>
      </c>
      <c r="I21" s="667">
        <v>0</v>
      </c>
      <c r="J21" s="667">
        <v>0</v>
      </c>
      <c r="K21" s="667">
        <v>0</v>
      </c>
      <c r="L21" s="667">
        <v>0</v>
      </c>
      <c r="M21" s="667">
        <v>0</v>
      </c>
      <c r="N21" s="667">
        <v>0</v>
      </c>
      <c r="O21" s="667">
        <v>0</v>
      </c>
      <c r="P21" s="667">
        <v>0</v>
      </c>
      <c r="Q21" s="667">
        <v>0</v>
      </c>
      <c r="R21" s="667">
        <v>0</v>
      </c>
      <c r="S21" s="667">
        <v>0</v>
      </c>
      <c r="T21" s="667">
        <v>0</v>
      </c>
      <c r="U21" s="667">
        <v>0</v>
      </c>
      <c r="V21" s="667">
        <v>0</v>
      </c>
      <c r="W21" s="667">
        <v>0</v>
      </c>
      <c r="X21" s="667">
        <v>0</v>
      </c>
      <c r="Y21" s="667">
        <v>0</v>
      </c>
      <c r="Z21" s="667">
        <v>0</v>
      </c>
      <c r="AA21" s="667">
        <v>0</v>
      </c>
      <c r="AB21" s="452"/>
    </row>
    <row r="22" spans="1:28">
      <c r="A22" s="454">
        <v>3</v>
      </c>
      <c r="B22" s="428" t="s">
        <v>539</v>
      </c>
      <c r="C22" s="669">
        <v>393492404.10662299</v>
      </c>
      <c r="D22" s="669">
        <v>391698262.88312304</v>
      </c>
      <c r="E22" s="820">
        <v>0</v>
      </c>
      <c r="F22" s="820">
        <v>0</v>
      </c>
      <c r="G22" s="820">
        <v>0</v>
      </c>
      <c r="H22" s="669">
        <v>1539662.1639999999</v>
      </c>
      <c r="I22" s="820">
        <v>0</v>
      </c>
      <c r="J22" s="820">
        <v>0</v>
      </c>
      <c r="K22" s="820">
        <v>0</v>
      </c>
      <c r="L22" s="669">
        <v>205354.0595</v>
      </c>
      <c r="M22" s="820">
        <v>0</v>
      </c>
      <c r="N22" s="820">
        <v>0</v>
      </c>
      <c r="O22" s="820">
        <v>0</v>
      </c>
      <c r="P22" s="820">
        <v>0</v>
      </c>
      <c r="Q22" s="820">
        <v>0</v>
      </c>
      <c r="R22" s="820">
        <v>0</v>
      </c>
      <c r="S22" s="820">
        <v>0</v>
      </c>
      <c r="T22" s="669">
        <v>49125</v>
      </c>
      <c r="U22" s="820">
        <v>0</v>
      </c>
      <c r="V22" s="820">
        <v>0</v>
      </c>
      <c r="W22" s="820">
        <v>0</v>
      </c>
      <c r="X22" s="820">
        <v>0</v>
      </c>
      <c r="Y22" s="820">
        <v>0</v>
      </c>
      <c r="Z22" s="820">
        <v>0</v>
      </c>
      <c r="AA22" s="820">
        <v>0</v>
      </c>
      <c r="AB22" s="452"/>
    </row>
    <row r="23" spans="1:28">
      <c r="A23" s="424">
        <v>3.1</v>
      </c>
      <c r="B23" s="453" t="s">
        <v>532</v>
      </c>
      <c r="C23" s="821">
        <v>0</v>
      </c>
      <c r="D23" s="669">
        <v>0</v>
      </c>
      <c r="E23" s="820">
        <v>0</v>
      </c>
      <c r="F23" s="820">
        <v>0</v>
      </c>
      <c r="G23" s="820">
        <v>0</v>
      </c>
      <c r="H23" s="669">
        <v>0</v>
      </c>
      <c r="I23" s="820">
        <v>0</v>
      </c>
      <c r="J23" s="820">
        <v>0</v>
      </c>
      <c r="K23" s="820">
        <v>0</v>
      </c>
      <c r="L23" s="669">
        <v>0</v>
      </c>
      <c r="M23" s="820">
        <v>0</v>
      </c>
      <c r="N23" s="820">
        <v>0</v>
      </c>
      <c r="O23" s="820">
        <v>0</v>
      </c>
      <c r="P23" s="820">
        <v>0</v>
      </c>
      <c r="Q23" s="820">
        <v>0</v>
      </c>
      <c r="R23" s="820">
        <v>0</v>
      </c>
      <c r="S23" s="820">
        <v>0</v>
      </c>
      <c r="T23" s="669">
        <v>0</v>
      </c>
      <c r="U23" s="820">
        <v>0</v>
      </c>
      <c r="V23" s="820">
        <v>0</v>
      </c>
      <c r="W23" s="820">
        <v>0</v>
      </c>
      <c r="X23" s="820">
        <v>0</v>
      </c>
      <c r="Y23" s="820">
        <v>0</v>
      </c>
      <c r="Z23" s="820">
        <v>0</v>
      </c>
      <c r="AA23" s="820">
        <v>0</v>
      </c>
      <c r="AB23" s="452"/>
    </row>
    <row r="24" spans="1:28">
      <c r="A24" s="424">
        <v>3.2</v>
      </c>
      <c r="B24" s="453" t="s">
        <v>533</v>
      </c>
      <c r="C24" s="821">
        <v>0</v>
      </c>
      <c r="D24" s="669">
        <v>0</v>
      </c>
      <c r="E24" s="820">
        <v>0</v>
      </c>
      <c r="F24" s="820">
        <v>0</v>
      </c>
      <c r="G24" s="820">
        <v>0</v>
      </c>
      <c r="H24" s="669">
        <v>0</v>
      </c>
      <c r="I24" s="820">
        <v>0</v>
      </c>
      <c r="J24" s="820">
        <v>0</v>
      </c>
      <c r="K24" s="820">
        <v>0</v>
      </c>
      <c r="L24" s="669">
        <v>0</v>
      </c>
      <c r="M24" s="820">
        <v>0</v>
      </c>
      <c r="N24" s="820">
        <v>0</v>
      </c>
      <c r="O24" s="820">
        <v>0</v>
      </c>
      <c r="P24" s="820">
        <v>0</v>
      </c>
      <c r="Q24" s="820">
        <v>0</v>
      </c>
      <c r="R24" s="820">
        <v>0</v>
      </c>
      <c r="S24" s="820">
        <v>0</v>
      </c>
      <c r="T24" s="669">
        <v>0</v>
      </c>
      <c r="U24" s="820">
        <v>0</v>
      </c>
      <c r="V24" s="820">
        <v>0</v>
      </c>
      <c r="W24" s="820">
        <v>0</v>
      </c>
      <c r="X24" s="820">
        <v>0</v>
      </c>
      <c r="Y24" s="820">
        <v>0</v>
      </c>
      <c r="Z24" s="820">
        <v>0</v>
      </c>
      <c r="AA24" s="820">
        <v>0</v>
      </c>
      <c r="AB24" s="452"/>
    </row>
    <row r="25" spans="1:28">
      <c r="A25" s="424">
        <v>3.3</v>
      </c>
      <c r="B25" s="453" t="s">
        <v>534</v>
      </c>
      <c r="C25" s="821">
        <v>10539045.306000002</v>
      </c>
      <c r="D25" s="669">
        <v>10539045.306000002</v>
      </c>
      <c r="E25" s="820">
        <v>0</v>
      </c>
      <c r="F25" s="820">
        <v>0</v>
      </c>
      <c r="G25" s="820">
        <v>0</v>
      </c>
      <c r="H25" s="669">
        <v>0</v>
      </c>
      <c r="I25" s="820">
        <v>0</v>
      </c>
      <c r="J25" s="820">
        <v>0</v>
      </c>
      <c r="K25" s="820">
        <v>0</v>
      </c>
      <c r="L25" s="669">
        <v>0</v>
      </c>
      <c r="M25" s="820">
        <v>0</v>
      </c>
      <c r="N25" s="820">
        <v>0</v>
      </c>
      <c r="O25" s="820">
        <v>0</v>
      </c>
      <c r="P25" s="820">
        <v>0</v>
      </c>
      <c r="Q25" s="820">
        <v>0</v>
      </c>
      <c r="R25" s="820">
        <v>0</v>
      </c>
      <c r="S25" s="820">
        <v>0</v>
      </c>
      <c r="T25" s="669">
        <v>0</v>
      </c>
      <c r="U25" s="820">
        <v>0</v>
      </c>
      <c r="V25" s="820">
        <v>0</v>
      </c>
      <c r="W25" s="820">
        <v>0</v>
      </c>
      <c r="X25" s="820">
        <v>0</v>
      </c>
      <c r="Y25" s="820">
        <v>0</v>
      </c>
      <c r="Z25" s="820">
        <v>0</v>
      </c>
      <c r="AA25" s="820">
        <v>0</v>
      </c>
      <c r="AB25" s="452"/>
    </row>
    <row r="26" spans="1:28">
      <c r="A26" s="424">
        <v>3.4</v>
      </c>
      <c r="B26" s="453" t="s">
        <v>535</v>
      </c>
      <c r="C26" s="821">
        <v>24997489.885299999</v>
      </c>
      <c r="D26" s="669">
        <v>24997489.885299999</v>
      </c>
      <c r="E26" s="820">
        <v>0</v>
      </c>
      <c r="F26" s="820">
        <v>0</v>
      </c>
      <c r="G26" s="820">
        <v>0</v>
      </c>
      <c r="H26" s="669">
        <v>0</v>
      </c>
      <c r="I26" s="820">
        <v>0</v>
      </c>
      <c r="J26" s="820">
        <v>0</v>
      </c>
      <c r="K26" s="820">
        <v>0</v>
      </c>
      <c r="L26" s="669">
        <v>0</v>
      </c>
      <c r="M26" s="820">
        <v>0</v>
      </c>
      <c r="N26" s="820">
        <v>0</v>
      </c>
      <c r="O26" s="820">
        <v>0</v>
      </c>
      <c r="P26" s="820">
        <v>0</v>
      </c>
      <c r="Q26" s="820">
        <v>0</v>
      </c>
      <c r="R26" s="820">
        <v>0</v>
      </c>
      <c r="S26" s="820">
        <v>0</v>
      </c>
      <c r="T26" s="669">
        <v>0</v>
      </c>
      <c r="U26" s="820">
        <v>0</v>
      </c>
      <c r="V26" s="820">
        <v>0</v>
      </c>
      <c r="W26" s="820">
        <v>0</v>
      </c>
      <c r="X26" s="820">
        <v>0</v>
      </c>
      <c r="Y26" s="820">
        <v>0</v>
      </c>
      <c r="Z26" s="820">
        <v>0</v>
      </c>
      <c r="AA26" s="820">
        <v>0</v>
      </c>
      <c r="AB26" s="452"/>
    </row>
    <row r="27" spans="1:28">
      <c r="A27" s="424">
        <v>3.5</v>
      </c>
      <c r="B27" s="453" t="s">
        <v>536</v>
      </c>
      <c r="C27" s="821">
        <v>220168817.41952297</v>
      </c>
      <c r="D27" s="669">
        <v>218599750.88402298</v>
      </c>
      <c r="E27" s="820">
        <v>0</v>
      </c>
      <c r="F27" s="820">
        <v>0</v>
      </c>
      <c r="G27" s="820">
        <v>0</v>
      </c>
      <c r="H27" s="669">
        <v>1424009.1639999999</v>
      </c>
      <c r="I27" s="820">
        <v>0</v>
      </c>
      <c r="J27" s="820">
        <v>0</v>
      </c>
      <c r="K27" s="820">
        <v>0</v>
      </c>
      <c r="L27" s="669">
        <v>145057.37150000001</v>
      </c>
      <c r="M27" s="820">
        <v>0</v>
      </c>
      <c r="N27" s="820">
        <v>0</v>
      </c>
      <c r="O27" s="820">
        <v>0</v>
      </c>
      <c r="P27" s="820">
        <v>0</v>
      </c>
      <c r="Q27" s="820">
        <v>0</v>
      </c>
      <c r="R27" s="820">
        <v>0</v>
      </c>
      <c r="S27" s="820">
        <v>0</v>
      </c>
      <c r="T27" s="669">
        <v>0</v>
      </c>
      <c r="U27" s="820">
        <v>0</v>
      </c>
      <c r="V27" s="820">
        <v>0</v>
      </c>
      <c r="W27" s="820">
        <v>0</v>
      </c>
      <c r="X27" s="820">
        <v>0</v>
      </c>
      <c r="Y27" s="820">
        <v>0</v>
      </c>
      <c r="Z27" s="820">
        <v>0</v>
      </c>
      <c r="AA27" s="820">
        <v>0</v>
      </c>
      <c r="AB27" s="452"/>
    </row>
    <row r="28" spans="1:28">
      <c r="A28" s="424">
        <v>3.6</v>
      </c>
      <c r="B28" s="453" t="s">
        <v>537</v>
      </c>
      <c r="C28" s="821">
        <v>137787051.49580002</v>
      </c>
      <c r="D28" s="669">
        <v>137561976.80780002</v>
      </c>
      <c r="E28" s="820">
        <v>0</v>
      </c>
      <c r="F28" s="820">
        <v>0</v>
      </c>
      <c r="G28" s="820">
        <v>0</v>
      </c>
      <c r="H28" s="669">
        <v>115653</v>
      </c>
      <c r="I28" s="820">
        <v>0</v>
      </c>
      <c r="J28" s="820">
        <v>0</v>
      </c>
      <c r="K28" s="820">
        <v>0</v>
      </c>
      <c r="L28" s="669">
        <v>60296.688000000002</v>
      </c>
      <c r="M28" s="820">
        <v>0</v>
      </c>
      <c r="N28" s="820">
        <v>0</v>
      </c>
      <c r="O28" s="820">
        <v>0</v>
      </c>
      <c r="P28" s="820">
        <v>0</v>
      </c>
      <c r="Q28" s="820">
        <v>0</v>
      </c>
      <c r="R28" s="820">
        <v>0</v>
      </c>
      <c r="S28" s="820">
        <v>0</v>
      </c>
      <c r="T28" s="669">
        <v>49125</v>
      </c>
      <c r="U28" s="820">
        <v>0</v>
      </c>
      <c r="V28" s="820">
        <v>0</v>
      </c>
      <c r="W28" s="820">
        <v>0</v>
      </c>
      <c r="X28" s="820">
        <v>0</v>
      </c>
      <c r="Y28" s="820">
        <v>0</v>
      </c>
      <c r="Z28" s="820">
        <v>0</v>
      </c>
      <c r="AA28" s="820">
        <v>0</v>
      </c>
      <c r="AB28" s="452"/>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B33" sqref="B33"/>
    </sheetView>
  </sheetViews>
  <sheetFormatPr defaultColWidth="9.33203125" defaultRowHeight="12"/>
  <cols>
    <col min="1" max="1" width="11.6640625" style="435" bestFit="1" customWidth="1"/>
    <col min="2" max="2" width="88.6640625" style="435" customWidth="1"/>
    <col min="3" max="3" width="20.33203125" style="435" customWidth="1"/>
    <col min="4" max="4" width="16.6640625" style="435" customWidth="1"/>
    <col min="5" max="6" width="17.109375" style="435" customWidth="1"/>
    <col min="7" max="7" width="19.88671875" style="435" customWidth="1"/>
    <col min="8" max="8" width="16.109375" style="435" customWidth="1"/>
    <col min="9" max="10" width="17.109375" style="435" customWidth="1"/>
    <col min="11" max="11" width="22.33203125" style="435" customWidth="1"/>
    <col min="12" max="12" width="18.44140625" style="435" customWidth="1"/>
    <col min="13" max="19" width="22.33203125" style="435" customWidth="1"/>
    <col min="20" max="20" width="19" style="435" customWidth="1"/>
    <col min="21" max="21" width="19.88671875" style="435" customWidth="1"/>
    <col min="22" max="22" width="20" style="435" customWidth="1"/>
    <col min="23" max="23" width="20.6640625" style="435" customWidth="1"/>
    <col min="24" max="27" width="22.33203125" style="435" customWidth="1"/>
    <col min="28" max="16384" width="9.33203125" style="435"/>
  </cols>
  <sheetData>
    <row r="1" spans="1:27" ht="13.8">
      <c r="A1" s="326" t="s">
        <v>97</v>
      </c>
      <c r="B1" s="258" t="str">
        <f>Info!C2</f>
        <v>სს ”ლიბერთი ბანკი”</v>
      </c>
    </row>
    <row r="2" spans="1:27">
      <c r="A2" s="328" t="s">
        <v>98</v>
      </c>
      <c r="B2" s="775">
        <f>'1. key ratios'!B2</f>
        <v>45747</v>
      </c>
    </row>
    <row r="3" spans="1:27">
      <c r="A3" s="329" t="s">
        <v>540</v>
      </c>
      <c r="C3" s="437"/>
    </row>
    <row r="4" spans="1:27" ht="12.6" thickBot="1">
      <c r="A4" s="329"/>
      <c r="B4" s="437"/>
      <c r="C4" s="437"/>
    </row>
    <row r="5" spans="1:27" s="459" customFormat="1" ht="13.5" customHeight="1">
      <c r="A5" s="981" t="s">
        <v>869</v>
      </c>
      <c r="B5" s="982"/>
      <c r="C5" s="978" t="s">
        <v>541</v>
      </c>
      <c r="D5" s="979"/>
      <c r="E5" s="979"/>
      <c r="F5" s="979"/>
      <c r="G5" s="979"/>
      <c r="H5" s="979"/>
      <c r="I5" s="979"/>
      <c r="J5" s="979"/>
      <c r="K5" s="979"/>
      <c r="L5" s="979"/>
      <c r="M5" s="979"/>
      <c r="N5" s="979"/>
      <c r="O5" s="979"/>
      <c r="P5" s="979"/>
      <c r="Q5" s="979"/>
      <c r="R5" s="979"/>
      <c r="S5" s="979"/>
      <c r="T5" s="979"/>
      <c r="U5" s="979"/>
      <c r="V5" s="979"/>
      <c r="W5" s="979"/>
      <c r="X5" s="979"/>
      <c r="Y5" s="979"/>
      <c r="Z5" s="979"/>
      <c r="AA5" s="980"/>
    </row>
    <row r="6" spans="1:27" s="459" customFormat="1" ht="12" customHeight="1">
      <c r="A6" s="983"/>
      <c r="B6" s="984"/>
      <c r="C6" s="988" t="s">
        <v>66</v>
      </c>
      <c r="D6" s="987" t="s">
        <v>860</v>
      </c>
      <c r="E6" s="987"/>
      <c r="F6" s="987"/>
      <c r="G6" s="987"/>
      <c r="H6" s="990" t="s">
        <v>859</v>
      </c>
      <c r="I6" s="991"/>
      <c r="J6" s="991"/>
      <c r="K6" s="991"/>
      <c r="L6" s="675"/>
      <c r="M6" s="951" t="s">
        <v>858</v>
      </c>
      <c r="N6" s="951"/>
      <c r="O6" s="951"/>
      <c r="P6" s="951"/>
      <c r="Q6" s="951"/>
      <c r="R6" s="951"/>
      <c r="S6" s="949"/>
      <c r="T6" s="675"/>
      <c r="U6" s="951" t="s">
        <v>857</v>
      </c>
      <c r="V6" s="951"/>
      <c r="W6" s="951"/>
      <c r="X6" s="951"/>
      <c r="Y6" s="951"/>
      <c r="Z6" s="951"/>
      <c r="AA6" s="977"/>
    </row>
    <row r="7" spans="1:27" s="459" customFormat="1" ht="36">
      <c r="A7" s="985"/>
      <c r="B7" s="986"/>
      <c r="C7" s="989"/>
      <c r="D7" s="457"/>
      <c r="E7" s="456" t="s">
        <v>530</v>
      </c>
      <c r="F7" s="674" t="s">
        <v>855</v>
      </c>
      <c r="G7" s="674" t="s">
        <v>856</v>
      </c>
      <c r="H7" s="479"/>
      <c r="I7" s="456" t="s">
        <v>530</v>
      </c>
      <c r="J7" s="674" t="s">
        <v>855</v>
      </c>
      <c r="K7" s="674" t="s">
        <v>856</v>
      </c>
      <c r="L7" s="673"/>
      <c r="M7" s="456" t="s">
        <v>530</v>
      </c>
      <c r="N7" s="674" t="s">
        <v>868</v>
      </c>
      <c r="O7" s="674" t="s">
        <v>867</v>
      </c>
      <c r="P7" s="674" t="s">
        <v>866</v>
      </c>
      <c r="Q7" s="674" t="s">
        <v>865</v>
      </c>
      <c r="R7" s="674" t="s">
        <v>864</v>
      </c>
      <c r="S7" s="674" t="s">
        <v>850</v>
      </c>
      <c r="T7" s="673"/>
      <c r="U7" s="456" t="s">
        <v>530</v>
      </c>
      <c r="V7" s="674" t="s">
        <v>868</v>
      </c>
      <c r="W7" s="674" t="s">
        <v>867</v>
      </c>
      <c r="X7" s="674" t="s">
        <v>866</v>
      </c>
      <c r="Y7" s="674" t="s">
        <v>865</v>
      </c>
      <c r="Z7" s="674" t="s">
        <v>864</v>
      </c>
      <c r="AA7" s="676" t="s">
        <v>850</v>
      </c>
    </row>
    <row r="8" spans="1:27">
      <c r="A8" s="478">
        <v>1</v>
      </c>
      <c r="B8" s="477" t="s">
        <v>531</v>
      </c>
      <c r="C8" s="841">
        <v>3903428389.3477554</v>
      </c>
      <c r="D8" s="822">
        <v>3592064009.6881571</v>
      </c>
      <c r="E8" s="822">
        <v>32283039.614325002</v>
      </c>
      <c r="F8" s="822">
        <v>0</v>
      </c>
      <c r="G8" s="822">
        <v>616372.92685000005</v>
      </c>
      <c r="H8" s="822">
        <v>175640647.45619592</v>
      </c>
      <c r="I8" s="822">
        <v>38372888.766561024</v>
      </c>
      <c r="J8" s="822">
        <v>16306179.567448996</v>
      </c>
      <c r="K8" s="822">
        <v>0</v>
      </c>
      <c r="L8" s="822">
        <v>129966231.99017794</v>
      </c>
      <c r="M8" s="822">
        <v>2534662.0209709997</v>
      </c>
      <c r="N8" s="822">
        <v>10922763.447527001</v>
      </c>
      <c r="O8" s="822">
        <v>17484269.572539005</v>
      </c>
      <c r="P8" s="822">
        <v>17761495.778839</v>
      </c>
      <c r="Q8" s="822">
        <v>30868783.486799996</v>
      </c>
      <c r="R8" s="822">
        <v>35742373.053165004</v>
      </c>
      <c r="S8" s="822">
        <v>15179.858112</v>
      </c>
      <c r="T8" s="822">
        <v>5757500.2132239984</v>
      </c>
      <c r="U8" s="822">
        <v>62127.510000000009</v>
      </c>
      <c r="V8" s="822">
        <v>35435.120000000003</v>
      </c>
      <c r="W8" s="822">
        <v>51905.94</v>
      </c>
      <c r="X8" s="822">
        <v>119279.74</v>
      </c>
      <c r="Y8" s="822">
        <v>3718700.7625760003</v>
      </c>
      <c r="Z8" s="822">
        <v>348996.188975</v>
      </c>
      <c r="AA8" s="823">
        <v>0</v>
      </c>
    </row>
    <row r="9" spans="1:27">
      <c r="A9" s="475">
        <v>1.1000000000000001</v>
      </c>
      <c r="B9" s="476" t="s">
        <v>542</v>
      </c>
      <c r="C9" s="824">
        <v>2420517438.1245728</v>
      </c>
      <c r="D9" s="822">
        <v>2211217976.5543408</v>
      </c>
      <c r="E9" s="822">
        <v>23688530.664325006</v>
      </c>
      <c r="F9" s="822">
        <v>0</v>
      </c>
      <c r="G9" s="822">
        <v>0</v>
      </c>
      <c r="H9" s="822">
        <v>151685414.28619605</v>
      </c>
      <c r="I9" s="822">
        <v>35167397.736561008</v>
      </c>
      <c r="J9" s="822">
        <v>11351790.937449003</v>
      </c>
      <c r="K9" s="822">
        <v>0</v>
      </c>
      <c r="L9" s="822">
        <v>55174065.350813001</v>
      </c>
      <c r="M9" s="822">
        <v>562108.466548</v>
      </c>
      <c r="N9" s="822">
        <v>7826260.6111289999</v>
      </c>
      <c r="O9" s="822">
        <v>9465172.2468620017</v>
      </c>
      <c r="P9" s="822">
        <v>6782182.0512489984</v>
      </c>
      <c r="Q9" s="822">
        <v>12028737.532029999</v>
      </c>
      <c r="R9" s="822">
        <v>8487908.0608399976</v>
      </c>
      <c r="S9" s="822">
        <v>15179.858112</v>
      </c>
      <c r="T9" s="822">
        <v>2439981.933224</v>
      </c>
      <c r="U9" s="822">
        <v>0</v>
      </c>
      <c r="V9" s="822">
        <v>0</v>
      </c>
      <c r="W9" s="822">
        <v>20898.82</v>
      </c>
      <c r="X9" s="822">
        <v>45474.14</v>
      </c>
      <c r="Y9" s="822">
        <v>992525.75257600006</v>
      </c>
      <c r="Z9" s="822">
        <v>335095.26897500001</v>
      </c>
      <c r="AA9" s="823">
        <v>0</v>
      </c>
    </row>
    <row r="10" spans="1:27">
      <c r="A10" s="473" t="s">
        <v>146</v>
      </c>
      <c r="B10" s="474" t="s">
        <v>543</v>
      </c>
      <c r="C10" s="824">
        <v>2066513352.0828662</v>
      </c>
      <c r="D10" s="822">
        <v>1875993547.0998063</v>
      </c>
      <c r="E10" s="822">
        <v>15602061.607895004</v>
      </c>
      <c r="F10" s="822">
        <v>0</v>
      </c>
      <c r="G10" s="822">
        <v>0</v>
      </c>
      <c r="H10" s="822">
        <v>143646761.22713503</v>
      </c>
      <c r="I10" s="822">
        <v>34054074.29656101</v>
      </c>
      <c r="J10" s="822">
        <v>8556084.3583880011</v>
      </c>
      <c r="K10" s="822">
        <v>0</v>
      </c>
      <c r="L10" s="822">
        <v>44433061.822701</v>
      </c>
      <c r="M10" s="822">
        <v>512624.57654799998</v>
      </c>
      <c r="N10" s="822">
        <v>7597169.9511289997</v>
      </c>
      <c r="O10" s="822">
        <v>7416183.4668619987</v>
      </c>
      <c r="P10" s="822">
        <v>4834747.8612489998</v>
      </c>
      <c r="Q10" s="822">
        <v>8016782.6220300002</v>
      </c>
      <c r="R10" s="822">
        <v>6300337.6708399989</v>
      </c>
      <c r="S10" s="822">
        <v>0</v>
      </c>
      <c r="T10" s="822">
        <v>2439981.933224</v>
      </c>
      <c r="U10" s="822">
        <v>0</v>
      </c>
      <c r="V10" s="822">
        <v>0</v>
      </c>
      <c r="W10" s="822">
        <v>20898.82</v>
      </c>
      <c r="X10" s="822">
        <v>45474.14</v>
      </c>
      <c r="Y10" s="822">
        <v>992525.75257600006</v>
      </c>
      <c r="Z10" s="822">
        <v>335095.26897500001</v>
      </c>
      <c r="AA10" s="823">
        <v>0</v>
      </c>
    </row>
    <row r="11" spans="1:27">
      <c r="A11" s="472" t="s">
        <v>544</v>
      </c>
      <c r="B11" s="471" t="s">
        <v>545</v>
      </c>
      <c r="C11" s="825">
        <v>1255489031.7683737</v>
      </c>
      <c r="D11" s="822">
        <v>1184773830.1988401</v>
      </c>
      <c r="E11" s="822">
        <v>14044240.977895003</v>
      </c>
      <c r="F11" s="822">
        <v>0</v>
      </c>
      <c r="G11" s="822">
        <v>0</v>
      </c>
      <c r="H11" s="822">
        <v>46054782.107412986</v>
      </c>
      <c r="I11" s="822">
        <v>2790837.5067939996</v>
      </c>
      <c r="J11" s="822">
        <v>7470286.2083880007</v>
      </c>
      <c r="K11" s="822">
        <v>0</v>
      </c>
      <c r="L11" s="822">
        <v>22942933.918896999</v>
      </c>
      <c r="M11" s="822">
        <v>356908.35654799995</v>
      </c>
      <c r="N11" s="822">
        <v>6117391.3717629993</v>
      </c>
      <c r="O11" s="822">
        <v>2515681.1212100005</v>
      </c>
      <c r="P11" s="822">
        <v>1742780.7454229998</v>
      </c>
      <c r="Q11" s="822">
        <v>2154179.2531119999</v>
      </c>
      <c r="R11" s="822">
        <v>4568750.7508400008</v>
      </c>
      <c r="S11" s="822">
        <v>0</v>
      </c>
      <c r="T11" s="822">
        <v>1717485.5432239999</v>
      </c>
      <c r="U11" s="822">
        <v>0</v>
      </c>
      <c r="V11" s="822">
        <v>0</v>
      </c>
      <c r="W11" s="822">
        <v>20898.82</v>
      </c>
      <c r="X11" s="822">
        <v>18624.150000000001</v>
      </c>
      <c r="Y11" s="822">
        <v>296879.35257599998</v>
      </c>
      <c r="Z11" s="822">
        <v>335095.26897500001</v>
      </c>
      <c r="AA11" s="823">
        <v>0</v>
      </c>
    </row>
    <row r="12" spans="1:27">
      <c r="A12" s="472" t="s">
        <v>546</v>
      </c>
      <c r="B12" s="471" t="s">
        <v>547</v>
      </c>
      <c r="C12" s="825">
        <v>420604624.66996682</v>
      </c>
      <c r="D12" s="822">
        <v>373174619.30716395</v>
      </c>
      <c r="E12" s="822">
        <v>911925.19</v>
      </c>
      <c r="F12" s="822">
        <v>0</v>
      </c>
      <c r="G12" s="822">
        <v>0</v>
      </c>
      <c r="H12" s="822">
        <v>39289536.565330006</v>
      </c>
      <c r="I12" s="822">
        <v>31100559.619767003</v>
      </c>
      <c r="J12" s="822">
        <v>635709.6100000001</v>
      </c>
      <c r="K12" s="822">
        <v>0</v>
      </c>
      <c r="L12" s="822">
        <v>7417972.4074730007</v>
      </c>
      <c r="M12" s="822">
        <v>25514.52</v>
      </c>
      <c r="N12" s="822">
        <v>312295.32</v>
      </c>
      <c r="O12" s="822">
        <v>1466845.86198</v>
      </c>
      <c r="P12" s="822">
        <v>1477766.1158259998</v>
      </c>
      <c r="Q12" s="822">
        <v>801303.62966700015</v>
      </c>
      <c r="R12" s="822">
        <v>333774.71999999997</v>
      </c>
      <c r="S12" s="822">
        <v>0</v>
      </c>
      <c r="T12" s="822">
        <v>722496.39</v>
      </c>
      <c r="U12" s="822">
        <v>0</v>
      </c>
      <c r="V12" s="822">
        <v>0</v>
      </c>
      <c r="W12" s="822">
        <v>0</v>
      </c>
      <c r="X12" s="822">
        <v>26849.99</v>
      </c>
      <c r="Y12" s="822">
        <v>695646.4</v>
      </c>
      <c r="Z12" s="822">
        <v>0</v>
      </c>
      <c r="AA12" s="823">
        <v>0</v>
      </c>
    </row>
    <row r="13" spans="1:27">
      <c r="A13" s="472" t="s">
        <v>548</v>
      </c>
      <c r="B13" s="471" t="s">
        <v>549</v>
      </c>
      <c r="C13" s="825">
        <v>148965496.23363</v>
      </c>
      <c r="D13" s="822">
        <v>142240516.84409299</v>
      </c>
      <c r="E13" s="822">
        <v>339793.71</v>
      </c>
      <c r="F13" s="822">
        <v>0</v>
      </c>
      <c r="G13" s="822">
        <v>0</v>
      </c>
      <c r="H13" s="822">
        <v>1176583.28</v>
      </c>
      <c r="I13" s="822">
        <v>0</v>
      </c>
      <c r="J13" s="822">
        <v>329009.76</v>
      </c>
      <c r="K13" s="822">
        <v>0</v>
      </c>
      <c r="L13" s="822">
        <v>5548396.1095369989</v>
      </c>
      <c r="M13" s="822">
        <v>0</v>
      </c>
      <c r="N13" s="822">
        <v>707082.56389600004</v>
      </c>
      <c r="O13" s="822">
        <v>2146742.8723479998</v>
      </c>
      <c r="P13" s="822">
        <v>525998.87</v>
      </c>
      <c r="Q13" s="822">
        <v>913346.32925100008</v>
      </c>
      <c r="R13" s="822">
        <v>191716.93</v>
      </c>
      <c r="S13" s="822">
        <v>0</v>
      </c>
      <c r="T13" s="822">
        <v>0</v>
      </c>
      <c r="U13" s="822">
        <v>0</v>
      </c>
      <c r="V13" s="822">
        <v>0</v>
      </c>
      <c r="W13" s="822">
        <v>0</v>
      </c>
      <c r="X13" s="822">
        <v>0</v>
      </c>
      <c r="Y13" s="822">
        <v>0</v>
      </c>
      <c r="Z13" s="822">
        <v>0</v>
      </c>
      <c r="AA13" s="823">
        <v>0</v>
      </c>
    </row>
    <row r="14" spans="1:27">
      <c r="A14" s="472" t="s">
        <v>550</v>
      </c>
      <c r="B14" s="471" t="s">
        <v>551</v>
      </c>
      <c r="C14" s="825">
        <v>241454199.41089478</v>
      </c>
      <c r="D14" s="822">
        <v>175804580.74970877</v>
      </c>
      <c r="E14" s="822">
        <v>306101.73000000004</v>
      </c>
      <c r="F14" s="822">
        <v>0</v>
      </c>
      <c r="G14" s="822">
        <v>0</v>
      </c>
      <c r="H14" s="822">
        <v>57125859.274392009</v>
      </c>
      <c r="I14" s="822">
        <v>162677.17000000001</v>
      </c>
      <c r="J14" s="822">
        <v>121078.78</v>
      </c>
      <c r="K14" s="822">
        <v>0</v>
      </c>
      <c r="L14" s="822">
        <v>8523759.386793999</v>
      </c>
      <c r="M14" s="822">
        <v>130201.7</v>
      </c>
      <c r="N14" s="822">
        <v>460400.69547000004</v>
      </c>
      <c r="O14" s="822">
        <v>1286913.6113240002</v>
      </c>
      <c r="P14" s="822">
        <v>1088202.1299999997</v>
      </c>
      <c r="Q14" s="822">
        <v>4147953.41</v>
      </c>
      <c r="R14" s="822">
        <v>1206095.2699999998</v>
      </c>
      <c r="S14" s="822">
        <v>0</v>
      </c>
      <c r="T14" s="822">
        <v>0</v>
      </c>
      <c r="U14" s="822">
        <v>0</v>
      </c>
      <c r="V14" s="822">
        <v>0</v>
      </c>
      <c r="W14" s="822">
        <v>0</v>
      </c>
      <c r="X14" s="822">
        <v>0</v>
      </c>
      <c r="Y14" s="822">
        <v>0</v>
      </c>
      <c r="Z14" s="822">
        <v>0</v>
      </c>
      <c r="AA14" s="823">
        <v>0</v>
      </c>
    </row>
    <row r="15" spans="1:27">
      <c r="A15" s="470">
        <v>1.2</v>
      </c>
      <c r="B15" s="468" t="s">
        <v>863</v>
      </c>
      <c r="C15" s="825">
        <v>2420517438.1245728</v>
      </c>
      <c r="D15" s="822">
        <v>2211217976.5543408</v>
      </c>
      <c r="E15" s="822">
        <v>23688530.664325006</v>
      </c>
      <c r="F15" s="822">
        <v>0</v>
      </c>
      <c r="G15" s="822">
        <v>0</v>
      </c>
      <c r="H15" s="822">
        <v>151685414.28619605</v>
      </c>
      <c r="I15" s="822">
        <v>35167397.736561008</v>
      </c>
      <c r="J15" s="822">
        <v>11351790.937449003</v>
      </c>
      <c r="K15" s="822">
        <v>0</v>
      </c>
      <c r="L15" s="822">
        <v>55174065.350813001</v>
      </c>
      <c r="M15" s="822">
        <v>562108.466548</v>
      </c>
      <c r="N15" s="822">
        <v>7826260.6111289999</v>
      </c>
      <c r="O15" s="822">
        <v>9465172.2468620017</v>
      </c>
      <c r="P15" s="822">
        <v>6782182.0512489984</v>
      </c>
      <c r="Q15" s="822">
        <v>12028737.532029999</v>
      </c>
      <c r="R15" s="822">
        <v>562108.466548</v>
      </c>
      <c r="S15" s="822">
        <v>15179.858112</v>
      </c>
      <c r="T15" s="822">
        <v>2439981.933224</v>
      </c>
      <c r="U15" s="822">
        <v>0</v>
      </c>
      <c r="V15" s="822">
        <v>0</v>
      </c>
      <c r="W15" s="822">
        <v>20898.82</v>
      </c>
      <c r="X15" s="822">
        <v>45474.14</v>
      </c>
      <c r="Y15" s="822">
        <v>992525.75257600006</v>
      </c>
      <c r="Z15" s="822">
        <v>335095.26897500001</v>
      </c>
      <c r="AA15" s="823">
        <v>0</v>
      </c>
    </row>
    <row r="16" spans="1:27">
      <c r="A16" s="469">
        <v>1.3</v>
      </c>
      <c r="B16" s="468" t="s">
        <v>552</v>
      </c>
      <c r="C16" s="826"/>
      <c r="D16" s="827"/>
      <c r="E16" s="827"/>
      <c r="F16" s="827"/>
      <c r="G16" s="827"/>
      <c r="H16" s="827"/>
      <c r="I16" s="827"/>
      <c r="J16" s="827"/>
      <c r="K16" s="827"/>
      <c r="L16" s="827"/>
      <c r="M16" s="827"/>
      <c r="N16" s="827"/>
      <c r="O16" s="827"/>
      <c r="P16" s="827"/>
      <c r="Q16" s="827"/>
      <c r="R16" s="827"/>
      <c r="S16" s="827"/>
      <c r="T16" s="827"/>
      <c r="U16" s="827"/>
      <c r="V16" s="827"/>
      <c r="W16" s="827"/>
      <c r="X16" s="827"/>
      <c r="Y16" s="827"/>
      <c r="Z16" s="827"/>
      <c r="AA16" s="828"/>
    </row>
    <row r="17" spans="1:27" s="840" customFormat="1" ht="24">
      <c r="A17" s="835" t="s">
        <v>553</v>
      </c>
      <c r="B17" s="836" t="s">
        <v>554</v>
      </c>
      <c r="C17" s="837">
        <v>2380580521.3930531</v>
      </c>
      <c r="D17" s="838">
        <v>2174516491.8671808</v>
      </c>
      <c r="E17" s="838">
        <v>23646728.820212372</v>
      </c>
      <c r="F17" s="838">
        <v>0</v>
      </c>
      <c r="G17" s="838">
        <v>0</v>
      </c>
      <c r="H17" s="838">
        <v>150919685.55713397</v>
      </c>
      <c r="I17" s="838">
        <v>35131029.516561009</v>
      </c>
      <c r="J17" s="838">
        <v>11310597.948733628</v>
      </c>
      <c r="K17" s="838">
        <v>0</v>
      </c>
      <c r="L17" s="838">
        <v>52704362.035517626</v>
      </c>
      <c r="M17" s="838">
        <v>531529.56654799997</v>
      </c>
      <c r="N17" s="838">
        <v>7754223.9636713443</v>
      </c>
      <c r="O17" s="838">
        <v>9166044.0604762807</v>
      </c>
      <c r="P17" s="838">
        <v>6350211.8192565339</v>
      </c>
      <c r="Q17" s="838">
        <v>10898482.965206627</v>
      </c>
      <c r="R17" s="838">
        <v>8036805.2546715904</v>
      </c>
      <c r="S17" s="838">
        <v>15179.858112</v>
      </c>
      <c r="T17" s="838">
        <v>2439981.933224</v>
      </c>
      <c r="U17" s="838">
        <v>0</v>
      </c>
      <c r="V17" s="838">
        <v>0</v>
      </c>
      <c r="W17" s="838">
        <v>20898.82</v>
      </c>
      <c r="X17" s="838">
        <v>45474.14</v>
      </c>
      <c r="Y17" s="838">
        <v>992525.75257600006</v>
      </c>
      <c r="Z17" s="838">
        <v>335095.26897500001</v>
      </c>
      <c r="AA17" s="839">
        <v>0</v>
      </c>
    </row>
    <row r="18" spans="1:27" s="459" customFormat="1" ht="24">
      <c r="A18" s="464" t="s">
        <v>555</v>
      </c>
      <c r="B18" s="465" t="s">
        <v>556</v>
      </c>
      <c r="C18" s="831">
        <v>1970207857.144531</v>
      </c>
      <c r="D18" s="829">
        <v>1824188744.2668793</v>
      </c>
      <c r="E18" s="829">
        <v>15547784.177895004</v>
      </c>
      <c r="F18" s="829">
        <v>0</v>
      </c>
      <c r="G18" s="829">
        <v>0</v>
      </c>
      <c r="H18" s="829">
        <v>101405628.37796476</v>
      </c>
      <c r="I18" s="829">
        <v>34008662.220375255</v>
      </c>
      <c r="J18" s="829">
        <v>8520449.879672626</v>
      </c>
      <c r="K18" s="829">
        <v>0</v>
      </c>
      <c r="L18" s="829">
        <v>42173502.566463493</v>
      </c>
      <c r="M18" s="829">
        <v>482045.67654799996</v>
      </c>
      <c r="N18" s="829">
        <v>7513820.3299177149</v>
      </c>
      <c r="O18" s="829">
        <v>7134245.3825783171</v>
      </c>
      <c r="P18" s="829">
        <v>4477952.2687451346</v>
      </c>
      <c r="Q18" s="829">
        <v>6933427.3513424788</v>
      </c>
      <c r="R18" s="829">
        <v>5931427.8597565787</v>
      </c>
      <c r="S18" s="829">
        <v>0</v>
      </c>
      <c r="T18" s="829">
        <v>2439981.933224</v>
      </c>
      <c r="U18" s="829">
        <v>0</v>
      </c>
      <c r="V18" s="829">
        <v>0</v>
      </c>
      <c r="W18" s="829">
        <v>20898.82</v>
      </c>
      <c r="X18" s="829">
        <v>45474.14</v>
      </c>
      <c r="Y18" s="829">
        <v>992525.75257600006</v>
      </c>
      <c r="Z18" s="829">
        <v>335095.26897500001</v>
      </c>
      <c r="AA18" s="830">
        <v>0</v>
      </c>
    </row>
    <row r="19" spans="1:27" s="459" customFormat="1">
      <c r="A19" s="467" t="s">
        <v>557</v>
      </c>
      <c r="B19" s="466" t="s">
        <v>558</v>
      </c>
      <c r="C19" s="831">
        <v>3337933729.1371942</v>
      </c>
      <c r="D19" s="829">
        <v>3085478907.7904267</v>
      </c>
      <c r="E19" s="829">
        <v>35003473.134689175</v>
      </c>
      <c r="F19" s="829">
        <v>0</v>
      </c>
      <c r="G19" s="829">
        <v>0</v>
      </c>
      <c r="H19" s="829">
        <v>197209333.68746984</v>
      </c>
      <c r="I19" s="829">
        <v>14978031.387419824</v>
      </c>
      <c r="J19" s="829">
        <v>17597414.881301548</v>
      </c>
      <c r="K19" s="829">
        <v>0</v>
      </c>
      <c r="L19" s="829">
        <v>51112148.593677163</v>
      </c>
      <c r="M19" s="829">
        <v>1206081.9349144616</v>
      </c>
      <c r="N19" s="829">
        <v>12243646.491817866</v>
      </c>
      <c r="O19" s="829">
        <v>5311829.0922396872</v>
      </c>
      <c r="P19" s="829">
        <v>3718608.8237315184</v>
      </c>
      <c r="Q19" s="829">
        <v>9610554.4231057763</v>
      </c>
      <c r="R19" s="829">
        <v>5724704.2080318863</v>
      </c>
      <c r="S19" s="829">
        <v>23288.988976384859</v>
      </c>
      <c r="T19" s="829">
        <v>4133339.06562097</v>
      </c>
      <c r="U19" s="829">
        <v>0</v>
      </c>
      <c r="V19" s="829">
        <v>0</v>
      </c>
      <c r="W19" s="829">
        <v>134025.3266118505</v>
      </c>
      <c r="X19" s="829">
        <v>153993.02624343801</v>
      </c>
      <c r="Y19" s="829">
        <v>1540615.8045687114</v>
      </c>
      <c r="Z19" s="829">
        <v>467421.73102499999</v>
      </c>
      <c r="AA19" s="830">
        <v>0</v>
      </c>
    </row>
    <row r="20" spans="1:27" s="459" customFormat="1">
      <c r="A20" s="464" t="s">
        <v>559</v>
      </c>
      <c r="B20" s="465" t="s">
        <v>560</v>
      </c>
      <c r="C20" s="831">
        <v>2812517888.363893</v>
      </c>
      <c r="D20" s="829">
        <v>2661297485.1616702</v>
      </c>
      <c r="E20" s="829">
        <v>28700568.403164025</v>
      </c>
      <c r="F20" s="829">
        <v>0</v>
      </c>
      <c r="G20" s="829">
        <v>0</v>
      </c>
      <c r="H20" s="829">
        <v>107530027.1323003</v>
      </c>
      <c r="I20" s="829">
        <v>15787287.004772313</v>
      </c>
      <c r="J20" s="829">
        <v>15787287.004772313</v>
      </c>
      <c r="K20" s="829">
        <v>0</v>
      </c>
      <c r="L20" s="829">
        <v>39926603.604303211</v>
      </c>
      <c r="M20" s="829">
        <v>1078988.0688533478</v>
      </c>
      <c r="N20" s="829">
        <v>11972219.939944275</v>
      </c>
      <c r="O20" s="829">
        <v>4055178.2324330555</v>
      </c>
      <c r="P20" s="829">
        <v>2226768.5613180152</v>
      </c>
      <c r="Q20" s="829">
        <v>5183038.5300822044</v>
      </c>
      <c r="R20" s="829">
        <v>2950483.3875767658</v>
      </c>
      <c r="S20" s="829">
        <v>0</v>
      </c>
      <c r="T20" s="829">
        <v>3763772.4656209699</v>
      </c>
      <c r="U20" s="829">
        <v>0</v>
      </c>
      <c r="V20" s="829">
        <v>0</v>
      </c>
      <c r="W20" s="829">
        <v>10639.979956724081</v>
      </c>
      <c r="X20" s="829">
        <v>144042.35966587209</v>
      </c>
      <c r="Y20" s="829">
        <v>1304385.2178014037</v>
      </c>
      <c r="Z20" s="829">
        <v>467421.73102499999</v>
      </c>
      <c r="AA20" s="830">
        <v>0</v>
      </c>
    </row>
    <row r="21" spans="1:27" s="459" customFormat="1">
      <c r="A21" s="463">
        <v>1.4</v>
      </c>
      <c r="B21" s="462" t="s">
        <v>649</v>
      </c>
      <c r="C21" s="831">
        <v>10235130.2301</v>
      </c>
      <c r="D21" s="829">
        <v>10059012.166399999</v>
      </c>
      <c r="E21" s="829">
        <v>0</v>
      </c>
      <c r="F21" s="829">
        <v>0</v>
      </c>
      <c r="G21" s="829">
        <v>0</v>
      </c>
      <c r="H21" s="829">
        <v>25475.775000000001</v>
      </c>
      <c r="I21" s="829">
        <v>0</v>
      </c>
      <c r="J21" s="829">
        <v>25475.775000000001</v>
      </c>
      <c r="K21" s="829">
        <v>0</v>
      </c>
      <c r="L21" s="829">
        <v>150642.28870000003</v>
      </c>
      <c r="M21" s="829">
        <v>0</v>
      </c>
      <c r="N21" s="829">
        <v>0</v>
      </c>
      <c r="O21" s="829">
        <v>0</v>
      </c>
      <c r="P21" s="829">
        <v>0</v>
      </c>
      <c r="Q21" s="829">
        <v>150642.28870000003</v>
      </c>
      <c r="R21" s="829">
        <v>0</v>
      </c>
      <c r="S21" s="829">
        <v>0</v>
      </c>
      <c r="T21" s="829">
        <v>0</v>
      </c>
      <c r="U21" s="829">
        <v>0</v>
      </c>
      <c r="V21" s="829">
        <v>0</v>
      </c>
      <c r="W21" s="829">
        <v>0</v>
      </c>
      <c r="X21" s="829">
        <v>0</v>
      </c>
      <c r="Y21" s="829">
        <v>0</v>
      </c>
      <c r="Z21" s="829">
        <v>0</v>
      </c>
      <c r="AA21" s="830">
        <v>0</v>
      </c>
    </row>
    <row r="22" spans="1:27" s="459" customFormat="1" ht="12.6" thickBot="1">
      <c r="A22" s="461">
        <v>1.5</v>
      </c>
      <c r="B22" s="460" t="s">
        <v>650</v>
      </c>
      <c r="C22" s="832"/>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zoomScale="80" zoomScaleNormal="80" workbookViewId="0">
      <selection activeCell="E79" sqref="E79"/>
    </sheetView>
  </sheetViews>
  <sheetFormatPr defaultRowHeight="14.4"/>
  <cols>
    <col min="1" max="1" width="8.6640625" style="388"/>
    <col min="2" max="2" width="69.33203125" style="375" customWidth="1"/>
    <col min="3" max="8" width="19.21875" style="790" customWidth="1"/>
  </cols>
  <sheetData>
    <row r="1" spans="1:8">
      <c r="A1" s="17" t="s">
        <v>97</v>
      </c>
      <c r="B1" s="258" t="str">
        <f>Info!C2</f>
        <v>სს ”ლიბერთი ბანკი”</v>
      </c>
      <c r="C1" s="784"/>
      <c r="D1" s="791"/>
      <c r="E1" s="791"/>
      <c r="F1" s="791"/>
      <c r="G1" s="791"/>
    </row>
    <row r="2" spans="1:8">
      <c r="A2" s="17" t="s">
        <v>98</v>
      </c>
      <c r="B2" s="672">
        <f>'1. key ratios'!B2</f>
        <v>45747</v>
      </c>
      <c r="C2" s="785"/>
      <c r="D2" s="792"/>
      <c r="E2" s="792"/>
      <c r="F2" s="792"/>
      <c r="G2" s="792"/>
      <c r="H2" s="793"/>
    </row>
    <row r="3" spans="1:8" ht="15" thickBot="1">
      <c r="A3" s="17"/>
      <c r="B3" s="16"/>
      <c r="C3" s="785"/>
      <c r="D3" s="792"/>
      <c r="E3" s="792"/>
      <c r="F3" s="792"/>
      <c r="G3" s="792"/>
      <c r="H3" s="793"/>
    </row>
    <row r="4" spans="1:8" ht="21" customHeight="1">
      <c r="A4" s="877" t="s">
        <v>25</v>
      </c>
      <c r="B4" s="879" t="s">
        <v>697</v>
      </c>
      <c r="C4" s="881" t="s">
        <v>103</v>
      </c>
      <c r="D4" s="881"/>
      <c r="E4" s="881"/>
      <c r="F4" s="882" t="s">
        <v>104</v>
      </c>
      <c r="G4" s="882"/>
      <c r="H4" s="883"/>
    </row>
    <row r="5" spans="1:8" ht="21" customHeight="1">
      <c r="A5" s="878"/>
      <c r="B5" s="880"/>
      <c r="C5" s="786" t="s">
        <v>26</v>
      </c>
      <c r="D5" s="786" t="s">
        <v>77</v>
      </c>
      <c r="E5" s="786" t="s">
        <v>66</v>
      </c>
      <c r="F5" s="786" t="s">
        <v>26</v>
      </c>
      <c r="G5" s="786" t="s">
        <v>77</v>
      </c>
      <c r="H5" s="794" t="s">
        <v>66</v>
      </c>
    </row>
    <row r="6" spans="1:8" ht="26.7" customHeight="1">
      <c r="A6" s="878"/>
      <c r="B6" s="750" t="s">
        <v>84</v>
      </c>
      <c r="C6" s="874"/>
      <c r="D6" s="875"/>
      <c r="E6" s="875"/>
      <c r="F6" s="875"/>
      <c r="G6" s="875"/>
      <c r="H6" s="876"/>
    </row>
    <row r="7" spans="1:8" ht="22.95" customHeight="1">
      <c r="A7" s="751">
        <v>1</v>
      </c>
      <c r="B7" s="752" t="s">
        <v>811</v>
      </c>
      <c r="C7" s="787">
        <v>253528637</v>
      </c>
      <c r="D7" s="787">
        <v>290172555.31</v>
      </c>
      <c r="E7" s="795">
        <f>C7+D7</f>
        <v>543701192.30999994</v>
      </c>
      <c r="F7" s="787">
        <v>220257896.06</v>
      </c>
      <c r="G7" s="787">
        <v>348234273.73000002</v>
      </c>
      <c r="H7" s="796">
        <f>F7+G7</f>
        <v>568492169.78999996</v>
      </c>
    </row>
    <row r="8" spans="1:8">
      <c r="A8" s="751">
        <v>1.1000000000000001</v>
      </c>
      <c r="B8" s="753" t="s">
        <v>85</v>
      </c>
      <c r="C8" s="787">
        <v>249265848.05000001</v>
      </c>
      <c r="D8" s="787">
        <v>86702028.100000009</v>
      </c>
      <c r="E8" s="795">
        <f t="shared" ref="E8:E36" si="0">C8+D8</f>
        <v>335967876.15000004</v>
      </c>
      <c r="F8" s="787">
        <v>214106316.54000002</v>
      </c>
      <c r="G8" s="787">
        <v>71124919.909999996</v>
      </c>
      <c r="H8" s="796">
        <f t="shared" ref="H8:H36" si="1">F8+G8</f>
        <v>285231236.45000005</v>
      </c>
    </row>
    <row r="9" spans="1:8">
      <c r="A9" s="751">
        <v>1.2</v>
      </c>
      <c r="B9" s="753" t="s">
        <v>86</v>
      </c>
      <c r="C9" s="787">
        <v>3668100</v>
      </c>
      <c r="D9" s="787">
        <v>113311532.72</v>
      </c>
      <c r="E9" s="795">
        <f t="shared" si="0"/>
        <v>116979632.72</v>
      </c>
      <c r="F9" s="787">
        <v>5565156.1699999999</v>
      </c>
      <c r="G9" s="787">
        <v>87520465.330000013</v>
      </c>
      <c r="H9" s="796">
        <f t="shared" si="1"/>
        <v>93085621.500000015</v>
      </c>
    </row>
    <row r="10" spans="1:8">
      <c r="A10" s="751">
        <v>1.3</v>
      </c>
      <c r="B10" s="753" t="s">
        <v>87</v>
      </c>
      <c r="C10" s="787">
        <v>594688.95000000007</v>
      </c>
      <c r="D10" s="787">
        <v>90158994.49000001</v>
      </c>
      <c r="E10" s="795">
        <f t="shared" si="0"/>
        <v>90753683.440000013</v>
      </c>
      <c r="F10" s="787">
        <v>586423.35000000009</v>
      </c>
      <c r="G10" s="787">
        <v>189588888.48999998</v>
      </c>
      <c r="H10" s="796">
        <f t="shared" si="1"/>
        <v>190175311.83999997</v>
      </c>
    </row>
    <row r="11" spans="1:8">
      <c r="A11" s="751">
        <v>2</v>
      </c>
      <c r="B11" s="754" t="s">
        <v>698</v>
      </c>
      <c r="C11" s="787">
        <v>853480.32</v>
      </c>
      <c r="D11" s="787">
        <v>0</v>
      </c>
      <c r="E11" s="795">
        <f t="shared" si="0"/>
        <v>853480.32</v>
      </c>
      <c r="F11" s="787">
        <v>518.97</v>
      </c>
      <c r="G11" s="787">
        <v>0</v>
      </c>
      <c r="H11" s="796">
        <f t="shared" si="1"/>
        <v>518.97</v>
      </c>
    </row>
    <row r="12" spans="1:8">
      <c r="A12" s="751">
        <v>2.1</v>
      </c>
      <c r="B12" s="755" t="s">
        <v>699</v>
      </c>
      <c r="C12" s="787">
        <v>561165.99</v>
      </c>
      <c r="D12" s="787">
        <v>0</v>
      </c>
      <c r="E12" s="795">
        <f t="shared" si="0"/>
        <v>561165.99</v>
      </c>
      <c r="F12" s="787">
        <v>518.97</v>
      </c>
      <c r="G12" s="787">
        <v>0</v>
      </c>
      <c r="H12" s="796">
        <f t="shared" si="1"/>
        <v>518.97</v>
      </c>
    </row>
    <row r="13" spans="1:8" ht="26.7" customHeight="1">
      <c r="A13" s="751">
        <v>3</v>
      </c>
      <c r="B13" s="352" t="s">
        <v>700</v>
      </c>
      <c r="C13" s="787"/>
      <c r="D13" s="787"/>
      <c r="E13" s="795">
        <f t="shared" si="0"/>
        <v>0</v>
      </c>
      <c r="F13" s="787"/>
      <c r="G13" s="787"/>
      <c r="H13" s="796">
        <f t="shared" si="1"/>
        <v>0</v>
      </c>
    </row>
    <row r="14" spans="1:8" ht="26.7" customHeight="1">
      <c r="A14" s="751">
        <v>4</v>
      </c>
      <c r="B14" s="353" t="s">
        <v>701</v>
      </c>
      <c r="C14" s="787"/>
      <c r="D14" s="787"/>
      <c r="E14" s="795">
        <f t="shared" si="0"/>
        <v>0</v>
      </c>
      <c r="F14" s="787"/>
      <c r="G14" s="787"/>
      <c r="H14" s="796">
        <f t="shared" si="1"/>
        <v>0</v>
      </c>
    </row>
    <row r="15" spans="1:8" ht="24.45" customHeight="1">
      <c r="A15" s="751">
        <v>5</v>
      </c>
      <c r="B15" s="353" t="s">
        <v>702</v>
      </c>
      <c r="C15" s="788">
        <v>288672290</v>
      </c>
      <c r="D15" s="788">
        <v>0</v>
      </c>
      <c r="E15" s="797">
        <f t="shared" si="0"/>
        <v>288672290</v>
      </c>
      <c r="F15" s="788">
        <v>160634250.99999997</v>
      </c>
      <c r="G15" s="788">
        <v>0</v>
      </c>
      <c r="H15" s="798">
        <f t="shared" si="1"/>
        <v>160634250.99999997</v>
      </c>
    </row>
    <row r="16" spans="1:8">
      <c r="A16" s="751">
        <v>5.0999999999999996</v>
      </c>
      <c r="B16" s="354" t="s">
        <v>703</v>
      </c>
      <c r="C16" s="787"/>
      <c r="D16" s="787"/>
      <c r="E16" s="795">
        <f t="shared" si="0"/>
        <v>0</v>
      </c>
      <c r="F16" s="787"/>
      <c r="G16" s="787"/>
      <c r="H16" s="796">
        <f t="shared" si="1"/>
        <v>0</v>
      </c>
    </row>
    <row r="17" spans="1:8">
      <c r="A17" s="751">
        <v>5.2</v>
      </c>
      <c r="B17" s="354" t="s">
        <v>538</v>
      </c>
      <c r="C17" s="787">
        <v>288672290</v>
      </c>
      <c r="D17" s="787">
        <v>0</v>
      </c>
      <c r="E17" s="795">
        <f t="shared" si="0"/>
        <v>288672290</v>
      </c>
      <c r="F17" s="787">
        <v>160634250.99999997</v>
      </c>
      <c r="G17" s="787">
        <v>0</v>
      </c>
      <c r="H17" s="796">
        <f t="shared" si="1"/>
        <v>160634250.99999997</v>
      </c>
    </row>
    <row r="18" spans="1:8">
      <c r="A18" s="751">
        <v>5.3</v>
      </c>
      <c r="B18" s="354" t="s">
        <v>704</v>
      </c>
      <c r="C18" s="787"/>
      <c r="D18" s="787"/>
      <c r="E18" s="795">
        <f t="shared" si="0"/>
        <v>0</v>
      </c>
      <c r="F18" s="787"/>
      <c r="G18" s="787"/>
      <c r="H18" s="796">
        <f t="shared" si="1"/>
        <v>0</v>
      </c>
    </row>
    <row r="19" spans="1:8">
      <c r="A19" s="751">
        <v>6</v>
      </c>
      <c r="B19" s="352" t="s">
        <v>705</v>
      </c>
      <c r="C19" s="787">
        <v>3251519193.1370006</v>
      </c>
      <c r="D19" s="787">
        <v>1000843845.0518379</v>
      </c>
      <c r="E19" s="795">
        <f t="shared" si="0"/>
        <v>4252363038.1888385</v>
      </c>
      <c r="F19" s="787">
        <v>2678603987.500216</v>
      </c>
      <c r="G19" s="787">
        <v>569994901.68534529</v>
      </c>
      <c r="H19" s="796">
        <f t="shared" si="1"/>
        <v>3248598889.1855612</v>
      </c>
    </row>
    <row r="20" spans="1:8">
      <c r="A20" s="751">
        <v>6.1</v>
      </c>
      <c r="B20" s="354" t="s">
        <v>538</v>
      </c>
      <c r="C20" s="787">
        <v>376873220.2600041</v>
      </c>
      <c r="D20" s="787">
        <v>111533575.80420199</v>
      </c>
      <c r="E20" s="795">
        <f t="shared" si="0"/>
        <v>488406796.06420612</v>
      </c>
      <c r="F20" s="787">
        <v>281801480.26392233</v>
      </c>
      <c r="G20" s="787">
        <v>0</v>
      </c>
      <c r="H20" s="796">
        <f t="shared" si="1"/>
        <v>281801480.26392233</v>
      </c>
    </row>
    <row r="21" spans="1:8">
      <c r="A21" s="751">
        <v>6.2</v>
      </c>
      <c r="B21" s="354" t="s">
        <v>704</v>
      </c>
      <c r="C21" s="787">
        <v>2874645972.8769965</v>
      </c>
      <c r="D21" s="787">
        <v>889310269.24763596</v>
      </c>
      <c r="E21" s="795">
        <f t="shared" si="0"/>
        <v>3763956242.1246324</v>
      </c>
      <c r="F21" s="787">
        <v>2396802507.2362938</v>
      </c>
      <c r="G21" s="787">
        <v>569994901.68534529</v>
      </c>
      <c r="H21" s="796">
        <f t="shared" si="1"/>
        <v>2966797408.921639</v>
      </c>
    </row>
    <row r="22" spans="1:8">
      <c r="A22" s="751">
        <v>7</v>
      </c>
      <c r="B22" s="355" t="s">
        <v>706</v>
      </c>
      <c r="C22" s="787"/>
      <c r="D22" s="787"/>
      <c r="E22" s="795">
        <f t="shared" si="0"/>
        <v>0</v>
      </c>
      <c r="F22" s="787">
        <v>106733.3</v>
      </c>
      <c r="G22" s="787">
        <v>0</v>
      </c>
      <c r="H22" s="796">
        <f t="shared" si="1"/>
        <v>106733.3</v>
      </c>
    </row>
    <row r="23" spans="1:8">
      <c r="A23" s="751">
        <v>8</v>
      </c>
      <c r="B23" s="356" t="s">
        <v>707</v>
      </c>
      <c r="C23" s="787"/>
      <c r="D23" s="787"/>
      <c r="E23" s="795">
        <f t="shared" si="0"/>
        <v>0</v>
      </c>
      <c r="F23" s="787"/>
      <c r="G23" s="787"/>
      <c r="H23" s="796">
        <f t="shared" si="1"/>
        <v>0</v>
      </c>
    </row>
    <row r="24" spans="1:8">
      <c r="A24" s="751">
        <v>9</v>
      </c>
      <c r="B24" s="353" t="s">
        <v>708</v>
      </c>
      <c r="C24" s="787">
        <v>201580935.44</v>
      </c>
      <c r="D24" s="787">
        <f>SUM(D25:D26)</f>
        <v>0</v>
      </c>
      <c r="E24" s="795">
        <f t="shared" si="0"/>
        <v>201580935.44</v>
      </c>
      <c r="F24" s="787">
        <v>183473059.14999998</v>
      </c>
      <c r="G24" s="787">
        <v>0</v>
      </c>
      <c r="H24" s="796">
        <f t="shared" si="1"/>
        <v>183473059.14999998</v>
      </c>
    </row>
    <row r="25" spans="1:8">
      <c r="A25" s="751">
        <v>9.1</v>
      </c>
      <c r="B25" s="357" t="s">
        <v>709</v>
      </c>
      <c r="C25" s="787">
        <v>199536216.40000001</v>
      </c>
      <c r="D25" s="787"/>
      <c r="E25" s="795">
        <f t="shared" si="0"/>
        <v>199536216.40000001</v>
      </c>
      <c r="F25" s="787">
        <v>181428340.10999998</v>
      </c>
      <c r="G25" s="787">
        <v>0</v>
      </c>
      <c r="H25" s="796">
        <f t="shared" si="1"/>
        <v>181428340.10999998</v>
      </c>
    </row>
    <row r="26" spans="1:8">
      <c r="A26" s="751">
        <v>9.1999999999999993</v>
      </c>
      <c r="B26" s="357" t="s">
        <v>710</v>
      </c>
      <c r="C26" s="787">
        <v>2044719.04</v>
      </c>
      <c r="D26" s="787"/>
      <c r="E26" s="795">
        <f t="shared" si="0"/>
        <v>2044719.04</v>
      </c>
      <c r="F26" s="787">
        <v>2044719.04</v>
      </c>
      <c r="G26" s="787">
        <v>0</v>
      </c>
      <c r="H26" s="796">
        <f t="shared" si="1"/>
        <v>2044719.04</v>
      </c>
    </row>
    <row r="27" spans="1:8">
      <c r="A27" s="751">
        <v>10</v>
      </c>
      <c r="B27" s="353" t="s">
        <v>36</v>
      </c>
      <c r="C27" s="787">
        <v>74107702.890000015</v>
      </c>
      <c r="D27" s="787">
        <f>SUM(D28:D29)</f>
        <v>0</v>
      </c>
      <c r="E27" s="795">
        <f t="shared" si="0"/>
        <v>74107702.890000015</v>
      </c>
      <c r="F27" s="787">
        <v>64538189.32</v>
      </c>
      <c r="G27" s="787">
        <v>0</v>
      </c>
      <c r="H27" s="796">
        <f t="shared" si="1"/>
        <v>64538189.32</v>
      </c>
    </row>
    <row r="28" spans="1:8">
      <c r="A28" s="751">
        <v>10.1</v>
      </c>
      <c r="B28" s="357" t="s">
        <v>711</v>
      </c>
      <c r="C28" s="787"/>
      <c r="D28" s="787"/>
      <c r="E28" s="795">
        <f t="shared" si="0"/>
        <v>0</v>
      </c>
      <c r="F28" s="787"/>
      <c r="G28" s="787"/>
      <c r="H28" s="796">
        <f t="shared" si="1"/>
        <v>0</v>
      </c>
    </row>
    <row r="29" spans="1:8">
      <c r="A29" s="751">
        <v>10.199999999999999</v>
      </c>
      <c r="B29" s="357" t="s">
        <v>712</v>
      </c>
      <c r="C29" s="787">
        <v>74107702.890000015</v>
      </c>
      <c r="D29" s="787"/>
      <c r="E29" s="795">
        <f t="shared" si="0"/>
        <v>74107702.890000015</v>
      </c>
      <c r="F29" s="787">
        <v>64538189.32</v>
      </c>
      <c r="G29" s="787">
        <v>0</v>
      </c>
      <c r="H29" s="796">
        <f t="shared" si="1"/>
        <v>64538189.32</v>
      </c>
    </row>
    <row r="30" spans="1:8">
      <c r="A30" s="751">
        <v>11</v>
      </c>
      <c r="B30" s="353" t="s">
        <v>713</v>
      </c>
      <c r="C30" s="787">
        <f>SUM(C31:C32)</f>
        <v>0</v>
      </c>
      <c r="D30" s="787">
        <f>SUM(D31:D32)</f>
        <v>0</v>
      </c>
      <c r="E30" s="795">
        <f t="shared" si="0"/>
        <v>0</v>
      </c>
      <c r="F30" s="787">
        <v>2176710.61</v>
      </c>
      <c r="G30" s="787">
        <v>0</v>
      </c>
      <c r="H30" s="796">
        <f t="shared" si="1"/>
        <v>2176710.61</v>
      </c>
    </row>
    <row r="31" spans="1:8">
      <c r="A31" s="751">
        <v>11.1</v>
      </c>
      <c r="B31" s="357" t="s">
        <v>714</v>
      </c>
      <c r="C31" s="787"/>
      <c r="D31" s="787"/>
      <c r="E31" s="795">
        <f t="shared" si="0"/>
        <v>0</v>
      </c>
      <c r="F31" s="787">
        <v>2176710.61</v>
      </c>
      <c r="G31" s="787">
        <v>0</v>
      </c>
      <c r="H31" s="796">
        <f t="shared" si="1"/>
        <v>2176710.61</v>
      </c>
    </row>
    <row r="32" spans="1:8">
      <c r="A32" s="751">
        <v>11.2</v>
      </c>
      <c r="B32" s="357" t="s">
        <v>715</v>
      </c>
      <c r="C32" s="787"/>
      <c r="D32" s="787"/>
      <c r="E32" s="795">
        <f t="shared" si="0"/>
        <v>0</v>
      </c>
      <c r="F32" s="787">
        <v>0</v>
      </c>
      <c r="G32" s="787">
        <v>0</v>
      </c>
      <c r="H32" s="796">
        <f t="shared" si="1"/>
        <v>0</v>
      </c>
    </row>
    <row r="33" spans="1:8">
      <c r="A33" s="751">
        <v>13</v>
      </c>
      <c r="B33" s="353" t="s">
        <v>88</v>
      </c>
      <c r="C33" s="787">
        <v>30311200.510000005</v>
      </c>
      <c r="D33" s="787">
        <v>7823620.0319999997</v>
      </c>
      <c r="E33" s="795">
        <f t="shared" si="0"/>
        <v>38134820.542000003</v>
      </c>
      <c r="F33" s="787">
        <v>35861541.407400005</v>
      </c>
      <c r="G33" s="787">
        <v>26882931.210999999</v>
      </c>
      <c r="H33" s="796">
        <f t="shared" si="1"/>
        <v>62744472.618400007</v>
      </c>
    </row>
    <row r="34" spans="1:8">
      <c r="A34" s="751">
        <v>13.1</v>
      </c>
      <c r="B34" s="756" t="s">
        <v>716</v>
      </c>
      <c r="C34" s="787">
        <v>5338759.8900000006</v>
      </c>
      <c r="D34" s="787">
        <v>0</v>
      </c>
      <c r="E34" s="795">
        <f t="shared" si="0"/>
        <v>5338759.8900000006</v>
      </c>
      <c r="F34" s="787">
        <v>2554293.48</v>
      </c>
      <c r="G34" s="787">
        <v>0</v>
      </c>
      <c r="H34" s="796">
        <f t="shared" si="1"/>
        <v>2554293.48</v>
      </c>
    </row>
    <row r="35" spans="1:8">
      <c r="A35" s="751">
        <v>13.2</v>
      </c>
      <c r="B35" s="756" t="s">
        <v>717</v>
      </c>
      <c r="C35" s="787"/>
      <c r="D35" s="787"/>
      <c r="E35" s="795">
        <f t="shared" si="0"/>
        <v>0</v>
      </c>
      <c r="F35" s="787">
        <v>0</v>
      </c>
      <c r="G35" s="787">
        <v>0</v>
      </c>
      <c r="H35" s="796">
        <f t="shared" si="1"/>
        <v>0</v>
      </c>
    </row>
    <row r="36" spans="1:8">
      <c r="A36" s="751">
        <v>14</v>
      </c>
      <c r="B36" s="589" t="s">
        <v>718</v>
      </c>
      <c r="C36" s="787">
        <f>SUM(C7,C11,C13,C14,C15,C19,C22,C23,C24,C27,C30,C33)</f>
        <v>4100573439.2970009</v>
      </c>
      <c r="D36" s="787">
        <f>SUM(D7,D11,D13,D14,D15,D19,D22,D23,D24,D27,D30,D33)</f>
        <v>1298840020.3938379</v>
      </c>
      <c r="E36" s="795">
        <f t="shared" si="0"/>
        <v>5399413459.6908388</v>
      </c>
      <c r="F36" s="787">
        <v>3345652887.3176169</v>
      </c>
      <c r="G36" s="787">
        <v>945112106.62634528</v>
      </c>
      <c r="H36" s="796">
        <f t="shared" si="1"/>
        <v>4290764993.9439621</v>
      </c>
    </row>
    <row r="37" spans="1:8" ht="22.5" customHeight="1">
      <c r="A37" s="751"/>
      <c r="B37" s="757" t="s">
        <v>93</v>
      </c>
      <c r="C37" s="874"/>
      <c r="D37" s="875"/>
      <c r="E37" s="875"/>
      <c r="F37" s="875"/>
      <c r="G37" s="875"/>
      <c r="H37" s="876"/>
    </row>
    <row r="38" spans="1:8">
      <c r="A38" s="751">
        <v>15</v>
      </c>
      <c r="B38" s="361" t="s">
        <v>719</v>
      </c>
      <c r="C38" s="787"/>
      <c r="D38" s="787"/>
      <c r="E38" s="795">
        <f>C38+D38</f>
        <v>0</v>
      </c>
      <c r="F38" s="787">
        <v>11750056.300000001</v>
      </c>
      <c r="G38" s="787">
        <v>0</v>
      </c>
      <c r="H38" s="796">
        <f>F38+G38</f>
        <v>11750056.300000001</v>
      </c>
    </row>
    <row r="39" spans="1:8">
      <c r="A39" s="751">
        <v>15.1</v>
      </c>
      <c r="B39" s="755" t="s">
        <v>699</v>
      </c>
      <c r="C39" s="787"/>
      <c r="D39" s="787"/>
      <c r="E39" s="795">
        <f t="shared" ref="E39:E53" si="2">C39+D39</f>
        <v>0</v>
      </c>
      <c r="F39" s="787">
        <v>11750056.300000001</v>
      </c>
      <c r="G39" s="787"/>
      <c r="H39" s="796">
        <f t="shared" ref="H39:H53" si="3">F39+G39</f>
        <v>11750056.300000001</v>
      </c>
    </row>
    <row r="40" spans="1:8" ht="24" customHeight="1">
      <c r="A40" s="751">
        <v>16</v>
      </c>
      <c r="B40" s="355" t="s">
        <v>720</v>
      </c>
      <c r="C40" s="787"/>
      <c r="D40" s="787"/>
      <c r="E40" s="795">
        <f t="shared" si="2"/>
        <v>0</v>
      </c>
      <c r="F40" s="787"/>
      <c r="G40" s="787"/>
      <c r="H40" s="796">
        <f t="shared" si="3"/>
        <v>0</v>
      </c>
    </row>
    <row r="41" spans="1:8">
      <c r="A41" s="751">
        <v>17</v>
      </c>
      <c r="B41" s="355" t="s">
        <v>721</v>
      </c>
      <c r="C41" s="787">
        <f>SUM(C42:C45)</f>
        <v>3410720566.8699999</v>
      </c>
      <c r="D41" s="787">
        <f>SUM(D42:D45)</f>
        <v>1168878375.4176524</v>
      </c>
      <c r="E41" s="795">
        <f t="shared" si="2"/>
        <v>4579598942.287652</v>
      </c>
      <c r="F41" s="787">
        <v>2747303700.9326</v>
      </c>
      <c r="G41" s="787">
        <v>859945763.83434391</v>
      </c>
      <c r="H41" s="796">
        <f t="shared" si="3"/>
        <v>3607249464.7669439</v>
      </c>
    </row>
    <row r="42" spans="1:8">
      <c r="A42" s="751">
        <v>17.100000000000001</v>
      </c>
      <c r="B42" s="363" t="s">
        <v>722</v>
      </c>
      <c r="C42" s="787">
        <v>2455772838.9099998</v>
      </c>
      <c r="D42" s="787">
        <v>1093304343.8676522</v>
      </c>
      <c r="E42" s="795">
        <f t="shared" si="2"/>
        <v>3549077182.7776518</v>
      </c>
      <c r="F42" s="787">
        <v>2378677494.1626</v>
      </c>
      <c r="G42" s="787">
        <v>776939611.63434386</v>
      </c>
      <c r="H42" s="796">
        <f t="shared" si="3"/>
        <v>3155617105.7969437</v>
      </c>
    </row>
    <row r="43" spans="1:8">
      <c r="A43" s="751">
        <v>17.2</v>
      </c>
      <c r="B43" s="753" t="s">
        <v>89</v>
      </c>
      <c r="C43" s="787">
        <v>952123709.59000003</v>
      </c>
      <c r="D43" s="787">
        <v>36165940.640000001</v>
      </c>
      <c r="E43" s="795">
        <f t="shared" si="2"/>
        <v>988289650.23000002</v>
      </c>
      <c r="F43" s="787">
        <v>365193250.51999998</v>
      </c>
      <c r="G43" s="787">
        <v>56432636.699999996</v>
      </c>
      <c r="H43" s="796">
        <f t="shared" si="3"/>
        <v>421625887.21999997</v>
      </c>
    </row>
    <row r="44" spans="1:8">
      <c r="A44" s="751">
        <v>17.3</v>
      </c>
      <c r="B44" s="363" t="s">
        <v>723</v>
      </c>
      <c r="C44" s="787">
        <v>0</v>
      </c>
      <c r="D44" s="787">
        <v>0</v>
      </c>
      <c r="E44" s="795">
        <f t="shared" si="2"/>
        <v>0</v>
      </c>
      <c r="F44" s="787">
        <v>0</v>
      </c>
      <c r="G44" s="787">
        <v>0</v>
      </c>
      <c r="H44" s="796">
        <f t="shared" si="3"/>
        <v>0</v>
      </c>
    </row>
    <row r="45" spans="1:8">
      <c r="A45" s="751">
        <v>17.399999999999999</v>
      </c>
      <c r="B45" s="363" t="s">
        <v>724</v>
      </c>
      <c r="C45" s="787">
        <v>2824018.37</v>
      </c>
      <c r="D45" s="787">
        <v>39408090.910000004</v>
      </c>
      <c r="E45" s="795">
        <f t="shared" si="2"/>
        <v>42232109.280000001</v>
      </c>
      <c r="F45" s="787">
        <v>3432956.25</v>
      </c>
      <c r="G45" s="787">
        <v>26573515.5</v>
      </c>
      <c r="H45" s="796">
        <f t="shared" si="3"/>
        <v>30006471.75</v>
      </c>
    </row>
    <row r="46" spans="1:8">
      <c r="A46" s="751">
        <v>18</v>
      </c>
      <c r="B46" s="365" t="s">
        <v>725</v>
      </c>
      <c r="C46" s="787">
        <v>1501034.1226591561</v>
      </c>
      <c r="D46" s="787">
        <v>306409.93205381889</v>
      </c>
      <c r="E46" s="795">
        <f t="shared" si="2"/>
        <v>1807444.0547129749</v>
      </c>
      <c r="F46" s="787">
        <v>1017536.7683240427</v>
      </c>
      <c r="G46" s="787">
        <v>111153.6399129073</v>
      </c>
      <c r="H46" s="796">
        <f t="shared" si="3"/>
        <v>1128690.4082369499</v>
      </c>
    </row>
    <row r="47" spans="1:8">
      <c r="A47" s="751">
        <v>19</v>
      </c>
      <c r="B47" s="365" t="s">
        <v>726</v>
      </c>
      <c r="C47" s="787">
        <v>20160531.490000002</v>
      </c>
      <c r="D47" s="787">
        <v>0</v>
      </c>
      <c r="E47" s="795">
        <f t="shared" si="2"/>
        <v>20160531.490000002</v>
      </c>
      <c r="F47" s="787">
        <v>21970751.07</v>
      </c>
      <c r="G47" s="787">
        <v>0</v>
      </c>
      <c r="H47" s="796">
        <f t="shared" si="3"/>
        <v>21970751.07</v>
      </c>
    </row>
    <row r="48" spans="1:8">
      <c r="A48" s="751">
        <v>19.100000000000001</v>
      </c>
      <c r="B48" s="366" t="s">
        <v>727</v>
      </c>
      <c r="C48" s="787">
        <v>4676689.33</v>
      </c>
      <c r="D48" s="787">
        <v>0</v>
      </c>
      <c r="E48" s="795">
        <f t="shared" si="2"/>
        <v>4676689.33</v>
      </c>
      <c r="F48" s="787">
        <v>5100000</v>
      </c>
      <c r="G48" s="787">
        <v>0</v>
      </c>
      <c r="H48" s="796">
        <f t="shared" si="3"/>
        <v>5100000</v>
      </c>
    </row>
    <row r="49" spans="1:8">
      <c r="A49" s="751">
        <v>19.2</v>
      </c>
      <c r="B49" s="367" t="s">
        <v>728</v>
      </c>
      <c r="C49" s="787">
        <v>15483842.16</v>
      </c>
      <c r="D49" s="787">
        <v>0</v>
      </c>
      <c r="E49" s="795">
        <f t="shared" si="2"/>
        <v>15483842.16</v>
      </c>
      <c r="F49" s="787">
        <v>16870751.07</v>
      </c>
      <c r="G49" s="787">
        <v>0</v>
      </c>
      <c r="H49" s="796">
        <f t="shared" si="3"/>
        <v>16870751.07</v>
      </c>
    </row>
    <row r="50" spans="1:8">
      <c r="A50" s="751">
        <v>20</v>
      </c>
      <c r="B50" s="589" t="s">
        <v>90</v>
      </c>
      <c r="C50" s="787">
        <v>14548005.529999999</v>
      </c>
      <c r="D50" s="787">
        <v>120551974.9468758</v>
      </c>
      <c r="E50" s="795">
        <f t="shared" si="2"/>
        <v>135099980.47687578</v>
      </c>
      <c r="F50" s="787">
        <v>5462746.1500000004</v>
      </c>
      <c r="G50" s="787">
        <v>89351608.282258004</v>
      </c>
      <c r="H50" s="796">
        <f t="shared" si="3"/>
        <v>94814354.43225801</v>
      </c>
    </row>
    <row r="51" spans="1:8">
      <c r="A51" s="751">
        <v>21</v>
      </c>
      <c r="B51" s="754" t="s">
        <v>78</v>
      </c>
      <c r="C51" s="787">
        <v>29299344.720000003</v>
      </c>
      <c r="D51" s="787">
        <v>3377617.8199999994</v>
      </c>
      <c r="E51" s="795">
        <f t="shared" si="2"/>
        <v>32676962.540000003</v>
      </c>
      <c r="F51" s="787">
        <v>27087400.349999998</v>
      </c>
      <c r="G51" s="787">
        <v>4003675.8000000003</v>
      </c>
      <c r="H51" s="796">
        <f t="shared" si="3"/>
        <v>31091076.149999999</v>
      </c>
    </row>
    <row r="52" spans="1:8">
      <c r="A52" s="751">
        <v>21.1</v>
      </c>
      <c r="B52" s="753" t="s">
        <v>729</v>
      </c>
      <c r="C52" s="787">
        <v>91125.93</v>
      </c>
      <c r="D52" s="787">
        <v>0</v>
      </c>
      <c r="E52" s="795">
        <f t="shared" si="2"/>
        <v>91125.93</v>
      </c>
      <c r="F52" s="787">
        <v>92537.15</v>
      </c>
      <c r="G52" s="787">
        <v>0</v>
      </c>
      <c r="H52" s="796">
        <f t="shared" si="3"/>
        <v>92537.15</v>
      </c>
    </row>
    <row r="53" spans="1:8">
      <c r="A53" s="751">
        <v>22</v>
      </c>
      <c r="B53" s="589" t="s">
        <v>730</v>
      </c>
      <c r="C53" s="787">
        <f>SUM(C38,C40,C41,C46,C47,C50,C51)</f>
        <v>3476229482.7326589</v>
      </c>
      <c r="D53" s="787">
        <f>SUM(D38,D40,D41,D46,D47,D50,D51)</f>
        <v>1293114378.1165819</v>
      </c>
      <c r="E53" s="795">
        <f t="shared" si="2"/>
        <v>4769343860.8492413</v>
      </c>
      <c r="F53" s="787">
        <v>2814592191.5709243</v>
      </c>
      <c r="G53" s="787">
        <v>953412201.55651486</v>
      </c>
      <c r="H53" s="796">
        <f t="shared" si="3"/>
        <v>3768004393.127439</v>
      </c>
    </row>
    <row r="54" spans="1:8" ht="24" customHeight="1">
      <c r="A54" s="751"/>
      <c r="B54" s="757" t="s">
        <v>731</v>
      </c>
      <c r="C54" s="874"/>
      <c r="D54" s="875"/>
      <c r="E54" s="875"/>
      <c r="F54" s="875"/>
      <c r="G54" s="875"/>
      <c r="H54" s="876"/>
    </row>
    <row r="55" spans="1:8">
      <c r="A55" s="751">
        <v>23</v>
      </c>
      <c r="B55" s="589" t="s">
        <v>960</v>
      </c>
      <c r="C55" s="787">
        <v>44490459.259999998</v>
      </c>
      <c r="D55" s="787"/>
      <c r="E55" s="795">
        <f>C55+D55</f>
        <v>44490459.259999998</v>
      </c>
      <c r="F55" s="787">
        <v>44490459.259999998</v>
      </c>
      <c r="G55" s="787">
        <v>0</v>
      </c>
      <c r="H55" s="796">
        <f>F55+G55</f>
        <v>44490459.259999998</v>
      </c>
    </row>
    <row r="56" spans="1:8">
      <c r="A56" s="751">
        <v>24</v>
      </c>
      <c r="B56" s="589" t="s">
        <v>732</v>
      </c>
      <c r="C56" s="787">
        <v>45653.84</v>
      </c>
      <c r="D56" s="787"/>
      <c r="E56" s="795">
        <f t="shared" ref="E56:E69" si="4">C56+D56</f>
        <v>45653.84</v>
      </c>
      <c r="F56" s="787">
        <v>45653.84</v>
      </c>
      <c r="G56" s="787">
        <v>0</v>
      </c>
      <c r="H56" s="796">
        <f t="shared" ref="H56:H69" si="5">F56+G56</f>
        <v>45653.84</v>
      </c>
    </row>
    <row r="57" spans="1:8">
      <c r="A57" s="751">
        <v>25</v>
      </c>
      <c r="B57" s="758" t="s">
        <v>91</v>
      </c>
      <c r="C57" s="787">
        <v>41370267.239999995</v>
      </c>
      <c r="D57" s="787"/>
      <c r="E57" s="795">
        <f t="shared" si="4"/>
        <v>41370267.239999995</v>
      </c>
      <c r="F57" s="787">
        <v>41370267.239999995</v>
      </c>
      <c r="G57" s="787">
        <v>0</v>
      </c>
      <c r="H57" s="796">
        <f t="shared" si="5"/>
        <v>41370267.239999995</v>
      </c>
    </row>
    <row r="58" spans="1:8">
      <c r="A58" s="751">
        <v>26</v>
      </c>
      <c r="B58" s="365" t="s">
        <v>733</v>
      </c>
      <c r="C58" s="787">
        <v>0</v>
      </c>
      <c r="D58" s="787"/>
      <c r="E58" s="795">
        <f t="shared" si="4"/>
        <v>0</v>
      </c>
      <c r="F58" s="787">
        <v>0</v>
      </c>
      <c r="G58" s="787">
        <v>0</v>
      </c>
      <c r="H58" s="796">
        <f t="shared" si="5"/>
        <v>0</v>
      </c>
    </row>
    <row r="59" spans="1:8">
      <c r="A59" s="751">
        <v>27</v>
      </c>
      <c r="B59" s="365" t="s">
        <v>734</v>
      </c>
      <c r="C59" s="787">
        <v>0</v>
      </c>
      <c r="D59" s="787">
        <f>SUM(D60:D61)</f>
        <v>0</v>
      </c>
      <c r="E59" s="795">
        <f t="shared" si="4"/>
        <v>0</v>
      </c>
      <c r="F59" s="787">
        <v>0</v>
      </c>
      <c r="G59" s="787">
        <v>0</v>
      </c>
      <c r="H59" s="796">
        <f t="shared" si="5"/>
        <v>0</v>
      </c>
    </row>
    <row r="60" spans="1:8">
      <c r="A60" s="751">
        <v>27.1</v>
      </c>
      <c r="B60" s="372" t="s">
        <v>735</v>
      </c>
      <c r="C60" s="787">
        <v>0</v>
      </c>
      <c r="D60" s="787"/>
      <c r="E60" s="795">
        <f t="shared" si="4"/>
        <v>0</v>
      </c>
      <c r="F60" s="787">
        <v>0</v>
      </c>
      <c r="G60" s="787">
        <v>0</v>
      </c>
      <c r="H60" s="796">
        <f t="shared" si="5"/>
        <v>0</v>
      </c>
    </row>
    <row r="61" spans="1:8">
      <c r="A61" s="751">
        <v>27.2</v>
      </c>
      <c r="B61" s="363" t="s">
        <v>736</v>
      </c>
      <c r="C61" s="787">
        <v>0</v>
      </c>
      <c r="D61" s="787"/>
      <c r="E61" s="795">
        <f t="shared" si="4"/>
        <v>0</v>
      </c>
      <c r="F61" s="787">
        <v>0</v>
      </c>
      <c r="G61" s="787"/>
      <c r="H61" s="796">
        <f t="shared" si="5"/>
        <v>0</v>
      </c>
    </row>
    <row r="62" spans="1:8">
      <c r="A62" s="751">
        <v>28</v>
      </c>
      <c r="B62" s="754" t="s">
        <v>737</v>
      </c>
      <c r="C62" s="787"/>
      <c r="D62" s="787"/>
      <c r="E62" s="795">
        <f t="shared" si="4"/>
        <v>0</v>
      </c>
      <c r="F62" s="787"/>
      <c r="G62" s="787"/>
      <c r="H62" s="796">
        <f t="shared" si="5"/>
        <v>0</v>
      </c>
    </row>
    <row r="63" spans="1:8">
      <c r="A63" s="751">
        <v>29</v>
      </c>
      <c r="B63" s="365" t="s">
        <v>738</v>
      </c>
      <c r="C63" s="787">
        <v>26059883.789999999</v>
      </c>
      <c r="D63" s="787">
        <f>SUM(D64:D66)</f>
        <v>0</v>
      </c>
      <c r="E63" s="795">
        <f t="shared" si="4"/>
        <v>26059883.789999999</v>
      </c>
      <c r="F63" s="787">
        <v>27488103.699999999</v>
      </c>
      <c r="G63" s="787">
        <v>0</v>
      </c>
      <c r="H63" s="796">
        <f t="shared" si="5"/>
        <v>27488103.699999999</v>
      </c>
    </row>
    <row r="64" spans="1:8">
      <c r="A64" s="751">
        <v>29.1</v>
      </c>
      <c r="B64" s="354" t="s">
        <v>739</v>
      </c>
      <c r="C64" s="787">
        <v>21463472.789999999</v>
      </c>
      <c r="D64" s="787"/>
      <c r="E64" s="795">
        <f t="shared" si="4"/>
        <v>21463472.789999999</v>
      </c>
      <c r="F64" s="787">
        <v>24030066.699999999</v>
      </c>
      <c r="G64" s="787">
        <v>0</v>
      </c>
      <c r="H64" s="796">
        <f t="shared" si="5"/>
        <v>24030066.699999999</v>
      </c>
    </row>
    <row r="65" spans="1:8" ht="25.2" customHeight="1">
      <c r="A65" s="751">
        <v>29.2</v>
      </c>
      <c r="B65" s="372" t="s">
        <v>740</v>
      </c>
      <c r="C65" s="787"/>
      <c r="D65" s="787"/>
      <c r="E65" s="795">
        <f t="shared" si="4"/>
        <v>0</v>
      </c>
      <c r="F65" s="787"/>
      <c r="G65" s="787"/>
      <c r="H65" s="796">
        <f t="shared" si="5"/>
        <v>0</v>
      </c>
    </row>
    <row r="66" spans="1:8" ht="22.5" customHeight="1">
      <c r="A66" s="751">
        <v>29.3</v>
      </c>
      <c r="B66" s="357" t="s">
        <v>741</v>
      </c>
      <c r="C66" s="787">
        <v>4596411</v>
      </c>
      <c r="D66" s="787"/>
      <c r="E66" s="795">
        <f t="shared" si="4"/>
        <v>4596411</v>
      </c>
      <c r="F66" s="787">
        <v>3458037</v>
      </c>
      <c r="G66" s="787"/>
      <c r="H66" s="796">
        <f t="shared" si="5"/>
        <v>3458037</v>
      </c>
    </row>
    <row r="67" spans="1:8">
      <c r="A67" s="751">
        <v>30</v>
      </c>
      <c r="B67" s="353" t="s">
        <v>92</v>
      </c>
      <c r="C67" s="787">
        <v>518103334.76999998</v>
      </c>
      <c r="D67" s="787"/>
      <c r="E67" s="795">
        <f t="shared" si="4"/>
        <v>518103334.76999998</v>
      </c>
      <c r="F67" s="787">
        <v>409366116.57999998</v>
      </c>
      <c r="G67" s="787"/>
      <c r="H67" s="796">
        <f t="shared" si="5"/>
        <v>409366116.57999998</v>
      </c>
    </row>
    <row r="68" spans="1:8">
      <c r="A68" s="751">
        <v>31</v>
      </c>
      <c r="B68" s="759" t="s">
        <v>742</v>
      </c>
      <c r="C68" s="787">
        <f>SUM(C55,C56,C57,C58,C59,C62,C63,C67)</f>
        <v>630069598.89999998</v>
      </c>
      <c r="D68" s="787">
        <f>SUM(D55,D56,D57,D58,D59,D62,D63,D67)</f>
        <v>0</v>
      </c>
      <c r="E68" s="795">
        <f t="shared" si="4"/>
        <v>630069598.89999998</v>
      </c>
      <c r="F68" s="787">
        <f>SUM(F55,F56,F57,F58,F59,F62,F63,F67)</f>
        <v>522760600.62</v>
      </c>
      <c r="G68" s="787">
        <f>SUM(G55,G56,G57,G58,G59,G62,G63,G67)</f>
        <v>0</v>
      </c>
      <c r="H68" s="796">
        <f t="shared" si="5"/>
        <v>522760600.62</v>
      </c>
    </row>
    <row r="69" spans="1:8" ht="15" thickBot="1">
      <c r="A69" s="760">
        <v>32</v>
      </c>
      <c r="B69" s="761" t="s">
        <v>743</v>
      </c>
      <c r="C69" s="789">
        <f>SUM(C53,C68)</f>
        <v>4106299081.632659</v>
      </c>
      <c r="D69" s="789">
        <f>SUM(D53,D68)</f>
        <v>1293114378.1165819</v>
      </c>
      <c r="E69" s="799">
        <f t="shared" si="4"/>
        <v>5399413459.7492409</v>
      </c>
      <c r="F69" s="789">
        <f>SUM(F53,F68)</f>
        <v>3337352792.1909242</v>
      </c>
      <c r="G69" s="789">
        <f>SUM(G53,G68)</f>
        <v>953412201.55651486</v>
      </c>
      <c r="H69" s="800">
        <f t="shared" si="5"/>
        <v>4290764993.7474389</v>
      </c>
    </row>
  </sheetData>
  <mergeCells count="7">
    <mergeCell ref="C37:H37"/>
    <mergeCell ref="C54:H54"/>
    <mergeCell ref="A4:A6"/>
    <mergeCell ref="B4:B5"/>
    <mergeCell ref="C4:E4"/>
    <mergeCell ref="F4:H4"/>
    <mergeCell ref="C6:H6"/>
  </mergeCells>
  <pageMargins left="0.7" right="0.7" top="0.75" bottom="0.75" header="0.3" footer="0.3"/>
  <pageSetup paperSize="9" scale="4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A5" zoomScale="80" zoomScaleNormal="80" workbookViewId="0">
      <selection activeCell="D30" sqref="D30"/>
    </sheetView>
  </sheetViews>
  <sheetFormatPr defaultColWidth="9.33203125" defaultRowHeight="12"/>
  <cols>
    <col min="1" max="1" width="11.6640625" style="435" bestFit="1" customWidth="1"/>
    <col min="2" max="2" width="64.44140625" style="435" customWidth="1"/>
    <col min="3" max="3" width="21" style="435" customWidth="1"/>
    <col min="4" max="5" width="16.109375" style="435" customWidth="1"/>
    <col min="6" max="6" width="16.109375" style="480" customWidth="1"/>
    <col min="7" max="7" width="25.33203125" style="480" customWidth="1"/>
    <col min="8" max="8" width="21.88671875" style="435" customWidth="1"/>
    <col min="9" max="11" width="16.109375" style="480" customWidth="1"/>
    <col min="12" max="12" width="26.33203125" style="480" customWidth="1"/>
    <col min="13" max="16384" width="9.33203125" style="435"/>
  </cols>
  <sheetData>
    <row r="1" spans="1:12" ht="13.8">
      <c r="A1" s="326" t="s">
        <v>97</v>
      </c>
      <c r="B1" s="258" t="str">
        <f>Info!C2</f>
        <v>სს ”ლიბერთი ბანკი”</v>
      </c>
      <c r="F1" s="435"/>
      <c r="G1" s="435"/>
      <c r="I1" s="435"/>
      <c r="J1" s="435"/>
      <c r="K1" s="435"/>
      <c r="L1" s="435"/>
    </row>
    <row r="2" spans="1:12">
      <c r="A2" s="328" t="s">
        <v>98</v>
      </c>
      <c r="B2" s="775">
        <f>'1. key ratios'!B2</f>
        <v>45747</v>
      </c>
      <c r="F2" s="435"/>
      <c r="G2" s="435"/>
      <c r="I2" s="435"/>
      <c r="J2" s="435"/>
      <c r="K2" s="435"/>
      <c r="L2" s="435"/>
    </row>
    <row r="3" spans="1:12">
      <c r="A3" s="329" t="s">
        <v>563</v>
      </c>
      <c r="F3" s="435"/>
      <c r="G3" s="435"/>
      <c r="I3" s="435"/>
      <c r="J3" s="435"/>
      <c r="K3" s="435"/>
      <c r="L3" s="435"/>
    </row>
    <row r="4" spans="1:12">
      <c r="F4" s="435"/>
      <c r="G4" s="435"/>
      <c r="I4" s="435"/>
      <c r="J4" s="435"/>
      <c r="K4" s="435"/>
      <c r="L4" s="435"/>
    </row>
    <row r="5" spans="1:12" ht="37.5" customHeight="1">
      <c r="A5" s="935" t="s">
        <v>564</v>
      </c>
      <c r="B5" s="936"/>
      <c r="C5" s="992" t="s">
        <v>565</v>
      </c>
      <c r="D5" s="993"/>
      <c r="E5" s="993"/>
      <c r="F5" s="993"/>
      <c r="G5" s="993"/>
      <c r="H5" s="994" t="s">
        <v>875</v>
      </c>
      <c r="I5" s="995"/>
      <c r="J5" s="995"/>
      <c r="K5" s="995"/>
      <c r="L5" s="996"/>
    </row>
    <row r="6" spans="1:12" ht="39.450000000000003" customHeight="1">
      <c r="A6" s="939"/>
      <c r="B6" s="940"/>
      <c r="C6" s="335"/>
      <c r="D6" s="433" t="s">
        <v>860</v>
      </c>
      <c r="E6" s="433" t="s">
        <v>859</v>
      </c>
      <c r="F6" s="433" t="s">
        <v>858</v>
      </c>
      <c r="G6" s="433" t="s">
        <v>857</v>
      </c>
      <c r="H6" s="483"/>
      <c r="I6" s="433" t="s">
        <v>860</v>
      </c>
      <c r="J6" s="433" t="s">
        <v>859</v>
      </c>
      <c r="K6" s="433" t="s">
        <v>858</v>
      </c>
      <c r="L6" s="433" t="s">
        <v>857</v>
      </c>
    </row>
    <row r="7" spans="1:12" s="849" customFormat="1" ht="21.75" customHeight="1">
      <c r="A7" s="848">
        <v>1</v>
      </c>
      <c r="B7" s="439" t="s">
        <v>487</v>
      </c>
      <c r="C7" s="842">
        <f>SUM(D7:G7)</f>
        <v>946380278.33216608</v>
      </c>
      <c r="D7" s="843">
        <v>916727216.75190008</v>
      </c>
      <c r="E7" s="843">
        <v>5648225.5802659988</v>
      </c>
      <c r="F7" s="843">
        <v>23662703</v>
      </c>
      <c r="G7" s="847">
        <v>342133</v>
      </c>
      <c r="H7" s="850">
        <v>36769721.148949191</v>
      </c>
      <c r="I7" s="829">
        <v>15253247</v>
      </c>
      <c r="J7" s="829">
        <v>1960815.0652804461</v>
      </c>
      <c r="K7" s="866">
        <v>19278007</v>
      </c>
      <c r="L7" s="829">
        <v>277652.36984874005</v>
      </c>
    </row>
    <row r="8" spans="1:12" ht="13.8">
      <c r="A8" s="424">
        <v>2</v>
      </c>
      <c r="B8" s="439" t="s">
        <v>488</v>
      </c>
      <c r="C8" s="842">
        <f>SUM(D8:G8)</f>
        <v>155907689.94113296</v>
      </c>
      <c r="D8" s="843">
        <v>154486148.20659795</v>
      </c>
      <c r="E8" s="843">
        <v>492398.71000000008</v>
      </c>
      <c r="F8" s="844">
        <v>929143.02453499998</v>
      </c>
      <c r="G8" s="844">
        <v>0</v>
      </c>
      <c r="H8" s="842">
        <f t="shared" ref="H8:H32" si="0">SUM(I8:L8)</f>
        <v>1619140.6730550812</v>
      </c>
      <c r="I8" s="844">
        <v>770698.8922331389</v>
      </c>
      <c r="J8" s="844">
        <v>173279.37927935997</v>
      </c>
      <c r="K8" s="844">
        <v>675162.40154258232</v>
      </c>
      <c r="L8" s="844">
        <v>0</v>
      </c>
    </row>
    <row r="9" spans="1:12" ht="13.8">
      <c r="A9" s="424">
        <v>3</v>
      </c>
      <c r="B9" s="439" t="s">
        <v>836</v>
      </c>
      <c r="C9" s="842">
        <f>SUM(D9:G9)</f>
        <v>29958581.064840999</v>
      </c>
      <c r="D9" s="843">
        <v>29958254.254841</v>
      </c>
      <c r="E9" s="843">
        <v>0</v>
      </c>
      <c r="F9" s="845">
        <v>326.81</v>
      </c>
      <c r="G9" s="845">
        <v>0</v>
      </c>
      <c r="H9" s="842">
        <f t="shared" si="0"/>
        <v>527360.48584234982</v>
      </c>
      <c r="I9" s="845">
        <v>527105.52796213981</v>
      </c>
      <c r="J9" s="845">
        <v>0</v>
      </c>
      <c r="K9" s="845">
        <v>254.95788021000001</v>
      </c>
      <c r="L9" s="845">
        <v>0</v>
      </c>
    </row>
    <row r="10" spans="1:12" ht="13.8">
      <c r="A10" s="424">
        <v>4</v>
      </c>
      <c r="B10" s="439" t="s">
        <v>489</v>
      </c>
      <c r="C10" s="842">
        <f t="shared" ref="C10:C32" si="1">SUM(D10:G10)</f>
        <v>101878694.585852</v>
      </c>
      <c r="D10" s="843">
        <v>99088683.020558</v>
      </c>
      <c r="E10" s="843">
        <v>153004.96</v>
      </c>
      <c r="F10" s="845">
        <v>2637006.6052939999</v>
      </c>
      <c r="G10" s="845">
        <v>0</v>
      </c>
      <c r="H10" s="842">
        <f t="shared" si="0"/>
        <v>1668202.514079975</v>
      </c>
      <c r="I10" s="845">
        <v>1409075.7602355964</v>
      </c>
      <c r="J10" s="845">
        <v>53314.879126920001</v>
      </c>
      <c r="K10" s="845">
        <v>205811.87471745868</v>
      </c>
      <c r="L10" s="845">
        <v>0</v>
      </c>
    </row>
    <row r="11" spans="1:12" ht="13.8">
      <c r="A11" s="424">
        <v>5</v>
      </c>
      <c r="B11" s="439" t="s">
        <v>490</v>
      </c>
      <c r="C11" s="842">
        <f t="shared" si="1"/>
        <v>191578582.20466003</v>
      </c>
      <c r="D11" s="843">
        <v>185240739.44783804</v>
      </c>
      <c r="E11" s="843">
        <v>4512698.8768440001</v>
      </c>
      <c r="F11" s="845">
        <v>1490048.6110030001</v>
      </c>
      <c r="G11" s="845">
        <v>335095.26897500001</v>
      </c>
      <c r="H11" s="842">
        <f t="shared" si="0"/>
        <v>3610503.2437571827</v>
      </c>
      <c r="I11" s="845">
        <v>2584862.6894855262</v>
      </c>
      <c r="J11" s="845">
        <v>505770.29678946547</v>
      </c>
      <c r="K11" s="845">
        <v>373935.93411125999</v>
      </c>
      <c r="L11" s="845">
        <v>145934.323370931</v>
      </c>
    </row>
    <row r="12" spans="1:12" ht="13.8">
      <c r="A12" s="424">
        <v>6</v>
      </c>
      <c r="B12" s="439" t="s">
        <v>491</v>
      </c>
      <c r="C12" s="842">
        <f t="shared" si="1"/>
        <v>29723995.810330991</v>
      </c>
      <c r="D12" s="843">
        <v>29576914.820330992</v>
      </c>
      <c r="E12" s="843">
        <v>35152.58</v>
      </c>
      <c r="F12" s="845">
        <v>111928.41</v>
      </c>
      <c r="G12" s="845">
        <v>0</v>
      </c>
      <c r="H12" s="842">
        <f t="shared" si="0"/>
        <v>510448.17490391748</v>
      </c>
      <c r="I12" s="845">
        <v>422040.44997944747</v>
      </c>
      <c r="J12" s="845">
        <v>12592.105910710001</v>
      </c>
      <c r="K12" s="845">
        <v>75815.619013759992</v>
      </c>
      <c r="L12" s="845">
        <v>0</v>
      </c>
    </row>
    <row r="13" spans="1:12" ht="13.8">
      <c r="A13" s="424">
        <v>7</v>
      </c>
      <c r="B13" s="439" t="s">
        <v>492</v>
      </c>
      <c r="C13" s="842">
        <f t="shared" si="1"/>
        <v>52516832.101668984</v>
      </c>
      <c r="D13" s="843">
        <v>48881999.623818986</v>
      </c>
      <c r="E13" s="843">
        <v>3574586.1578500001</v>
      </c>
      <c r="F13" s="845">
        <v>60246.319999999992</v>
      </c>
      <c r="G13" s="845">
        <v>0</v>
      </c>
      <c r="H13" s="842">
        <f t="shared" si="0"/>
        <v>1003247.17389272</v>
      </c>
      <c r="I13" s="845">
        <v>626820.76174621552</v>
      </c>
      <c r="J13" s="845">
        <v>333601.46683254448</v>
      </c>
      <c r="K13" s="845">
        <v>42824.945313960001</v>
      </c>
      <c r="L13" s="845">
        <v>0</v>
      </c>
    </row>
    <row r="14" spans="1:12" ht="13.8">
      <c r="A14" s="424">
        <v>8</v>
      </c>
      <c r="B14" s="439" t="s">
        <v>493</v>
      </c>
      <c r="C14" s="842">
        <f t="shared" si="1"/>
        <v>29144492.053475004</v>
      </c>
      <c r="D14" s="843">
        <v>28979415.533475004</v>
      </c>
      <c r="E14" s="843">
        <v>40306.410000000003</v>
      </c>
      <c r="F14" s="845">
        <v>23657.739999999998</v>
      </c>
      <c r="G14" s="845">
        <v>101112.37</v>
      </c>
      <c r="H14" s="842">
        <f t="shared" si="0"/>
        <v>251332.40289260453</v>
      </c>
      <c r="I14" s="845">
        <v>217169.85572034452</v>
      </c>
      <c r="J14" s="845">
        <v>14391.50885427</v>
      </c>
      <c r="K14" s="845">
        <v>13851.47851972</v>
      </c>
      <c r="L14" s="845">
        <v>5919.5597982700001</v>
      </c>
    </row>
    <row r="15" spans="1:12" ht="13.8">
      <c r="A15" s="424">
        <v>9</v>
      </c>
      <c r="B15" s="439" t="s">
        <v>494</v>
      </c>
      <c r="C15" s="842">
        <f t="shared" si="1"/>
        <v>8726814.5929109994</v>
      </c>
      <c r="D15" s="843">
        <v>8423128.5973279998</v>
      </c>
      <c r="E15" s="843">
        <v>146199.985583</v>
      </c>
      <c r="F15" s="845">
        <v>18301.43</v>
      </c>
      <c r="G15" s="845">
        <v>139184.58000000002</v>
      </c>
      <c r="H15" s="842">
        <f>SUM(I15:L15)</f>
        <v>140770.45028404944</v>
      </c>
      <c r="I15" s="845">
        <v>33266.35184465842</v>
      </c>
      <c r="J15" s="845">
        <v>5475.7905157610039</v>
      </c>
      <c r="K15" s="845">
        <v>10539.46411126</v>
      </c>
      <c r="L15" s="845">
        <v>91488.843812370003</v>
      </c>
    </row>
    <row r="16" spans="1:12" ht="13.8">
      <c r="A16" s="424">
        <v>10</v>
      </c>
      <c r="B16" s="439" t="s">
        <v>495</v>
      </c>
      <c r="C16" s="842">
        <f t="shared" si="1"/>
        <v>26376842.334816001</v>
      </c>
      <c r="D16" s="843">
        <v>26376187.234816</v>
      </c>
      <c r="E16" s="843">
        <v>0</v>
      </c>
      <c r="F16" s="845">
        <v>0</v>
      </c>
      <c r="G16" s="845">
        <v>655.1</v>
      </c>
      <c r="H16" s="842">
        <f t="shared" si="0"/>
        <v>210226.57888511277</v>
      </c>
      <c r="I16" s="845">
        <v>209651.30806091276</v>
      </c>
      <c r="J16" s="845">
        <v>0</v>
      </c>
      <c r="K16" s="845">
        <v>0</v>
      </c>
      <c r="L16" s="845">
        <v>575.27082419999999</v>
      </c>
    </row>
    <row r="17" spans="1:12" ht="13.8">
      <c r="A17" s="424">
        <v>11</v>
      </c>
      <c r="B17" s="439" t="s">
        <v>496</v>
      </c>
      <c r="C17" s="842">
        <f t="shared" si="1"/>
        <v>3099961.6501479996</v>
      </c>
      <c r="D17" s="843">
        <v>3017918.6801479994</v>
      </c>
      <c r="E17" s="843">
        <v>20853.95</v>
      </c>
      <c r="F17" s="845">
        <v>61189.02</v>
      </c>
      <c r="G17" s="845">
        <v>0</v>
      </c>
      <c r="H17" s="842">
        <f t="shared" si="0"/>
        <v>70467.09072127688</v>
      </c>
      <c r="I17" s="845">
        <v>20543.403538416871</v>
      </c>
      <c r="J17" s="845">
        <v>7439.8688076100007</v>
      </c>
      <c r="K17" s="845">
        <v>42483.818375250004</v>
      </c>
      <c r="L17" s="845">
        <v>0</v>
      </c>
    </row>
    <row r="18" spans="1:12" ht="13.8">
      <c r="A18" s="424">
        <v>12</v>
      </c>
      <c r="B18" s="439" t="s">
        <v>497</v>
      </c>
      <c r="C18" s="842">
        <f t="shared" si="1"/>
        <v>285612347.07928699</v>
      </c>
      <c r="D18" s="843">
        <v>238052950.45408005</v>
      </c>
      <c r="E18" s="843">
        <v>39198229.622878984</v>
      </c>
      <c r="F18" s="845">
        <v>8356832.472327996</v>
      </c>
      <c r="G18" s="845">
        <v>4334.53</v>
      </c>
      <c r="H18" s="842">
        <f t="shared" si="0"/>
        <v>9102846.3000986055</v>
      </c>
      <c r="I18" s="845">
        <v>1835017.8587930747</v>
      </c>
      <c r="J18" s="845">
        <v>2141342.8027653447</v>
      </c>
      <c r="K18" s="845">
        <v>5122900.453336875</v>
      </c>
      <c r="L18" s="845">
        <v>3585.1852033099999</v>
      </c>
    </row>
    <row r="19" spans="1:12" ht="13.8">
      <c r="A19" s="424">
        <v>13</v>
      </c>
      <c r="B19" s="439" t="s">
        <v>498</v>
      </c>
      <c r="C19" s="842">
        <f t="shared" si="1"/>
        <v>68092933.941037014</v>
      </c>
      <c r="D19" s="843">
        <v>60598730.089477003</v>
      </c>
      <c r="E19" s="843">
        <v>4081466.4191590003</v>
      </c>
      <c r="F19" s="845">
        <v>3199356.2324009989</v>
      </c>
      <c r="G19" s="845">
        <v>213381.2</v>
      </c>
      <c r="H19" s="842">
        <f t="shared" si="0"/>
        <v>3087931.3954832372</v>
      </c>
      <c r="I19" s="845">
        <v>665478.34266510035</v>
      </c>
      <c r="J19" s="845">
        <v>620004.22544988629</v>
      </c>
      <c r="K19" s="845">
        <v>1612747.3659453203</v>
      </c>
      <c r="L19" s="845">
        <v>189701.46142292998</v>
      </c>
    </row>
    <row r="20" spans="1:12" ht="13.8">
      <c r="A20" s="424">
        <v>14</v>
      </c>
      <c r="B20" s="439" t="s">
        <v>499</v>
      </c>
      <c r="C20" s="842">
        <f t="shared" si="1"/>
        <v>71459786.18725501</v>
      </c>
      <c r="D20" s="843">
        <v>63837010.942146003</v>
      </c>
      <c r="E20" s="843">
        <v>3182690.5984740001</v>
      </c>
      <c r="F20" s="845">
        <v>4421460.4966349993</v>
      </c>
      <c r="G20" s="845">
        <v>18624.150000000001</v>
      </c>
      <c r="H20" s="842">
        <f t="shared" si="0"/>
        <v>1947300.9492609424</v>
      </c>
      <c r="I20" s="845">
        <v>392370.00480291888</v>
      </c>
      <c r="J20" s="845">
        <v>259170.83549831019</v>
      </c>
      <c r="K20" s="845">
        <v>1281282.3955598134</v>
      </c>
      <c r="L20" s="845">
        <v>14477.7133999</v>
      </c>
    </row>
    <row r="21" spans="1:12" ht="13.8">
      <c r="A21" s="424">
        <v>15</v>
      </c>
      <c r="B21" s="439" t="s">
        <v>500</v>
      </c>
      <c r="C21" s="842">
        <f t="shared" si="1"/>
        <v>26659105.018287998</v>
      </c>
      <c r="D21" s="843">
        <v>25717662.711151998</v>
      </c>
      <c r="E21" s="843">
        <v>613994.82713600004</v>
      </c>
      <c r="F21" s="845">
        <v>327447.48</v>
      </c>
      <c r="G21" s="845">
        <v>0</v>
      </c>
      <c r="H21" s="842">
        <f t="shared" si="0"/>
        <v>655312.43479267752</v>
      </c>
      <c r="I21" s="845">
        <v>242513.06783220309</v>
      </c>
      <c r="J21" s="845">
        <v>189481.92409868451</v>
      </c>
      <c r="K21" s="845">
        <v>223317.44286178998</v>
      </c>
      <c r="L21" s="845">
        <v>0</v>
      </c>
    </row>
    <row r="22" spans="1:12" ht="13.8">
      <c r="A22" s="424">
        <v>16</v>
      </c>
      <c r="B22" s="439" t="s">
        <v>501</v>
      </c>
      <c r="C22" s="842">
        <f t="shared" si="1"/>
        <v>74950033.464031994</v>
      </c>
      <c r="D22" s="843">
        <v>20472607.929818999</v>
      </c>
      <c r="E22" s="843">
        <v>54444966.594213001</v>
      </c>
      <c r="F22" s="845">
        <v>32458.940000000002</v>
      </c>
      <c r="G22" s="845">
        <v>0</v>
      </c>
      <c r="H22" s="842">
        <f t="shared" si="0"/>
        <v>643804.8417624319</v>
      </c>
      <c r="I22" s="845">
        <v>326860.05468531576</v>
      </c>
      <c r="J22" s="845">
        <v>297671.45298927609</v>
      </c>
      <c r="K22" s="845">
        <v>19273.334087840001</v>
      </c>
      <c r="L22" s="845">
        <v>0</v>
      </c>
    </row>
    <row r="23" spans="1:12" ht="13.8">
      <c r="A23" s="424">
        <v>17</v>
      </c>
      <c r="B23" s="439" t="s">
        <v>502</v>
      </c>
      <c r="C23" s="842">
        <f t="shared" si="1"/>
        <v>19126467.975389998</v>
      </c>
      <c r="D23" s="843">
        <v>19058766.435389999</v>
      </c>
      <c r="E23" s="843">
        <v>0</v>
      </c>
      <c r="F23" s="845">
        <v>67701.539999999994</v>
      </c>
      <c r="G23" s="845">
        <v>0</v>
      </c>
      <c r="H23" s="842">
        <f t="shared" si="0"/>
        <v>460079.21263786976</v>
      </c>
      <c r="I23" s="845">
        <v>419710.52408841974</v>
      </c>
      <c r="J23" s="845">
        <v>0</v>
      </c>
      <c r="K23" s="845">
        <v>40368.688549450002</v>
      </c>
      <c r="L23" s="845">
        <v>0</v>
      </c>
    </row>
    <row r="24" spans="1:12" ht="13.8">
      <c r="A24" s="424">
        <v>18</v>
      </c>
      <c r="B24" s="439" t="s">
        <v>503</v>
      </c>
      <c r="C24" s="842">
        <f t="shared" si="1"/>
        <v>124451148.08194201</v>
      </c>
      <c r="D24" s="843">
        <v>124388754.03194201</v>
      </c>
      <c r="E24" s="843">
        <v>60507.13</v>
      </c>
      <c r="F24" s="845">
        <v>1886.92</v>
      </c>
      <c r="G24" s="845">
        <v>0</v>
      </c>
      <c r="H24" s="842">
        <f t="shared" si="0"/>
        <v>355720.12888602586</v>
      </c>
      <c r="I24" s="845">
        <v>332556.13811104588</v>
      </c>
      <c r="J24" s="845">
        <v>21691.927119259999</v>
      </c>
      <c r="K24" s="845">
        <v>1472.06365572</v>
      </c>
      <c r="L24" s="845">
        <v>0</v>
      </c>
    </row>
    <row r="25" spans="1:12" ht="13.8">
      <c r="A25" s="424">
        <v>19</v>
      </c>
      <c r="B25" s="439" t="s">
        <v>504</v>
      </c>
      <c r="C25" s="842">
        <f t="shared" si="1"/>
        <v>2275410.0329630002</v>
      </c>
      <c r="D25" s="843">
        <v>2097075.3314400001</v>
      </c>
      <c r="E25" s="843">
        <v>0</v>
      </c>
      <c r="F25" s="845">
        <v>178334.701523</v>
      </c>
      <c r="G25" s="845">
        <v>0</v>
      </c>
      <c r="H25" s="842">
        <f t="shared" si="0"/>
        <v>55933.445888872055</v>
      </c>
      <c r="I25" s="845">
        <v>6678.6679921247196</v>
      </c>
      <c r="J25" s="845">
        <v>0</v>
      </c>
      <c r="K25" s="845">
        <v>49254.777896747335</v>
      </c>
      <c r="L25" s="845">
        <v>0</v>
      </c>
    </row>
    <row r="26" spans="1:12" ht="13.8">
      <c r="A26" s="424">
        <v>20</v>
      </c>
      <c r="B26" s="439" t="s">
        <v>505</v>
      </c>
      <c r="C26" s="842">
        <f t="shared" si="1"/>
        <v>116446876.86724499</v>
      </c>
      <c r="D26" s="843">
        <v>106524837.793027</v>
      </c>
      <c r="E26" s="843">
        <v>9738826.1642180011</v>
      </c>
      <c r="F26" s="845">
        <v>183212.91000000003</v>
      </c>
      <c r="G26" s="845">
        <v>0</v>
      </c>
      <c r="H26" s="842">
        <f t="shared" si="0"/>
        <v>1113206.2411136627</v>
      </c>
      <c r="I26" s="845">
        <v>618775.72984805703</v>
      </c>
      <c r="J26" s="845">
        <v>398362.29838042555</v>
      </c>
      <c r="K26" s="845">
        <v>96068.212885180023</v>
      </c>
      <c r="L26" s="845">
        <v>0</v>
      </c>
    </row>
    <row r="27" spans="1:12" ht="13.8">
      <c r="A27" s="424">
        <v>21</v>
      </c>
      <c r="B27" s="439" t="s">
        <v>506</v>
      </c>
      <c r="C27" s="842">
        <f t="shared" si="1"/>
        <v>22618230.030373998</v>
      </c>
      <c r="D27" s="843">
        <v>22614685.400373999</v>
      </c>
      <c r="E27" s="843">
        <v>0</v>
      </c>
      <c r="F27" s="845">
        <v>3544.63</v>
      </c>
      <c r="G27" s="845">
        <v>0</v>
      </c>
      <c r="H27" s="842">
        <f t="shared" si="0"/>
        <v>49716.61288524617</v>
      </c>
      <c r="I27" s="845">
        <v>47227.336820326171</v>
      </c>
      <c r="J27" s="845">
        <v>0</v>
      </c>
      <c r="K27" s="845">
        <v>2489.27606492</v>
      </c>
      <c r="L27" s="845">
        <v>0</v>
      </c>
    </row>
    <row r="28" spans="1:12" ht="13.8">
      <c r="A28" s="424">
        <v>22</v>
      </c>
      <c r="B28" s="439" t="s">
        <v>507</v>
      </c>
      <c r="C28" s="842">
        <f t="shared" si="1"/>
        <v>13959770.052372998</v>
      </c>
      <c r="D28" s="843">
        <v>13778820.002372999</v>
      </c>
      <c r="E28" s="843">
        <v>92911.54</v>
      </c>
      <c r="F28" s="845">
        <v>88038.51</v>
      </c>
      <c r="G28" s="845">
        <v>0</v>
      </c>
      <c r="H28" s="842">
        <f t="shared" si="0"/>
        <v>126132.88241883236</v>
      </c>
      <c r="I28" s="845">
        <v>33105.466960122372</v>
      </c>
      <c r="J28" s="845">
        <v>33472.274119330003</v>
      </c>
      <c r="K28" s="845">
        <v>59555.141339379996</v>
      </c>
      <c r="L28" s="845">
        <v>0</v>
      </c>
    </row>
    <row r="29" spans="1:12" ht="13.8">
      <c r="A29" s="424">
        <v>23</v>
      </c>
      <c r="B29" s="439" t="s">
        <v>508</v>
      </c>
      <c r="C29" s="842">
        <f t="shared" si="1"/>
        <v>314045499.64138889</v>
      </c>
      <c r="D29" s="843">
        <v>294076794.21039391</v>
      </c>
      <c r="E29" s="843">
        <v>7356266.2561750012</v>
      </c>
      <c r="F29" s="845">
        <v>12515560.818719998</v>
      </c>
      <c r="G29" s="845">
        <v>96878.356100000005</v>
      </c>
      <c r="H29" s="842">
        <f t="shared" si="0"/>
        <v>12069133.246549968</v>
      </c>
      <c r="I29" s="845">
        <v>2028949.7078576612</v>
      </c>
      <c r="J29" s="845">
        <v>2106432.7349971323</v>
      </c>
      <c r="K29" s="845">
        <v>7923987.3620865569</v>
      </c>
      <c r="L29" s="845">
        <v>9763.4416086167003</v>
      </c>
    </row>
    <row r="30" spans="1:12" ht="13.8">
      <c r="A30" s="424">
        <v>24</v>
      </c>
      <c r="B30" s="439" t="s">
        <v>509</v>
      </c>
      <c r="C30" s="842">
        <f t="shared" si="1"/>
        <v>649458841.86864376</v>
      </c>
      <c r="D30" s="843">
        <v>587449119.77411473</v>
      </c>
      <c r="E30" s="843">
        <v>20213157.227774002</v>
      </c>
      <c r="F30" s="845">
        <v>39901506.138605982</v>
      </c>
      <c r="G30" s="845">
        <v>1895058.7281489999</v>
      </c>
      <c r="H30" s="842">
        <f t="shared" si="0"/>
        <v>30729642.531015292</v>
      </c>
      <c r="I30" s="845">
        <v>4378292.976717554</v>
      </c>
      <c r="J30" s="845">
        <v>4838701.0042325659</v>
      </c>
      <c r="K30" s="845">
        <v>20868806.934734747</v>
      </c>
      <c r="L30" s="845">
        <v>643841.6153304223</v>
      </c>
    </row>
    <row r="31" spans="1:12" ht="13.8">
      <c r="A31" s="424">
        <v>25</v>
      </c>
      <c r="B31" s="439" t="s">
        <v>510</v>
      </c>
      <c r="C31" s="842">
        <f t="shared" si="1"/>
        <v>223156493.12483102</v>
      </c>
      <c r="D31" s="843">
        <v>199901319.35812402</v>
      </c>
      <c r="E31" s="843">
        <v>13031961.713948</v>
      </c>
      <c r="F31" s="845">
        <v>10152847.262759</v>
      </c>
      <c r="G31" s="845">
        <v>70364.789999999979</v>
      </c>
      <c r="H31" s="842">
        <f t="shared" si="0"/>
        <v>10577654.309587326</v>
      </c>
      <c r="I31" s="845">
        <v>899051.09289462713</v>
      </c>
      <c r="J31" s="845">
        <v>3749150.417131891</v>
      </c>
      <c r="K31" s="845">
        <v>5873513.4091122579</v>
      </c>
      <c r="L31" s="845">
        <v>55939.390448550002</v>
      </c>
    </row>
    <row r="32" spans="1:12" ht="13.8">
      <c r="A32" s="424">
        <v>26</v>
      </c>
      <c r="B32" s="439" t="s">
        <v>566</v>
      </c>
      <c r="C32" s="842">
        <f t="shared" si="1"/>
        <v>315822621.36225605</v>
      </c>
      <c r="D32" s="843">
        <v>282738269.05265498</v>
      </c>
      <c r="E32" s="843">
        <v>9002242.1516770013</v>
      </c>
      <c r="F32" s="845">
        <v>21541431.927924007</v>
      </c>
      <c r="G32" s="845">
        <v>2540678.23</v>
      </c>
      <c r="H32" s="842">
        <f t="shared" si="0"/>
        <v>22116313.063481234</v>
      </c>
      <c r="I32" s="845">
        <v>1352516.8055173776</v>
      </c>
      <c r="J32" s="845">
        <v>1700062.6598405642</v>
      </c>
      <c r="K32" s="845">
        <v>16916318.325486142</v>
      </c>
      <c r="L32" s="845">
        <v>2147415.2726371498</v>
      </c>
    </row>
    <row r="33" spans="1:12" s="853" customFormat="1" ht="13.8">
      <c r="A33" s="428">
        <v>27</v>
      </c>
      <c r="B33" s="482" t="s">
        <v>66</v>
      </c>
      <c r="C33" s="846">
        <f>SUM(C7:C32)</f>
        <v>3903428329.3993073</v>
      </c>
      <c r="D33" s="851">
        <v>3592064009.6881599</v>
      </c>
      <c r="E33" s="851">
        <v>175640647.45619601</v>
      </c>
      <c r="F33" s="852">
        <v>129966231.99017796</v>
      </c>
      <c r="G33" s="852">
        <v>5757500.2832239997</v>
      </c>
      <c r="H33" s="846">
        <f>SUM(H7:H32)</f>
        <v>139472147.5331257</v>
      </c>
      <c r="I33" s="865">
        <f>SUM(I7:I32)</f>
        <v>35653585.776392326</v>
      </c>
      <c r="J33" s="865">
        <f>SUM(J7:J32)</f>
        <v>19422224.918019757</v>
      </c>
      <c r="K33" s="865">
        <f t="shared" ref="K33:L33" si="2">SUM(K7:K32)</f>
        <v>80810042.677188203</v>
      </c>
      <c r="L33" s="865">
        <f t="shared" si="2"/>
        <v>3586294.4477053899</v>
      </c>
    </row>
    <row r="34" spans="1:12">
      <c r="A34" s="452"/>
      <c r="B34" s="452"/>
      <c r="C34" s="452"/>
      <c r="D34" s="452"/>
      <c r="E34" s="452"/>
      <c r="H34" s="452"/>
    </row>
    <row r="35" spans="1:12">
      <c r="A35" s="452"/>
      <c r="B35" s="481"/>
      <c r="C35" s="481"/>
      <c r="D35" s="452"/>
      <c r="E35" s="452"/>
      <c r="H35" s="45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C32" sqref="C32"/>
    </sheetView>
  </sheetViews>
  <sheetFormatPr defaultColWidth="8.6640625" defaultRowHeight="12"/>
  <cols>
    <col min="1" max="1" width="11.6640625" style="336" bestFit="1" customWidth="1"/>
    <col min="2" max="2" width="90" style="336" customWidth="1"/>
    <col min="3" max="3" width="25.109375" style="336" customWidth="1"/>
    <col min="4" max="4" width="28.33203125" style="336" customWidth="1"/>
    <col min="5" max="6" width="26.109375" style="336" customWidth="1"/>
    <col min="7" max="7" width="22.109375" style="336" customWidth="1"/>
    <col min="8" max="8" width="28.33203125" style="336" customWidth="1"/>
    <col min="9" max="9" width="25.5546875" style="336" customWidth="1"/>
    <col min="10" max="11" width="23.33203125" style="336" customWidth="1"/>
    <col min="12" max="16384" width="8.6640625" style="336"/>
  </cols>
  <sheetData>
    <row r="1" spans="1:11" s="327" customFormat="1" ht="13.8">
      <c r="A1" s="326" t="s">
        <v>97</v>
      </c>
      <c r="B1" s="258" t="str">
        <f>Info!C2</f>
        <v>სს ”ლიბერთი ბანკი”</v>
      </c>
      <c r="C1" s="435"/>
      <c r="D1" s="435"/>
      <c r="E1" s="435"/>
      <c r="F1" s="435"/>
      <c r="G1" s="435"/>
      <c r="H1" s="435"/>
      <c r="I1" s="435"/>
      <c r="J1" s="435"/>
      <c r="K1" s="435"/>
    </row>
    <row r="2" spans="1:11" s="327" customFormat="1">
      <c r="A2" s="328" t="s">
        <v>98</v>
      </c>
      <c r="B2" s="775">
        <f>'1. key ratios'!B2</f>
        <v>45747</v>
      </c>
      <c r="C2" s="435"/>
      <c r="D2" s="435"/>
      <c r="E2" s="435"/>
      <c r="F2" s="435"/>
      <c r="G2" s="435"/>
      <c r="H2" s="435"/>
      <c r="I2" s="435"/>
      <c r="J2" s="435"/>
      <c r="K2" s="435"/>
    </row>
    <row r="3" spans="1:11" s="327" customFormat="1">
      <c r="A3" s="329" t="s">
        <v>567</v>
      </c>
      <c r="B3" s="435"/>
      <c r="C3" s="435"/>
      <c r="D3" s="435"/>
      <c r="E3" s="435"/>
      <c r="F3" s="435"/>
      <c r="G3" s="435"/>
      <c r="H3" s="435"/>
      <c r="I3" s="435"/>
      <c r="J3" s="435"/>
      <c r="K3" s="435"/>
    </row>
    <row r="4" spans="1:11">
      <c r="A4" s="487"/>
      <c r="B4" s="487"/>
      <c r="C4" s="486" t="s">
        <v>471</v>
      </c>
      <c r="D4" s="486" t="s">
        <v>472</v>
      </c>
      <c r="E4" s="486" t="s">
        <v>473</v>
      </c>
      <c r="F4" s="486" t="s">
        <v>474</v>
      </c>
      <c r="G4" s="486" t="s">
        <v>475</v>
      </c>
      <c r="H4" s="486" t="s">
        <v>476</v>
      </c>
      <c r="I4" s="486" t="s">
        <v>477</v>
      </c>
      <c r="J4" s="486" t="s">
        <v>478</v>
      </c>
      <c r="K4" s="486" t="s">
        <v>479</v>
      </c>
    </row>
    <row r="5" spans="1:11" ht="73.95" customHeight="1">
      <c r="A5" s="997" t="s">
        <v>874</v>
      </c>
      <c r="B5" s="998"/>
      <c r="C5" s="485" t="s">
        <v>568</v>
      </c>
      <c r="D5" s="485" t="s">
        <v>561</v>
      </c>
      <c r="E5" s="485" t="s">
        <v>562</v>
      </c>
      <c r="F5" s="485" t="s">
        <v>873</v>
      </c>
      <c r="G5" s="485" t="s">
        <v>569</v>
      </c>
      <c r="H5" s="485" t="s">
        <v>570</v>
      </c>
      <c r="I5" s="485" t="s">
        <v>571</v>
      </c>
      <c r="J5" s="485" t="s">
        <v>572</v>
      </c>
      <c r="K5" s="485" t="s">
        <v>573</v>
      </c>
    </row>
    <row r="6" spans="1:11">
      <c r="A6" s="424">
        <v>1</v>
      </c>
      <c r="B6" s="424" t="s">
        <v>574</v>
      </c>
      <c r="C6" s="667">
        <v>30423705.815599099</v>
      </c>
      <c r="D6" s="667">
        <v>10235130.2301</v>
      </c>
      <c r="E6" s="667">
        <v>0</v>
      </c>
      <c r="F6" s="667">
        <v>138717429.98975268</v>
      </c>
      <c r="G6" s="667">
        <v>1959170846.7719727</v>
      </c>
      <c r="H6" s="667">
        <v>0</v>
      </c>
      <c r="I6" s="667">
        <v>714774343.34147406</v>
      </c>
      <c r="J6" s="667">
        <v>64591330.192634515</v>
      </c>
      <c r="K6" s="667">
        <v>985515603.07622433</v>
      </c>
    </row>
    <row r="7" spans="1:11">
      <c r="A7" s="424">
        <v>2</v>
      </c>
      <c r="B7" s="425" t="s">
        <v>575</v>
      </c>
      <c r="C7" s="667"/>
      <c r="D7" s="667">
        <v>0</v>
      </c>
      <c r="E7" s="667"/>
      <c r="F7" s="667"/>
      <c r="G7" s="667"/>
      <c r="H7" s="667"/>
      <c r="I7" s="667"/>
      <c r="J7" s="667"/>
      <c r="K7" s="667">
        <v>45566651.310000002</v>
      </c>
    </row>
    <row r="8" spans="1:11">
      <c r="A8" s="424">
        <v>3</v>
      </c>
      <c r="B8" s="425" t="s">
        <v>539</v>
      </c>
      <c r="C8" s="667">
        <v>16103528.188920002</v>
      </c>
      <c r="D8" s="667"/>
      <c r="E8" s="667"/>
      <c r="F8" s="667"/>
      <c r="G8" s="667"/>
      <c r="H8" s="667"/>
      <c r="I8" s="667"/>
      <c r="J8" s="667"/>
      <c r="K8" s="667">
        <v>377388875.91770297</v>
      </c>
    </row>
    <row r="9" spans="1:11">
      <c r="A9" s="424">
        <v>4</v>
      </c>
      <c r="B9" s="453" t="s">
        <v>872</v>
      </c>
      <c r="C9" s="855">
        <v>276649.58166191197</v>
      </c>
      <c r="D9" s="855"/>
      <c r="E9" s="855"/>
      <c r="F9" s="855">
        <v>1135289.8081120001</v>
      </c>
      <c r="G9" s="855">
        <v>55022848.978690274</v>
      </c>
      <c r="H9" s="855">
        <v>0</v>
      </c>
      <c r="I9" s="855">
        <v>46797533.889528573</v>
      </c>
      <c r="J9" s="855"/>
      <c r="K9" s="855">
        <v>32491409.945409194</v>
      </c>
    </row>
    <row r="10" spans="1:11">
      <c r="A10" s="424">
        <v>5</v>
      </c>
      <c r="B10" s="443" t="s">
        <v>871</v>
      </c>
      <c r="C10" s="855"/>
      <c r="D10" s="855"/>
      <c r="E10" s="855"/>
      <c r="F10" s="855"/>
      <c r="G10" s="855"/>
      <c r="H10" s="855"/>
      <c r="I10" s="855"/>
      <c r="J10" s="855"/>
      <c r="K10" s="855"/>
    </row>
    <row r="11" spans="1:11">
      <c r="A11" s="424">
        <v>6</v>
      </c>
      <c r="B11" s="443" t="s">
        <v>870</v>
      </c>
      <c r="C11" s="855"/>
      <c r="D11" s="855"/>
      <c r="E11" s="855"/>
      <c r="F11" s="855"/>
      <c r="G11" s="855"/>
      <c r="H11" s="855"/>
      <c r="I11" s="855"/>
      <c r="J11" s="855"/>
      <c r="K11" s="855"/>
    </row>
    <row r="13" spans="1:11" ht="13.8">
      <c r="B13" s="484"/>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G27" sqref="G27"/>
    </sheetView>
  </sheetViews>
  <sheetFormatPr defaultColWidth="8.6640625" defaultRowHeight="14.4"/>
  <cols>
    <col min="1" max="1" width="10" style="488" bestFit="1" customWidth="1"/>
    <col min="2" max="2" width="69.6640625" style="488" customWidth="1"/>
    <col min="3" max="3" width="15.33203125" style="488" customWidth="1"/>
    <col min="4" max="4" width="15.33203125" style="488" bestFit="1" customWidth="1"/>
    <col min="5" max="5" width="15.88671875" style="488" customWidth="1"/>
    <col min="6" max="6" width="16.5546875" style="488" customWidth="1"/>
    <col min="7" max="7" width="37.6640625" style="488" bestFit="1" customWidth="1"/>
    <col min="8" max="8" width="15" style="488" customWidth="1"/>
    <col min="9" max="10" width="15.33203125" style="488" bestFit="1" customWidth="1"/>
    <col min="11" max="11" width="15.6640625" style="488" customWidth="1"/>
    <col min="12" max="12" width="37.6640625" style="488" bestFit="1" customWidth="1"/>
    <col min="13" max="13" width="16" style="488" customWidth="1"/>
    <col min="14" max="15" width="15.33203125" style="488" bestFit="1" customWidth="1"/>
    <col min="16" max="16" width="18.33203125" style="488" customWidth="1"/>
    <col min="17" max="17" width="37.6640625" style="488" bestFit="1" customWidth="1"/>
    <col min="18" max="18" width="17.88671875" style="488" customWidth="1"/>
    <col min="19" max="19" width="39.88671875" style="488" customWidth="1"/>
    <col min="20" max="20" width="36" style="488" customWidth="1"/>
    <col min="21" max="21" width="35.33203125" style="488" customWidth="1"/>
    <col min="22" max="22" width="37.33203125" style="488" customWidth="1"/>
    <col min="23" max="16384" width="8.6640625" style="488"/>
  </cols>
  <sheetData>
    <row r="1" spans="1:22">
      <c r="A1" s="326" t="s">
        <v>97</v>
      </c>
      <c r="B1" s="258" t="str">
        <f>Info!C2</f>
        <v>სს ”ლიბერთი ბანკი”</v>
      </c>
    </row>
    <row r="2" spans="1:22">
      <c r="A2" s="328" t="s">
        <v>98</v>
      </c>
      <c r="B2" s="775">
        <f>'1. key ratios'!B2</f>
        <v>45747</v>
      </c>
    </row>
    <row r="3" spans="1:22">
      <c r="A3" s="329" t="s">
        <v>657</v>
      </c>
      <c r="B3" s="435"/>
    </row>
    <row r="4" spans="1:22">
      <c r="A4" s="329"/>
      <c r="B4" s="435"/>
    </row>
    <row r="5" spans="1:22" ht="24" customHeight="1">
      <c r="A5" s="999" t="s">
        <v>684</v>
      </c>
      <c r="B5" s="999"/>
      <c r="C5" s="1001" t="s">
        <v>876</v>
      </c>
      <c r="D5" s="1001"/>
      <c r="E5" s="1001"/>
      <c r="F5" s="1001"/>
      <c r="G5" s="1001"/>
      <c r="H5" s="1001" t="s">
        <v>565</v>
      </c>
      <c r="I5" s="1001"/>
      <c r="J5" s="1001"/>
      <c r="K5" s="1001"/>
      <c r="L5" s="1001"/>
      <c r="M5" s="1001" t="s">
        <v>875</v>
      </c>
      <c r="N5" s="1001"/>
      <c r="O5" s="1001"/>
      <c r="P5" s="1001"/>
      <c r="Q5" s="1001"/>
      <c r="R5" s="1000" t="s">
        <v>683</v>
      </c>
      <c r="S5" s="1000" t="s">
        <v>687</v>
      </c>
      <c r="T5" s="1000" t="s">
        <v>686</v>
      </c>
      <c r="U5" s="1000" t="s">
        <v>915</v>
      </c>
      <c r="V5" s="1000" t="s">
        <v>916</v>
      </c>
    </row>
    <row r="6" spans="1:22" ht="36" customHeight="1">
      <c r="A6" s="999"/>
      <c r="B6" s="999"/>
      <c r="C6" s="498"/>
      <c r="D6" s="433" t="s">
        <v>860</v>
      </c>
      <c r="E6" s="433" t="s">
        <v>859</v>
      </c>
      <c r="F6" s="433" t="s">
        <v>858</v>
      </c>
      <c r="G6" s="433" t="s">
        <v>857</v>
      </c>
      <c r="H6" s="498"/>
      <c r="I6" s="433" t="s">
        <v>860</v>
      </c>
      <c r="J6" s="433" t="s">
        <v>859</v>
      </c>
      <c r="K6" s="433" t="s">
        <v>858</v>
      </c>
      <c r="L6" s="433" t="s">
        <v>857</v>
      </c>
      <c r="M6" s="498"/>
      <c r="N6" s="433" t="s">
        <v>860</v>
      </c>
      <c r="O6" s="433" t="s">
        <v>859</v>
      </c>
      <c r="P6" s="433" t="s">
        <v>858</v>
      </c>
      <c r="Q6" s="433" t="s">
        <v>857</v>
      </c>
      <c r="R6" s="1000"/>
      <c r="S6" s="1000"/>
      <c r="T6" s="1000"/>
      <c r="U6" s="1000"/>
      <c r="V6" s="1000"/>
    </row>
    <row r="7" spans="1:22">
      <c r="A7" s="496">
        <v>1</v>
      </c>
      <c r="B7" s="497" t="s">
        <v>658</v>
      </c>
      <c r="C7" s="855">
        <v>19019.03</v>
      </c>
      <c r="D7" s="855">
        <v>19019.03</v>
      </c>
      <c r="E7" s="855">
        <v>0</v>
      </c>
      <c r="F7" s="855">
        <v>0</v>
      </c>
      <c r="G7" s="855">
        <v>0</v>
      </c>
      <c r="H7" s="855">
        <v>19214.54</v>
      </c>
      <c r="I7" s="855">
        <v>19214.54</v>
      </c>
      <c r="J7" s="855">
        <v>0</v>
      </c>
      <c r="K7" s="855">
        <v>0</v>
      </c>
      <c r="L7" s="855">
        <v>0</v>
      </c>
      <c r="M7" s="855">
        <v>211.94147914000001</v>
      </c>
      <c r="N7" s="855">
        <v>211.94147914000001</v>
      </c>
      <c r="O7" s="855">
        <v>0</v>
      </c>
      <c r="P7" s="855">
        <v>0</v>
      </c>
      <c r="Q7" s="855">
        <v>0</v>
      </c>
      <c r="R7" s="855">
        <v>4</v>
      </c>
      <c r="S7" s="855">
        <v>0</v>
      </c>
      <c r="T7" s="855">
        <v>0</v>
      </c>
      <c r="U7" s="857">
        <v>0.14000000000000001</v>
      </c>
      <c r="V7" s="855">
        <v>16.262637982979118</v>
      </c>
    </row>
    <row r="8" spans="1:22">
      <c r="A8" s="496">
        <v>2</v>
      </c>
      <c r="B8" s="495" t="s">
        <v>659</v>
      </c>
      <c r="C8" s="855">
        <v>1439849226.1341212</v>
      </c>
      <c r="D8" s="855">
        <v>1354584682.2245789</v>
      </c>
      <c r="E8" s="855">
        <v>29524609.73842201</v>
      </c>
      <c r="F8" s="855">
        <v>54241211.221121006</v>
      </c>
      <c r="G8" s="855">
        <v>1498722.9500000002</v>
      </c>
      <c r="H8" s="855">
        <v>1455895185.91149</v>
      </c>
      <c r="I8" s="855">
        <v>1361719676.3380246</v>
      </c>
      <c r="J8" s="855">
        <v>30130639.507807996</v>
      </c>
      <c r="K8" s="855">
        <v>62273373.685655989</v>
      </c>
      <c r="L8" s="855">
        <v>1771496.3800000001</v>
      </c>
      <c r="M8" s="855">
        <v>79694601.529141396</v>
      </c>
      <c r="N8" s="855">
        <v>19978904.023164298</v>
      </c>
      <c r="O8" s="855">
        <v>10352687.296860235</v>
      </c>
      <c r="P8" s="855">
        <v>47828235.804523289</v>
      </c>
      <c r="Q8" s="855">
        <v>1534774.40459361</v>
      </c>
      <c r="R8" s="855">
        <v>388417</v>
      </c>
      <c r="S8" s="855">
        <v>0.22523715837548605</v>
      </c>
      <c r="T8" s="855">
        <v>0.26844821606235802</v>
      </c>
      <c r="U8" s="857">
        <v>0.21376857592084331</v>
      </c>
      <c r="V8" s="855">
        <v>38.063116936641507</v>
      </c>
    </row>
    <row r="9" spans="1:22">
      <c r="A9" s="496">
        <v>3</v>
      </c>
      <c r="B9" s="495" t="s">
        <v>660</v>
      </c>
      <c r="C9" s="855">
        <v>0</v>
      </c>
      <c r="D9" s="855">
        <v>0</v>
      </c>
      <c r="E9" s="855">
        <v>0</v>
      </c>
      <c r="F9" s="855">
        <v>0</v>
      </c>
      <c r="G9" s="855">
        <v>0</v>
      </c>
      <c r="H9" s="855">
        <v>0</v>
      </c>
      <c r="I9" s="855">
        <v>0</v>
      </c>
      <c r="J9" s="855">
        <v>0</v>
      </c>
      <c r="K9" s="855">
        <v>0</v>
      </c>
      <c r="L9" s="855">
        <v>0</v>
      </c>
      <c r="M9" s="855">
        <v>0</v>
      </c>
      <c r="N9" s="855">
        <v>0</v>
      </c>
      <c r="O9" s="855">
        <v>0</v>
      </c>
      <c r="P9" s="855">
        <v>0</v>
      </c>
      <c r="Q9" s="855">
        <v>0</v>
      </c>
      <c r="R9" s="855">
        <v>0</v>
      </c>
      <c r="S9" s="855">
        <v>0</v>
      </c>
      <c r="T9" s="855">
        <v>0</v>
      </c>
      <c r="U9" s="857">
        <v>0</v>
      </c>
      <c r="V9" s="855">
        <v>0</v>
      </c>
    </row>
    <row r="10" spans="1:22">
      <c r="A10" s="496">
        <v>4</v>
      </c>
      <c r="B10" s="495" t="s">
        <v>661</v>
      </c>
      <c r="C10" s="855">
        <v>11900811.819999998</v>
      </c>
      <c r="D10" s="855">
        <v>11045830.129999997</v>
      </c>
      <c r="E10" s="855">
        <v>177279.83</v>
      </c>
      <c r="F10" s="855">
        <v>677701.8600000001</v>
      </c>
      <c r="G10" s="855">
        <v>0</v>
      </c>
      <c r="H10" s="855">
        <v>12132831.069999998</v>
      </c>
      <c r="I10" s="855">
        <v>11158829.120000003</v>
      </c>
      <c r="J10" s="855">
        <v>181517.36000000002</v>
      </c>
      <c r="K10" s="855">
        <v>792484.5900000002</v>
      </c>
      <c r="L10" s="855">
        <v>0</v>
      </c>
      <c r="M10" s="855">
        <v>908804.62131910992</v>
      </c>
      <c r="N10" s="855">
        <v>119341.66730715001</v>
      </c>
      <c r="O10" s="855">
        <v>97693.438744399988</v>
      </c>
      <c r="P10" s="855">
        <v>691769.51526755991</v>
      </c>
      <c r="Q10" s="855">
        <v>0</v>
      </c>
      <c r="R10" s="855">
        <v>17239</v>
      </c>
      <c r="S10" s="855">
        <v>0.198146575519346</v>
      </c>
      <c r="T10" s="855">
        <v>0.21972014892446509</v>
      </c>
      <c r="U10" s="857">
        <v>0.21696179390699924</v>
      </c>
      <c r="V10" s="855">
        <v>15.046841868440948</v>
      </c>
    </row>
    <row r="11" spans="1:22">
      <c r="A11" s="496">
        <v>5</v>
      </c>
      <c r="B11" s="495" t="s">
        <v>662</v>
      </c>
      <c r="C11" s="855">
        <v>4819293.6161930002</v>
      </c>
      <c r="D11" s="855">
        <v>4073688.3468280011</v>
      </c>
      <c r="E11" s="855">
        <v>157877.37999999998</v>
      </c>
      <c r="F11" s="855">
        <v>587727.88936500007</v>
      </c>
      <c r="G11" s="855">
        <v>0</v>
      </c>
      <c r="H11" s="855">
        <v>4915786.6561930003</v>
      </c>
      <c r="I11" s="855">
        <v>4138450.226828</v>
      </c>
      <c r="J11" s="855">
        <v>163554.99</v>
      </c>
      <c r="K11" s="855">
        <v>613781.439365</v>
      </c>
      <c r="L11" s="855">
        <v>0</v>
      </c>
      <c r="M11" s="855">
        <v>585087.11887037021</v>
      </c>
      <c r="N11" s="855">
        <v>46324.374741410007</v>
      </c>
      <c r="O11" s="855">
        <v>54808.258478939999</v>
      </c>
      <c r="P11" s="855">
        <v>483954.48565002007</v>
      </c>
      <c r="Q11" s="855">
        <v>0</v>
      </c>
      <c r="R11" s="855">
        <v>11436</v>
      </c>
      <c r="S11" s="855">
        <v>2.378365215364334E-2</v>
      </c>
      <c r="T11" s="855">
        <v>2.6322155649746846E-2</v>
      </c>
      <c r="U11" s="857">
        <v>0.16788872455506301</v>
      </c>
      <c r="V11" s="855">
        <v>13.233478554089213</v>
      </c>
    </row>
    <row r="12" spans="1:22">
      <c r="A12" s="496">
        <v>6</v>
      </c>
      <c r="B12" s="495" t="s">
        <v>663</v>
      </c>
      <c r="C12" s="855">
        <v>56029297.590000004</v>
      </c>
      <c r="D12" s="855">
        <v>51691457.400000013</v>
      </c>
      <c r="E12" s="855">
        <v>1094832.45</v>
      </c>
      <c r="F12" s="855">
        <v>2122137.7699999991</v>
      </c>
      <c r="G12" s="855">
        <v>1120869.9700000002</v>
      </c>
      <c r="H12" s="855">
        <v>56744923.609999992</v>
      </c>
      <c r="I12" s="855">
        <v>51484903.910000004</v>
      </c>
      <c r="J12" s="855">
        <v>1132667.9700000002</v>
      </c>
      <c r="K12" s="855">
        <v>2606371.6599999988</v>
      </c>
      <c r="L12" s="855">
        <v>1520975</v>
      </c>
      <c r="M12" s="855">
        <v>4660062.6584900003</v>
      </c>
      <c r="N12" s="855">
        <v>879774.43582999997</v>
      </c>
      <c r="O12" s="855">
        <v>320255.06058863999</v>
      </c>
      <c r="P12" s="855">
        <v>2211730.31849</v>
      </c>
      <c r="Q12" s="855">
        <v>1248302.8436800002</v>
      </c>
      <c r="R12" s="855">
        <v>43899</v>
      </c>
      <c r="S12" s="855">
        <v>0.30203973933132278</v>
      </c>
      <c r="T12" s="855">
        <v>0.31696012928139189</v>
      </c>
      <c r="U12" s="857">
        <v>0.26074956427095197</v>
      </c>
      <c r="V12" s="855">
        <v>272.17288416049729</v>
      </c>
    </row>
    <row r="13" spans="1:22">
      <c r="A13" s="496">
        <v>7</v>
      </c>
      <c r="B13" s="495" t="s">
        <v>664</v>
      </c>
      <c r="C13" s="855">
        <v>520253892.70433885</v>
      </c>
      <c r="D13" s="855">
        <v>508595563.04780698</v>
      </c>
      <c r="E13" s="855">
        <v>7153146.5310249999</v>
      </c>
      <c r="F13" s="855">
        <v>4505183.1255070008</v>
      </c>
      <c r="G13" s="855">
        <v>0</v>
      </c>
      <c r="H13" s="855">
        <v>522397548.02491099</v>
      </c>
      <c r="I13" s="855">
        <v>510538029.81696093</v>
      </c>
      <c r="J13" s="855">
        <v>7236517.1974529987</v>
      </c>
      <c r="K13" s="855">
        <v>4623001.0104970001</v>
      </c>
      <c r="L13" s="855">
        <v>0</v>
      </c>
      <c r="M13" s="855">
        <v>2873640.8156099999</v>
      </c>
      <c r="N13" s="855">
        <v>621005.79318000004</v>
      </c>
      <c r="O13" s="855">
        <v>696152.95439497859</v>
      </c>
      <c r="P13" s="855">
        <v>1556482.0680046885</v>
      </c>
      <c r="Q13" s="855">
        <v>0</v>
      </c>
      <c r="R13" s="855">
        <v>6080</v>
      </c>
      <c r="S13" s="855">
        <v>0</v>
      </c>
      <c r="T13" s="855">
        <v>0</v>
      </c>
      <c r="U13" s="857">
        <v>0</v>
      </c>
      <c r="V13" s="855">
        <v>0</v>
      </c>
    </row>
    <row r="14" spans="1:22">
      <c r="A14" s="490">
        <v>7.1</v>
      </c>
      <c r="B14" s="489" t="s">
        <v>665</v>
      </c>
      <c r="C14" s="855">
        <v>448638190.90519887</v>
      </c>
      <c r="D14" s="855">
        <v>438372366.558483</v>
      </c>
      <c r="E14" s="855">
        <v>6423594.9432580005</v>
      </c>
      <c r="F14" s="855">
        <v>3842229.4034580006</v>
      </c>
      <c r="G14" s="855">
        <v>0</v>
      </c>
      <c r="H14" s="855">
        <v>450378441.40070802</v>
      </c>
      <c r="I14" s="855">
        <v>439936245.91002798</v>
      </c>
      <c r="J14" s="855">
        <v>6498497.8618889991</v>
      </c>
      <c r="K14" s="855">
        <v>3943697.6287909998</v>
      </c>
      <c r="L14" s="855">
        <v>0</v>
      </c>
      <c r="M14" s="855">
        <v>2495979.3200071338</v>
      </c>
      <c r="N14" s="855">
        <v>540522.41235973802</v>
      </c>
      <c r="O14" s="855">
        <v>625155.49431372178</v>
      </c>
      <c r="P14" s="855">
        <v>1330301.4133336758</v>
      </c>
      <c r="Q14" s="855">
        <v>0</v>
      </c>
      <c r="R14" s="855">
        <v>4495</v>
      </c>
      <c r="S14" s="855">
        <v>0.11286964966280413</v>
      </c>
      <c r="T14" s="855">
        <v>0.12361774534254388</v>
      </c>
      <c r="U14" s="857">
        <v>0.1118482127209306</v>
      </c>
      <c r="V14" s="855">
        <v>135.24218360399587</v>
      </c>
    </row>
    <row r="15" spans="1:22" ht="24">
      <c r="A15" s="490">
        <v>7.2</v>
      </c>
      <c r="B15" s="489" t="s">
        <v>666</v>
      </c>
      <c r="C15" s="855">
        <v>13675076.470136998</v>
      </c>
      <c r="D15" s="855">
        <v>13675076.470136998</v>
      </c>
      <c r="E15" s="855">
        <v>0</v>
      </c>
      <c r="F15" s="855">
        <v>0</v>
      </c>
      <c r="G15" s="855">
        <v>0</v>
      </c>
      <c r="H15" s="855">
        <v>13736816.261726994</v>
      </c>
      <c r="I15" s="855">
        <v>13736816.261726994</v>
      </c>
      <c r="J15" s="855">
        <v>0</v>
      </c>
      <c r="K15" s="855">
        <v>0</v>
      </c>
      <c r="L15" s="855">
        <v>0</v>
      </c>
      <c r="M15" s="855">
        <v>16185.731350812744</v>
      </c>
      <c r="N15" s="855">
        <v>16185.731350812744</v>
      </c>
      <c r="O15" s="855">
        <v>0</v>
      </c>
      <c r="P15" s="855">
        <v>0</v>
      </c>
      <c r="Q15" s="855">
        <v>0</v>
      </c>
      <c r="R15" s="855">
        <v>197</v>
      </c>
      <c r="S15" s="855">
        <v>0.12470173080154597</v>
      </c>
      <c r="T15" s="855">
        <v>0.13936325116657833</v>
      </c>
      <c r="U15" s="857">
        <v>0.11999823390756557</v>
      </c>
      <c r="V15" s="855">
        <v>114.42312517154798</v>
      </c>
    </row>
    <row r="16" spans="1:22">
      <c r="A16" s="490">
        <v>7.3</v>
      </c>
      <c r="B16" s="489" t="s">
        <v>667</v>
      </c>
      <c r="C16" s="855">
        <v>57940625.329002991</v>
      </c>
      <c r="D16" s="855">
        <v>56548120.019187003</v>
      </c>
      <c r="E16" s="855">
        <v>729551.58776699984</v>
      </c>
      <c r="F16" s="855">
        <v>662953.72204899997</v>
      </c>
      <c r="G16" s="855">
        <v>0</v>
      </c>
      <c r="H16" s="855">
        <v>58282290.362475984</v>
      </c>
      <c r="I16" s="855">
        <v>56864967.645205989</v>
      </c>
      <c r="J16" s="855">
        <v>738019.33556399995</v>
      </c>
      <c r="K16" s="855">
        <v>679303.38170599996</v>
      </c>
      <c r="L16" s="855">
        <v>0</v>
      </c>
      <c r="M16" s="855">
        <v>357635.14325188199</v>
      </c>
      <c r="N16" s="855">
        <v>60457.028499612665</v>
      </c>
      <c r="O16" s="855">
        <v>70997.46008125681</v>
      </c>
      <c r="P16" s="855">
        <v>226180.65467101263</v>
      </c>
      <c r="Q16" s="855">
        <v>0</v>
      </c>
      <c r="R16" s="855">
        <v>1388</v>
      </c>
      <c r="S16" s="855">
        <v>0.12974914201610616</v>
      </c>
      <c r="T16" s="855">
        <v>0.15065463703627721</v>
      </c>
      <c r="U16" s="857">
        <v>0.11950443931162341</v>
      </c>
      <c r="V16" s="855">
        <v>91.283666751031291</v>
      </c>
    </row>
    <row r="17" spans="1:22">
      <c r="A17" s="496">
        <v>8</v>
      </c>
      <c r="B17" s="495" t="s">
        <v>668</v>
      </c>
      <c r="C17" s="855">
        <v>107816057.25247402</v>
      </c>
      <c r="D17" s="855">
        <v>106301167.598822</v>
      </c>
      <c r="E17" s="855">
        <v>676706.95865200006</v>
      </c>
      <c r="F17" s="855">
        <v>838182.69499999995</v>
      </c>
      <c r="G17" s="855">
        <v>0</v>
      </c>
      <c r="H17" s="855">
        <v>109060145.03792401</v>
      </c>
      <c r="I17" s="855">
        <v>107415926.62075099</v>
      </c>
      <c r="J17" s="855">
        <v>713028.59906100004</v>
      </c>
      <c r="K17" s="855">
        <v>931189.81811199989</v>
      </c>
      <c r="L17" s="855">
        <v>0</v>
      </c>
      <c r="M17" s="855">
        <v>98103.706994519991</v>
      </c>
      <c r="N17" s="855">
        <v>24689.728882519998</v>
      </c>
      <c r="O17" s="855">
        <v>0</v>
      </c>
      <c r="P17" s="855">
        <v>73413.978111999997</v>
      </c>
      <c r="Q17" s="855">
        <v>0</v>
      </c>
      <c r="R17" s="855">
        <v>58740</v>
      </c>
      <c r="S17" s="855">
        <v>0.1989354751552059</v>
      </c>
      <c r="T17" s="855">
        <v>0.26211803448170784</v>
      </c>
      <c r="U17" s="857">
        <v>0.20769606222088596</v>
      </c>
      <c r="V17" s="855">
        <v>0.65441233768660534</v>
      </c>
    </row>
    <row r="18" spans="1:22">
      <c r="A18" s="494">
        <v>9</v>
      </c>
      <c r="B18" s="493" t="s">
        <v>669</v>
      </c>
      <c r="C18" s="856">
        <v>0</v>
      </c>
      <c r="D18" s="856">
        <v>0</v>
      </c>
      <c r="E18" s="856">
        <v>0</v>
      </c>
      <c r="F18" s="856">
        <v>0</v>
      </c>
      <c r="G18" s="856">
        <v>0</v>
      </c>
      <c r="H18" s="856">
        <v>0</v>
      </c>
      <c r="I18" s="856">
        <v>0</v>
      </c>
      <c r="J18" s="856">
        <v>0</v>
      </c>
      <c r="K18" s="856">
        <v>0</v>
      </c>
      <c r="L18" s="856">
        <v>0</v>
      </c>
      <c r="M18" s="856">
        <v>0</v>
      </c>
      <c r="N18" s="856">
        <v>0</v>
      </c>
      <c r="O18" s="856">
        <v>0</v>
      </c>
      <c r="P18" s="856">
        <v>0</v>
      </c>
      <c r="Q18" s="856">
        <v>0</v>
      </c>
      <c r="R18" s="856">
        <v>0</v>
      </c>
      <c r="S18" s="856">
        <v>0</v>
      </c>
      <c r="T18" s="856">
        <v>0</v>
      </c>
      <c r="U18" s="858">
        <v>0</v>
      </c>
      <c r="V18" s="856">
        <v>0</v>
      </c>
    </row>
    <row r="19" spans="1:22">
      <c r="A19" s="492">
        <v>10</v>
      </c>
      <c r="B19" s="491" t="s">
        <v>685</v>
      </c>
      <c r="C19" s="855">
        <v>2140687598.1471276</v>
      </c>
      <c r="D19" s="855">
        <v>2036311407.7780354</v>
      </c>
      <c r="E19" s="855">
        <v>38784452.888099007</v>
      </c>
      <c r="F19" s="855">
        <v>62972144.560993001</v>
      </c>
      <c r="G19" s="855">
        <v>2619592.919999999</v>
      </c>
      <c r="H19" s="855">
        <v>2161165634.7805209</v>
      </c>
      <c r="I19" s="855">
        <v>2046475030.5725653</v>
      </c>
      <c r="J19" s="855">
        <v>39557925.62432199</v>
      </c>
      <c r="K19" s="855">
        <v>71840202.203629941</v>
      </c>
      <c r="L19" s="855">
        <v>3292471.3800000004</v>
      </c>
      <c r="M19" s="855">
        <v>88816671.770923316</v>
      </c>
      <c r="N19" s="855">
        <v>21666411.341099218</v>
      </c>
      <c r="O19" s="855">
        <v>11521597.009067193</v>
      </c>
      <c r="P19" s="855">
        <v>52845586.170047551</v>
      </c>
      <c r="Q19" s="855">
        <v>2783077.2482736101</v>
      </c>
      <c r="R19" s="855">
        <v>525815</v>
      </c>
      <c r="S19" s="855">
        <v>0.20205530200078162</v>
      </c>
      <c r="T19" s="855">
        <v>0.23929548865025466</v>
      </c>
      <c r="U19" s="857">
        <v>0.19009565917774821</v>
      </c>
      <c r="V19" s="855">
        <v>64.417200587349171</v>
      </c>
    </row>
    <row r="20" spans="1:22" ht="24">
      <c r="A20" s="490">
        <v>10.1</v>
      </c>
      <c r="B20" s="489" t="s">
        <v>688</v>
      </c>
      <c r="C20" s="855">
        <v>432691925</v>
      </c>
      <c r="D20" s="855">
        <v>422369603.55000001</v>
      </c>
      <c r="E20" s="855">
        <v>736168.06</v>
      </c>
      <c r="F20" s="855">
        <v>9586153.3899999987</v>
      </c>
      <c r="G20" s="855">
        <v>0</v>
      </c>
      <c r="H20" s="855">
        <v>439722236.36000007</v>
      </c>
      <c r="I20" s="855">
        <v>428426125.8300001</v>
      </c>
      <c r="J20" s="855">
        <v>771243.16999999993</v>
      </c>
      <c r="K20" s="855">
        <v>10524867.359999999</v>
      </c>
      <c r="L20" s="855">
        <v>0</v>
      </c>
      <c r="M20" s="855">
        <v>21960183.781209998</v>
      </c>
      <c r="N20" s="855">
        <v>11682863.394379999</v>
      </c>
      <c r="O20" s="855">
        <v>485288.48637000006</v>
      </c>
      <c r="P20" s="855">
        <v>9785192.8814599998</v>
      </c>
      <c r="Q20" s="855">
        <v>0</v>
      </c>
      <c r="R20" s="855">
        <v>286877</v>
      </c>
      <c r="S20" s="855">
        <v>0.23382304445588903</v>
      </c>
      <c r="T20" s="855">
        <v>0.26038690044392004</v>
      </c>
      <c r="U20" s="857">
        <v>0.24194261294626732</v>
      </c>
      <c r="V20" s="855">
        <v>32.110843155920669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activeCell="B24" sqref="B24:C24"/>
    </sheetView>
  </sheetViews>
  <sheetFormatPr defaultColWidth="43.5546875" defaultRowHeight="12"/>
  <cols>
    <col min="1" max="1" width="8" style="137" customWidth="1"/>
    <col min="2" max="2" width="66.33203125" style="138" customWidth="1"/>
    <col min="3" max="3" width="131.44140625" style="139" customWidth="1"/>
    <col min="4" max="5" width="10.33203125" style="130" customWidth="1"/>
    <col min="6" max="6" width="67.6640625" style="130" customWidth="1"/>
    <col min="7" max="16384" width="43.5546875" style="130"/>
  </cols>
  <sheetData>
    <row r="1" spans="1:3" ht="13.2" thickTop="1" thickBot="1">
      <c r="A1" s="1057" t="s">
        <v>176</v>
      </c>
      <c r="B1" s="1058"/>
      <c r="C1" s="1059"/>
    </row>
    <row r="2" spans="1:3" ht="26.25" customHeight="1">
      <c r="A2" s="337"/>
      <c r="B2" s="1060" t="s">
        <v>177</v>
      </c>
      <c r="C2" s="1060"/>
    </row>
    <row r="3" spans="1:3" s="135" customFormat="1" ht="11.25" customHeight="1">
      <c r="A3" s="134"/>
      <c r="B3" s="1060" t="s">
        <v>251</v>
      </c>
      <c r="C3" s="1060"/>
    </row>
    <row r="4" spans="1:3" ht="12" customHeight="1" thickBot="1">
      <c r="A4" s="1039" t="s">
        <v>255</v>
      </c>
      <c r="B4" s="1040"/>
      <c r="C4" s="1041"/>
    </row>
    <row r="5" spans="1:3" ht="12.6" thickTop="1">
      <c r="A5" s="131"/>
      <c r="B5" s="1042" t="s">
        <v>178</v>
      </c>
      <c r="C5" s="1043"/>
    </row>
    <row r="6" spans="1:3">
      <c r="A6" s="337"/>
      <c r="B6" s="1021" t="s">
        <v>252</v>
      </c>
      <c r="C6" s="1022"/>
    </row>
    <row r="7" spans="1:3">
      <c r="A7" s="337"/>
      <c r="B7" s="1021" t="s">
        <v>179</v>
      </c>
      <c r="C7" s="1022"/>
    </row>
    <row r="8" spans="1:3">
      <c r="A8" s="337"/>
      <c r="B8" s="1021" t="s">
        <v>253</v>
      </c>
      <c r="C8" s="1022"/>
    </row>
    <row r="9" spans="1:3">
      <c r="A9" s="337"/>
      <c r="B9" s="1063" t="s">
        <v>254</v>
      </c>
      <c r="C9" s="1064"/>
    </row>
    <row r="10" spans="1:3">
      <c r="A10" s="337"/>
      <c r="B10" s="1055" t="s">
        <v>180</v>
      </c>
      <c r="C10" s="1056" t="s">
        <v>180</v>
      </c>
    </row>
    <row r="11" spans="1:3">
      <c r="A11" s="337"/>
      <c r="B11" s="1055" t="s">
        <v>181</v>
      </c>
      <c r="C11" s="1056" t="s">
        <v>181</v>
      </c>
    </row>
    <row r="12" spans="1:3">
      <c r="A12" s="337"/>
      <c r="B12" s="1055" t="s">
        <v>182</v>
      </c>
      <c r="C12" s="1056" t="s">
        <v>182</v>
      </c>
    </row>
    <row r="13" spans="1:3">
      <c r="A13" s="337"/>
      <c r="B13" s="1055" t="s">
        <v>183</v>
      </c>
      <c r="C13" s="1056" t="s">
        <v>183</v>
      </c>
    </row>
    <row r="14" spans="1:3">
      <c r="A14" s="337"/>
      <c r="B14" s="1055" t="s">
        <v>184</v>
      </c>
      <c r="C14" s="1056" t="s">
        <v>184</v>
      </c>
    </row>
    <row r="15" spans="1:3" ht="21.75" customHeight="1">
      <c r="A15" s="337"/>
      <c r="B15" s="1055" t="s">
        <v>185</v>
      </c>
      <c r="C15" s="1056" t="s">
        <v>185</v>
      </c>
    </row>
    <row r="16" spans="1:3">
      <c r="A16" s="337"/>
      <c r="B16" s="1055" t="s">
        <v>186</v>
      </c>
      <c r="C16" s="1056" t="s">
        <v>187</v>
      </c>
    </row>
    <row r="17" spans="1:6">
      <c r="A17" s="337"/>
      <c r="B17" s="1055" t="s">
        <v>188</v>
      </c>
      <c r="C17" s="1056" t="s">
        <v>189</v>
      </c>
    </row>
    <row r="18" spans="1:6">
      <c r="A18" s="337"/>
      <c r="B18" s="1055" t="s">
        <v>190</v>
      </c>
      <c r="C18" s="1056" t="s">
        <v>191</v>
      </c>
    </row>
    <row r="19" spans="1:6">
      <c r="A19" s="585"/>
      <c r="B19" s="1061" t="s">
        <v>192</v>
      </c>
      <c r="C19" s="1062" t="s">
        <v>192</v>
      </c>
    </row>
    <row r="20" spans="1:6">
      <c r="A20" s="585"/>
      <c r="B20" s="1061" t="s">
        <v>918</v>
      </c>
      <c r="C20" s="1062" t="s">
        <v>193</v>
      </c>
    </row>
    <row r="21" spans="1:6">
      <c r="A21" s="337"/>
      <c r="B21" s="1061" t="s">
        <v>961</v>
      </c>
      <c r="C21" s="1062" t="s">
        <v>194</v>
      </c>
    </row>
    <row r="22" spans="1:6" ht="23.25" customHeight="1">
      <c r="A22" s="337"/>
      <c r="B22" s="1055" t="s">
        <v>195</v>
      </c>
      <c r="C22" s="1056" t="s">
        <v>196</v>
      </c>
      <c r="F22" s="548"/>
    </row>
    <row r="23" spans="1:6">
      <c r="A23" s="337"/>
      <c r="B23" s="1055" t="s">
        <v>197</v>
      </c>
      <c r="C23" s="1056" t="s">
        <v>197</v>
      </c>
    </row>
    <row r="24" spans="1:6">
      <c r="A24" s="337"/>
      <c r="B24" s="1055" t="s">
        <v>198</v>
      </c>
      <c r="C24" s="1056" t="s">
        <v>199</v>
      </c>
    </row>
    <row r="25" spans="1:6" ht="12.6" thickBot="1">
      <c r="A25" s="132"/>
      <c r="B25" s="1049" t="s">
        <v>200</v>
      </c>
      <c r="C25" s="1050"/>
    </row>
    <row r="26" spans="1:6" ht="13.2" thickTop="1" thickBot="1">
      <c r="A26" s="1039" t="s">
        <v>812</v>
      </c>
      <c r="B26" s="1040"/>
      <c r="C26" s="1041"/>
    </row>
    <row r="27" spans="1:6" ht="13.2" thickTop="1" thickBot="1">
      <c r="A27" s="133"/>
      <c r="B27" s="1051" t="s">
        <v>813</v>
      </c>
      <c r="C27" s="1052"/>
    </row>
    <row r="28" spans="1:6" ht="13.2" thickTop="1" thickBot="1">
      <c r="A28" s="1039" t="s">
        <v>256</v>
      </c>
      <c r="B28" s="1040"/>
      <c r="C28" s="1041"/>
    </row>
    <row r="29" spans="1:6" ht="12.6" thickTop="1">
      <c r="A29" s="131"/>
      <c r="B29" s="1053" t="s">
        <v>816</v>
      </c>
      <c r="C29" s="1054" t="s">
        <v>201</v>
      </c>
    </row>
    <row r="30" spans="1:6">
      <c r="A30" s="337"/>
      <c r="B30" s="1030" t="s">
        <v>205</v>
      </c>
      <c r="C30" s="1031" t="s">
        <v>202</v>
      </c>
    </row>
    <row r="31" spans="1:6">
      <c r="A31" s="337"/>
      <c r="B31" s="1030" t="s">
        <v>814</v>
      </c>
      <c r="C31" s="1031" t="s">
        <v>203</v>
      </c>
    </row>
    <row r="32" spans="1:6">
      <c r="A32" s="337"/>
      <c r="B32" s="1030" t="s">
        <v>815</v>
      </c>
      <c r="C32" s="1031" t="s">
        <v>204</v>
      </c>
    </row>
    <row r="33" spans="1:3">
      <c r="A33" s="337"/>
      <c r="B33" s="1030" t="s">
        <v>208</v>
      </c>
      <c r="C33" s="1031" t="s">
        <v>209</v>
      </c>
    </row>
    <row r="34" spans="1:3">
      <c r="A34" s="337"/>
      <c r="B34" s="1030" t="s">
        <v>817</v>
      </c>
      <c r="C34" s="1031" t="s">
        <v>206</v>
      </c>
    </row>
    <row r="35" spans="1:3">
      <c r="A35" s="337"/>
      <c r="B35" s="1030" t="s">
        <v>818</v>
      </c>
      <c r="C35" s="1031" t="s">
        <v>207</v>
      </c>
    </row>
    <row r="36" spans="1:3">
      <c r="A36" s="337"/>
      <c r="B36" s="1046" t="s">
        <v>819</v>
      </c>
      <c r="C36" s="1047"/>
    </row>
    <row r="37" spans="1:3" ht="24.75" customHeight="1">
      <c r="A37" s="337"/>
      <c r="B37" s="1030" t="s">
        <v>820</v>
      </c>
      <c r="C37" s="1031" t="s">
        <v>210</v>
      </c>
    </row>
    <row r="38" spans="1:3" ht="23.25" customHeight="1">
      <c r="A38" s="337"/>
      <c r="B38" s="1030" t="s">
        <v>821</v>
      </c>
      <c r="C38" s="1031" t="s">
        <v>211</v>
      </c>
    </row>
    <row r="39" spans="1:3" ht="23.25" customHeight="1">
      <c r="A39" s="390"/>
      <c r="B39" s="1046" t="s">
        <v>822</v>
      </c>
      <c r="C39" s="1048"/>
    </row>
    <row r="40" spans="1:3" ht="12" customHeight="1">
      <c r="A40" s="337"/>
      <c r="B40" s="1030" t="s">
        <v>823</v>
      </c>
      <c r="C40" s="1031"/>
    </row>
    <row r="41" spans="1:3" ht="12.6" thickBot="1">
      <c r="A41" s="1039" t="s">
        <v>257</v>
      </c>
      <c r="B41" s="1040"/>
      <c r="C41" s="1041"/>
    </row>
    <row r="42" spans="1:3" ht="12.6" thickTop="1">
      <c r="A42" s="131"/>
      <c r="B42" s="1042" t="s">
        <v>287</v>
      </c>
      <c r="C42" s="1043" t="s">
        <v>212</v>
      </c>
    </row>
    <row r="43" spans="1:3">
      <c r="A43" s="337"/>
      <c r="B43" s="1021" t="s">
        <v>286</v>
      </c>
      <c r="C43" s="1022"/>
    </row>
    <row r="44" spans="1:3" ht="23.25" customHeight="1" thickBot="1">
      <c r="A44" s="132"/>
      <c r="B44" s="1037" t="s">
        <v>213</v>
      </c>
      <c r="C44" s="1038" t="s">
        <v>214</v>
      </c>
    </row>
    <row r="45" spans="1:3" ht="11.25" customHeight="1" thickTop="1" thickBot="1">
      <c r="A45" s="1039" t="s">
        <v>258</v>
      </c>
      <c r="B45" s="1040"/>
      <c r="C45" s="1041"/>
    </row>
    <row r="46" spans="1:3" ht="26.25" customHeight="1" thickTop="1">
      <c r="A46" s="337"/>
      <c r="B46" s="1021" t="s">
        <v>259</v>
      </c>
      <c r="C46" s="1022"/>
    </row>
    <row r="47" spans="1:3" ht="12.6" thickBot="1">
      <c r="A47" s="1039" t="s">
        <v>260</v>
      </c>
      <c r="B47" s="1040"/>
      <c r="C47" s="1041"/>
    </row>
    <row r="48" spans="1:3" ht="12.6" thickTop="1">
      <c r="A48" s="131"/>
      <c r="B48" s="1042" t="s">
        <v>215</v>
      </c>
      <c r="C48" s="1043" t="s">
        <v>215</v>
      </c>
    </row>
    <row r="49" spans="1:3" ht="11.25" customHeight="1">
      <c r="A49" s="337"/>
      <c r="B49" s="1021" t="s">
        <v>216</v>
      </c>
      <c r="C49" s="1022" t="s">
        <v>216</v>
      </c>
    </row>
    <row r="50" spans="1:3">
      <c r="A50" s="337"/>
      <c r="B50" s="1021" t="s">
        <v>217</v>
      </c>
      <c r="C50" s="1022" t="s">
        <v>217</v>
      </c>
    </row>
    <row r="51" spans="1:3" ht="11.25" customHeight="1">
      <c r="A51" s="337"/>
      <c r="B51" s="1021" t="s">
        <v>825</v>
      </c>
      <c r="C51" s="1022" t="s">
        <v>218</v>
      </c>
    </row>
    <row r="52" spans="1:3" ht="33.6" customHeight="1">
      <c r="A52" s="337"/>
      <c r="B52" s="1021" t="s">
        <v>219</v>
      </c>
      <c r="C52" s="1022" t="s">
        <v>219</v>
      </c>
    </row>
    <row r="53" spans="1:3" ht="11.25" customHeight="1">
      <c r="A53" s="337"/>
      <c r="B53" s="1021" t="s">
        <v>307</v>
      </c>
      <c r="C53" s="1022" t="s">
        <v>220</v>
      </c>
    </row>
    <row r="54" spans="1:3" ht="11.25" customHeight="1" thickBot="1">
      <c r="A54" s="1039" t="s">
        <v>261</v>
      </c>
      <c r="B54" s="1040"/>
      <c r="C54" s="1041"/>
    </row>
    <row r="55" spans="1:3" ht="12.6" thickTop="1">
      <c r="A55" s="131"/>
      <c r="B55" s="1042" t="s">
        <v>215</v>
      </c>
      <c r="C55" s="1043" t="s">
        <v>215</v>
      </c>
    </row>
    <row r="56" spans="1:3">
      <c r="A56" s="337"/>
      <c r="B56" s="1021" t="s">
        <v>221</v>
      </c>
      <c r="C56" s="1022" t="s">
        <v>221</v>
      </c>
    </row>
    <row r="57" spans="1:3">
      <c r="A57" s="337"/>
      <c r="B57" s="1021" t="s">
        <v>264</v>
      </c>
      <c r="C57" s="1022" t="s">
        <v>222</v>
      </c>
    </row>
    <row r="58" spans="1:3">
      <c r="A58" s="337"/>
      <c r="B58" s="1021" t="s">
        <v>223</v>
      </c>
      <c r="C58" s="1022" t="s">
        <v>223</v>
      </c>
    </row>
    <row r="59" spans="1:3">
      <c r="A59" s="337"/>
      <c r="B59" s="1021" t="s">
        <v>224</v>
      </c>
      <c r="C59" s="1022" t="s">
        <v>224</v>
      </c>
    </row>
    <row r="60" spans="1:3">
      <c r="A60" s="337"/>
      <c r="B60" s="1021" t="s">
        <v>225</v>
      </c>
      <c r="C60" s="1022" t="s">
        <v>225</v>
      </c>
    </row>
    <row r="61" spans="1:3">
      <c r="A61" s="337"/>
      <c r="B61" s="1021" t="s">
        <v>265</v>
      </c>
      <c r="C61" s="1022" t="s">
        <v>226</v>
      </c>
    </row>
    <row r="62" spans="1:3" ht="12" customHeight="1">
      <c r="A62" s="337"/>
      <c r="B62" s="1004" t="s">
        <v>998</v>
      </c>
      <c r="C62" s="1005" t="s">
        <v>227</v>
      </c>
    </row>
    <row r="63" spans="1:3" ht="22.5" customHeight="1" thickBot="1">
      <c r="A63" s="132"/>
      <c r="B63" s="1037" t="s">
        <v>228</v>
      </c>
      <c r="C63" s="1038" t="s">
        <v>228</v>
      </c>
    </row>
    <row r="64" spans="1:3" ht="11.25" customHeight="1" thickTop="1">
      <c r="A64" s="1027" t="s">
        <v>262</v>
      </c>
      <c r="B64" s="1028"/>
      <c r="C64" s="1029"/>
    </row>
    <row r="65" spans="1:3" ht="12.6" thickBot="1">
      <c r="A65" s="132"/>
      <c r="B65" s="1037" t="s">
        <v>229</v>
      </c>
      <c r="C65" s="1038" t="s">
        <v>229</v>
      </c>
    </row>
    <row r="66" spans="1:3" ht="11.25" customHeight="1" thickTop="1">
      <c r="A66" s="1027" t="s">
        <v>951</v>
      </c>
      <c r="B66" s="1028"/>
      <c r="C66" s="1029"/>
    </row>
    <row r="67" spans="1:3" ht="12.6" thickBot="1">
      <c r="A67" s="132"/>
      <c r="B67" s="1037" t="s">
        <v>950</v>
      </c>
      <c r="C67" s="1038"/>
    </row>
    <row r="68" spans="1:3" ht="11.25" customHeight="1" thickTop="1" thickBot="1">
      <c r="A68" s="1039" t="s">
        <v>263</v>
      </c>
      <c r="B68" s="1040"/>
      <c r="C68" s="1041"/>
    </row>
    <row r="69" spans="1:3" ht="12.6" thickTop="1">
      <c r="A69" s="131"/>
      <c r="B69" s="1042" t="s">
        <v>230</v>
      </c>
      <c r="C69" s="1043" t="s">
        <v>230</v>
      </c>
    </row>
    <row r="70" spans="1:3">
      <c r="A70" s="337"/>
      <c r="B70" s="1021" t="s">
        <v>827</v>
      </c>
      <c r="C70" s="1022" t="s">
        <v>231</v>
      </c>
    </row>
    <row r="71" spans="1:3">
      <c r="A71" s="337"/>
      <c r="B71" s="1021" t="s">
        <v>232</v>
      </c>
      <c r="C71" s="1022" t="s">
        <v>232</v>
      </c>
    </row>
    <row r="72" spans="1:3" ht="55.2" customHeight="1">
      <c r="A72" s="337"/>
      <c r="B72" s="1044" t="s">
        <v>962</v>
      </c>
      <c r="C72" s="1045" t="s">
        <v>233</v>
      </c>
    </row>
    <row r="73" spans="1:3" ht="33.75" customHeight="1">
      <c r="A73" s="337"/>
      <c r="B73" s="1035" t="s">
        <v>266</v>
      </c>
      <c r="C73" s="1036" t="s">
        <v>234</v>
      </c>
    </row>
    <row r="74" spans="1:3" ht="15.75" customHeight="1">
      <c r="A74" s="337"/>
      <c r="B74" s="1035" t="s">
        <v>828</v>
      </c>
      <c r="C74" s="1036" t="s">
        <v>235</v>
      </c>
    </row>
    <row r="75" spans="1:3">
      <c r="A75" s="337"/>
      <c r="B75" s="1021" t="s">
        <v>236</v>
      </c>
      <c r="C75" s="1022" t="s">
        <v>236</v>
      </c>
    </row>
    <row r="76" spans="1:3" ht="12.6" thickBot="1">
      <c r="A76" s="132"/>
      <c r="B76" s="1037" t="s">
        <v>237</v>
      </c>
      <c r="C76" s="1038" t="s">
        <v>237</v>
      </c>
    </row>
    <row r="77" spans="1:3" ht="12.6" thickTop="1">
      <c r="A77" s="1027" t="s">
        <v>290</v>
      </c>
      <c r="B77" s="1028"/>
      <c r="C77" s="1029"/>
    </row>
    <row r="78" spans="1:3">
      <c r="A78" s="337"/>
      <c r="B78" s="1021" t="s">
        <v>229</v>
      </c>
      <c r="C78" s="1022"/>
    </row>
    <row r="79" spans="1:3">
      <c r="A79" s="337"/>
      <c r="B79" s="1021" t="s">
        <v>288</v>
      </c>
      <c r="C79" s="1022"/>
    </row>
    <row r="80" spans="1:3">
      <c r="A80" s="337"/>
      <c r="B80" s="1021" t="s">
        <v>289</v>
      </c>
      <c r="C80" s="1022"/>
    </row>
    <row r="81" spans="1:3">
      <c r="A81" s="1027" t="s">
        <v>291</v>
      </c>
      <c r="B81" s="1028"/>
      <c r="C81" s="1029"/>
    </row>
    <row r="82" spans="1:3">
      <c r="A82" s="337"/>
      <c r="B82" s="1021" t="s">
        <v>229</v>
      </c>
      <c r="C82" s="1022"/>
    </row>
    <row r="83" spans="1:3">
      <c r="A83" s="337"/>
      <c r="B83" s="1021" t="s">
        <v>292</v>
      </c>
      <c r="C83" s="1022"/>
    </row>
    <row r="84" spans="1:3" ht="79.5" customHeight="1">
      <c r="A84" s="337"/>
      <c r="B84" s="1021" t="s">
        <v>306</v>
      </c>
      <c r="C84" s="1022"/>
    </row>
    <row r="85" spans="1:3" ht="53.25" customHeight="1">
      <c r="A85" s="337"/>
      <c r="B85" s="1021" t="s">
        <v>305</v>
      </c>
      <c r="C85" s="1022"/>
    </row>
    <row r="86" spans="1:3">
      <c r="A86" s="337"/>
      <c r="B86" s="1021" t="s">
        <v>293</v>
      </c>
      <c r="C86" s="1022"/>
    </row>
    <row r="87" spans="1:3">
      <c r="A87" s="337"/>
      <c r="B87" s="1021" t="s">
        <v>294</v>
      </c>
      <c r="C87" s="1022"/>
    </row>
    <row r="88" spans="1:3">
      <c r="A88" s="337"/>
      <c r="B88" s="1021" t="s">
        <v>295</v>
      </c>
      <c r="C88" s="1022"/>
    </row>
    <row r="89" spans="1:3">
      <c r="A89" s="1027" t="s">
        <v>296</v>
      </c>
      <c r="B89" s="1028"/>
      <c r="C89" s="1029"/>
    </row>
    <row r="90" spans="1:3">
      <c r="A90" s="337"/>
      <c r="B90" s="1021" t="s">
        <v>229</v>
      </c>
      <c r="C90" s="1022"/>
    </row>
    <row r="91" spans="1:3">
      <c r="A91" s="337"/>
      <c r="B91" s="1021" t="s">
        <v>298</v>
      </c>
      <c r="C91" s="1022"/>
    </row>
    <row r="92" spans="1:3" ht="12" customHeight="1">
      <c r="A92" s="337"/>
      <c r="B92" s="1021" t="s">
        <v>299</v>
      </c>
      <c r="C92" s="1022"/>
    </row>
    <row r="93" spans="1:3">
      <c r="A93" s="337"/>
      <c r="B93" s="1021" t="s">
        <v>300</v>
      </c>
      <c r="C93" s="1022"/>
    </row>
    <row r="94" spans="1:3" ht="24.75" customHeight="1">
      <c r="A94" s="337"/>
      <c r="B94" s="1030" t="s">
        <v>336</v>
      </c>
      <c r="C94" s="1031"/>
    </row>
    <row r="95" spans="1:3" ht="24" customHeight="1">
      <c r="A95" s="337"/>
      <c r="B95" s="1030" t="s">
        <v>337</v>
      </c>
      <c r="C95" s="1031"/>
    </row>
    <row r="96" spans="1:3" ht="13.5" customHeight="1">
      <c r="A96" s="337"/>
      <c r="B96" s="1030" t="s">
        <v>301</v>
      </c>
      <c r="C96" s="1031"/>
    </row>
    <row r="97" spans="1:3" ht="11.25" customHeight="1" thickBot="1">
      <c r="A97" s="1032" t="s">
        <v>332</v>
      </c>
      <c r="B97" s="1033"/>
      <c r="C97" s="1034"/>
    </row>
    <row r="98" spans="1:3" ht="13.2" thickTop="1" thickBot="1">
      <c r="A98" s="1026" t="s">
        <v>238</v>
      </c>
      <c r="B98" s="1026"/>
      <c r="C98" s="1026"/>
    </row>
    <row r="99" spans="1:3">
      <c r="A99" s="208">
        <v>2</v>
      </c>
      <c r="B99" s="323" t="s">
        <v>312</v>
      </c>
      <c r="C99" s="323" t="s">
        <v>333</v>
      </c>
    </row>
    <row r="100" spans="1:3">
      <c r="A100" s="136">
        <v>3</v>
      </c>
      <c r="B100" s="324" t="s">
        <v>313</v>
      </c>
      <c r="C100" s="325" t="s">
        <v>334</v>
      </c>
    </row>
    <row r="101" spans="1:3">
      <c r="A101" s="136">
        <v>4</v>
      </c>
      <c r="B101" s="324" t="s">
        <v>314</v>
      </c>
      <c r="C101" s="325" t="s">
        <v>338</v>
      </c>
    </row>
    <row r="102" spans="1:3" ht="11.25" customHeight="1">
      <c r="A102" s="136">
        <v>5</v>
      </c>
      <c r="B102" s="324" t="s">
        <v>315</v>
      </c>
      <c r="C102" s="325" t="s">
        <v>335</v>
      </c>
    </row>
    <row r="103" spans="1:3" ht="12" customHeight="1">
      <c r="A103" s="136">
        <v>6</v>
      </c>
      <c r="B103" s="324" t="s">
        <v>330</v>
      </c>
      <c r="C103" s="325" t="s">
        <v>316</v>
      </c>
    </row>
    <row r="104" spans="1:3" ht="12" customHeight="1">
      <c r="A104" s="136">
        <v>7</v>
      </c>
      <c r="B104" s="324" t="s">
        <v>317</v>
      </c>
      <c r="C104" s="325" t="s">
        <v>331</v>
      </c>
    </row>
    <row r="105" spans="1:3">
      <c r="A105" s="136">
        <v>8</v>
      </c>
      <c r="B105" s="324" t="s">
        <v>322</v>
      </c>
      <c r="C105" s="325" t="s">
        <v>342</v>
      </c>
    </row>
    <row r="106" spans="1:3" ht="11.25" customHeight="1">
      <c r="A106" s="1027" t="s">
        <v>302</v>
      </c>
      <c r="B106" s="1028"/>
      <c r="C106" s="1029"/>
    </row>
    <row r="107" spans="1:3" ht="12" customHeight="1">
      <c r="A107" s="337"/>
      <c r="B107" s="1004" t="s">
        <v>999</v>
      </c>
      <c r="C107" s="1005"/>
    </row>
    <row r="108" spans="1:3">
      <c r="A108" s="1027" t="s">
        <v>458</v>
      </c>
      <c r="B108" s="1028"/>
      <c r="C108" s="1029"/>
    </row>
    <row r="109" spans="1:3" ht="12" customHeight="1">
      <c r="A109" s="337"/>
      <c r="B109" s="1021" t="s">
        <v>460</v>
      </c>
      <c r="C109" s="1022"/>
    </row>
    <row r="110" spans="1:3">
      <c r="A110" s="337"/>
      <c r="B110" s="1021" t="s">
        <v>461</v>
      </c>
      <c r="C110" s="1022"/>
    </row>
    <row r="111" spans="1:3">
      <c r="A111" s="337"/>
      <c r="B111" s="1021" t="s">
        <v>459</v>
      </c>
      <c r="C111" s="1022"/>
    </row>
    <row r="112" spans="1:3">
      <c r="A112" s="1018" t="s">
        <v>692</v>
      </c>
      <c r="B112" s="1018"/>
      <c r="C112" s="1018"/>
    </row>
    <row r="113" spans="1:3">
      <c r="A113" s="1023" t="s">
        <v>176</v>
      </c>
      <c r="B113" s="1023"/>
      <c r="C113" s="1023"/>
    </row>
    <row r="114" spans="1:3">
      <c r="A114" s="530">
        <v>1</v>
      </c>
      <c r="B114" s="1006" t="s">
        <v>576</v>
      </c>
      <c r="C114" s="1007"/>
    </row>
    <row r="115" spans="1:3">
      <c r="A115" s="530">
        <v>2</v>
      </c>
      <c r="B115" s="1024" t="s">
        <v>577</v>
      </c>
      <c r="C115" s="1025"/>
    </row>
    <row r="116" spans="1:3">
      <c r="A116" s="530">
        <v>3</v>
      </c>
      <c r="B116" s="1006" t="s">
        <v>902</v>
      </c>
      <c r="C116" s="1007"/>
    </row>
    <row r="117" spans="1:3">
      <c r="A117" s="530">
        <v>4</v>
      </c>
      <c r="B117" s="1006" t="s">
        <v>901</v>
      </c>
      <c r="C117" s="1007"/>
    </row>
    <row r="118" spans="1:3">
      <c r="A118" s="530">
        <v>5</v>
      </c>
      <c r="B118" s="534" t="s">
        <v>900</v>
      </c>
      <c r="C118" s="533"/>
    </row>
    <row r="119" spans="1:3">
      <c r="A119" s="530">
        <v>6</v>
      </c>
      <c r="B119" s="1008" t="s">
        <v>968</v>
      </c>
      <c r="C119" s="1009"/>
    </row>
    <row r="120" spans="1:3" ht="48.45" customHeight="1">
      <c r="A120" s="530">
        <v>7</v>
      </c>
      <c r="B120" s="1008" t="s">
        <v>969</v>
      </c>
      <c r="C120" s="1009"/>
    </row>
    <row r="121" spans="1:3">
      <c r="A121" s="505">
        <v>8</v>
      </c>
      <c r="B121" s="502" t="s">
        <v>603</v>
      </c>
      <c r="C121" s="527" t="s">
        <v>899</v>
      </c>
    </row>
    <row r="122" spans="1:3" ht="24">
      <c r="A122" s="530">
        <v>9.01</v>
      </c>
      <c r="B122" s="502" t="s">
        <v>487</v>
      </c>
      <c r="C122" s="514" t="s">
        <v>652</v>
      </c>
    </row>
    <row r="123" spans="1:3" ht="36">
      <c r="A123" s="530">
        <v>9.02</v>
      </c>
      <c r="B123" s="502" t="s">
        <v>488</v>
      </c>
      <c r="C123" s="514" t="s">
        <v>655</v>
      </c>
    </row>
    <row r="124" spans="1:3">
      <c r="A124" s="530">
        <v>9.0299999999999994</v>
      </c>
      <c r="B124" s="517" t="s">
        <v>836</v>
      </c>
      <c r="C124" s="517" t="s">
        <v>578</v>
      </c>
    </row>
    <row r="125" spans="1:3">
      <c r="A125" s="530">
        <v>9.0399999999999991</v>
      </c>
      <c r="B125" s="502" t="s">
        <v>489</v>
      </c>
      <c r="C125" s="517" t="s">
        <v>579</v>
      </c>
    </row>
    <row r="126" spans="1:3">
      <c r="A126" s="530">
        <v>9.0500000000000007</v>
      </c>
      <c r="B126" s="502" t="s">
        <v>490</v>
      </c>
      <c r="C126" s="517" t="s">
        <v>580</v>
      </c>
    </row>
    <row r="127" spans="1:3" ht="24">
      <c r="A127" s="530">
        <v>9.06</v>
      </c>
      <c r="B127" s="502" t="s">
        <v>491</v>
      </c>
      <c r="C127" s="517" t="s">
        <v>581</v>
      </c>
    </row>
    <row r="128" spans="1:3">
      <c r="A128" s="530">
        <v>9.07</v>
      </c>
      <c r="B128" s="532" t="s">
        <v>492</v>
      </c>
      <c r="C128" s="517" t="s">
        <v>582</v>
      </c>
    </row>
    <row r="129" spans="1:3" ht="24">
      <c r="A129" s="530">
        <v>9.08</v>
      </c>
      <c r="B129" s="502" t="s">
        <v>493</v>
      </c>
      <c r="C129" s="517" t="s">
        <v>583</v>
      </c>
    </row>
    <row r="130" spans="1:3" ht="24">
      <c r="A130" s="530">
        <v>9.09</v>
      </c>
      <c r="B130" s="502" t="s">
        <v>494</v>
      </c>
      <c r="C130" s="517" t="s">
        <v>584</v>
      </c>
    </row>
    <row r="131" spans="1:3">
      <c r="A131" s="531">
        <v>9.1</v>
      </c>
      <c r="B131" s="502" t="s">
        <v>495</v>
      </c>
      <c r="C131" s="517" t="s">
        <v>585</v>
      </c>
    </row>
    <row r="132" spans="1:3">
      <c r="A132" s="530">
        <v>9.11</v>
      </c>
      <c r="B132" s="502" t="s">
        <v>496</v>
      </c>
      <c r="C132" s="517" t="s">
        <v>586</v>
      </c>
    </row>
    <row r="133" spans="1:3">
      <c r="A133" s="530">
        <v>9.1199999999999992</v>
      </c>
      <c r="B133" s="502" t="s">
        <v>497</v>
      </c>
      <c r="C133" s="517" t="s">
        <v>587</v>
      </c>
    </row>
    <row r="134" spans="1:3">
      <c r="A134" s="530">
        <v>9.1300000000000008</v>
      </c>
      <c r="B134" s="502" t="s">
        <v>498</v>
      </c>
      <c r="C134" s="517" t="s">
        <v>588</v>
      </c>
    </row>
    <row r="135" spans="1:3">
      <c r="A135" s="530">
        <v>9.14</v>
      </c>
      <c r="B135" s="502" t="s">
        <v>499</v>
      </c>
      <c r="C135" s="517" t="s">
        <v>589</v>
      </c>
    </row>
    <row r="136" spans="1:3">
      <c r="A136" s="530">
        <v>9.15</v>
      </c>
      <c r="B136" s="502" t="s">
        <v>500</v>
      </c>
      <c r="C136" s="517" t="s">
        <v>590</v>
      </c>
    </row>
    <row r="137" spans="1:3">
      <c r="A137" s="530">
        <v>9.16</v>
      </c>
      <c r="B137" s="502" t="s">
        <v>501</v>
      </c>
      <c r="C137" s="517" t="s">
        <v>591</v>
      </c>
    </row>
    <row r="138" spans="1:3">
      <c r="A138" s="530">
        <v>9.17</v>
      </c>
      <c r="B138" s="517" t="s">
        <v>502</v>
      </c>
      <c r="C138" s="517" t="s">
        <v>592</v>
      </c>
    </row>
    <row r="139" spans="1:3" ht="24">
      <c r="A139" s="530">
        <v>9.18</v>
      </c>
      <c r="B139" s="502" t="s">
        <v>503</v>
      </c>
      <c r="C139" s="517" t="s">
        <v>593</v>
      </c>
    </row>
    <row r="140" spans="1:3">
      <c r="A140" s="530">
        <v>9.19</v>
      </c>
      <c r="B140" s="502" t="s">
        <v>504</v>
      </c>
      <c r="C140" s="517" t="s">
        <v>594</v>
      </c>
    </row>
    <row r="141" spans="1:3">
      <c r="A141" s="531">
        <v>9.1999999999999993</v>
      </c>
      <c r="B141" s="502" t="s">
        <v>505</v>
      </c>
      <c r="C141" s="517" t="s">
        <v>595</v>
      </c>
    </row>
    <row r="142" spans="1:3">
      <c r="A142" s="530">
        <v>9.2100000000000009</v>
      </c>
      <c r="B142" s="502" t="s">
        <v>506</v>
      </c>
      <c r="C142" s="517" t="s">
        <v>596</v>
      </c>
    </row>
    <row r="143" spans="1:3">
      <c r="A143" s="530">
        <v>9.2200000000000006</v>
      </c>
      <c r="B143" s="502" t="s">
        <v>507</v>
      </c>
      <c r="C143" s="517" t="s">
        <v>597</v>
      </c>
    </row>
    <row r="144" spans="1:3" ht="24">
      <c r="A144" s="530">
        <v>9.23</v>
      </c>
      <c r="B144" s="502" t="s">
        <v>508</v>
      </c>
      <c r="C144" s="517" t="s">
        <v>598</v>
      </c>
    </row>
    <row r="145" spans="1:3" ht="24">
      <c r="A145" s="530">
        <v>9.24</v>
      </c>
      <c r="B145" s="502" t="s">
        <v>509</v>
      </c>
      <c r="C145" s="517" t="s">
        <v>599</v>
      </c>
    </row>
    <row r="146" spans="1:3">
      <c r="A146" s="530">
        <v>9.2500000000000107</v>
      </c>
      <c r="B146" s="502" t="s">
        <v>510</v>
      </c>
      <c r="C146" s="517" t="s">
        <v>600</v>
      </c>
    </row>
    <row r="147" spans="1:3" ht="24">
      <c r="A147" s="530">
        <v>9.2600000000000193</v>
      </c>
      <c r="B147" s="502" t="s">
        <v>601</v>
      </c>
      <c r="C147" s="529" t="s">
        <v>602</v>
      </c>
    </row>
    <row r="148" spans="1:3" s="338" customFormat="1" ht="24">
      <c r="A148" s="530">
        <v>9.2700000000000298</v>
      </c>
      <c r="B148" s="502" t="s">
        <v>88</v>
      </c>
      <c r="C148" s="529" t="s">
        <v>653</v>
      </c>
    </row>
    <row r="149" spans="1:3" s="338" customFormat="1">
      <c r="A149" s="506"/>
      <c r="B149" s="1002" t="s">
        <v>604</v>
      </c>
      <c r="C149" s="1003"/>
    </row>
    <row r="150" spans="1:3" s="338" customFormat="1">
      <c r="A150" s="505">
        <v>1</v>
      </c>
      <c r="B150" s="1010" t="s">
        <v>898</v>
      </c>
      <c r="C150" s="1011"/>
    </row>
    <row r="151" spans="1:3" s="338" customFormat="1">
      <c r="A151" s="505">
        <v>2</v>
      </c>
      <c r="B151" s="1010" t="s">
        <v>654</v>
      </c>
      <c r="C151" s="1011"/>
    </row>
    <row r="152" spans="1:3" s="338" customFormat="1">
      <c r="A152" s="505">
        <v>3</v>
      </c>
      <c r="B152" s="1010" t="s">
        <v>651</v>
      </c>
      <c r="C152" s="1011"/>
    </row>
    <row r="153" spans="1:3" s="338" customFormat="1">
      <c r="A153" s="506"/>
      <c r="B153" s="1002" t="s">
        <v>605</v>
      </c>
      <c r="C153" s="1003"/>
    </row>
    <row r="154" spans="1:3" s="338" customFormat="1">
      <c r="A154" s="505">
        <v>1</v>
      </c>
      <c r="B154" s="1012" t="s">
        <v>897</v>
      </c>
      <c r="C154" s="1013"/>
    </row>
    <row r="155" spans="1:3" s="338" customFormat="1">
      <c r="A155" s="505">
        <v>2</v>
      </c>
      <c r="B155" s="502" t="s">
        <v>834</v>
      </c>
      <c r="C155" s="586" t="s">
        <v>963</v>
      </c>
    </row>
    <row r="156" spans="1:3" ht="24">
      <c r="A156" s="505">
        <v>3</v>
      </c>
      <c r="B156" s="502" t="s">
        <v>833</v>
      </c>
      <c r="C156" s="527" t="s">
        <v>896</v>
      </c>
    </row>
    <row r="157" spans="1:3">
      <c r="A157" s="505">
        <v>4</v>
      </c>
      <c r="B157" s="502" t="s">
        <v>480</v>
      </c>
      <c r="C157" s="502" t="s">
        <v>914</v>
      </c>
    </row>
    <row r="158" spans="1:3" ht="25.2" customHeight="1">
      <c r="A158" s="506"/>
      <c r="B158" s="1002" t="s">
        <v>606</v>
      </c>
      <c r="C158" s="1003"/>
    </row>
    <row r="159" spans="1:3" ht="36">
      <c r="A159" s="505"/>
      <c r="B159" s="502" t="s">
        <v>885</v>
      </c>
      <c r="C159" s="587" t="s">
        <v>964</v>
      </c>
    </row>
    <row r="160" spans="1:3">
      <c r="A160" s="506"/>
      <c r="B160" s="1002" t="s">
        <v>607</v>
      </c>
      <c r="C160" s="1003"/>
    </row>
    <row r="161" spans="1:3" ht="39" customHeight="1">
      <c r="A161" s="506"/>
      <c r="B161" s="1004" t="s">
        <v>895</v>
      </c>
      <c r="C161" s="1005"/>
    </row>
    <row r="162" spans="1:3">
      <c r="A162" s="506" t="s">
        <v>608</v>
      </c>
      <c r="B162" s="528" t="s">
        <v>518</v>
      </c>
      <c r="C162" s="519" t="s">
        <v>609</v>
      </c>
    </row>
    <row r="163" spans="1:3">
      <c r="A163" s="506" t="s">
        <v>357</v>
      </c>
      <c r="B163" s="525" t="s">
        <v>519</v>
      </c>
      <c r="C163" s="527" t="s">
        <v>894</v>
      </c>
    </row>
    <row r="164" spans="1:3" ht="24">
      <c r="A164" s="506" t="s">
        <v>364</v>
      </c>
      <c r="B164" s="519" t="s">
        <v>520</v>
      </c>
      <c r="C164" s="527" t="s">
        <v>610</v>
      </c>
    </row>
    <row r="165" spans="1:3">
      <c r="A165" s="506" t="s">
        <v>611</v>
      </c>
      <c r="B165" s="525" t="s">
        <v>521</v>
      </c>
      <c r="C165" s="526" t="s">
        <v>612</v>
      </c>
    </row>
    <row r="166" spans="1:3" ht="24">
      <c r="A166" s="506" t="s">
        <v>613</v>
      </c>
      <c r="B166" s="525" t="s">
        <v>849</v>
      </c>
      <c r="C166" s="524" t="s">
        <v>893</v>
      </c>
    </row>
    <row r="167" spans="1:3" ht="24">
      <c r="A167" s="506" t="s">
        <v>365</v>
      </c>
      <c r="B167" s="525" t="s">
        <v>522</v>
      </c>
      <c r="C167" s="524" t="s">
        <v>615</v>
      </c>
    </row>
    <row r="168" spans="1:3" ht="24">
      <c r="A168" s="506" t="s">
        <v>614</v>
      </c>
      <c r="B168" s="522" t="s">
        <v>525</v>
      </c>
      <c r="C168" s="523" t="s">
        <v>622</v>
      </c>
    </row>
    <row r="169" spans="1:3" ht="24">
      <c r="A169" s="506" t="s">
        <v>616</v>
      </c>
      <c r="B169" s="522" t="s">
        <v>523</v>
      </c>
      <c r="C169" s="524" t="s">
        <v>618</v>
      </c>
    </row>
    <row r="170" spans="1:3" ht="26.7" customHeight="1">
      <c r="A170" s="506" t="s">
        <v>617</v>
      </c>
      <c r="B170" s="522" t="s">
        <v>524</v>
      </c>
      <c r="C170" s="523" t="s">
        <v>620</v>
      </c>
    </row>
    <row r="171" spans="1:3">
      <c r="A171" s="506" t="s">
        <v>619</v>
      </c>
      <c r="B171" s="500" t="s">
        <v>526</v>
      </c>
      <c r="C171" s="523" t="s">
        <v>624</v>
      </c>
    </row>
    <row r="172" spans="1:3" ht="24">
      <c r="A172" s="506" t="s">
        <v>621</v>
      </c>
      <c r="B172" s="522" t="s">
        <v>527</v>
      </c>
      <c r="C172" s="521" t="s">
        <v>625</v>
      </c>
    </row>
    <row r="173" spans="1:3">
      <c r="A173" s="506" t="s">
        <v>623</v>
      </c>
      <c r="B173" s="520" t="s">
        <v>528</v>
      </c>
      <c r="C173" s="519" t="s">
        <v>626</v>
      </c>
    </row>
    <row r="174" spans="1:3" ht="24">
      <c r="A174" s="506"/>
      <c r="B174" s="518" t="s">
        <v>892</v>
      </c>
      <c r="C174" s="517" t="s">
        <v>627</v>
      </c>
    </row>
    <row r="175" spans="1:3" ht="24">
      <c r="A175" s="506"/>
      <c r="B175" s="518" t="s">
        <v>891</v>
      </c>
      <c r="C175" s="517" t="s">
        <v>628</v>
      </c>
    </row>
    <row r="176" spans="1:3" ht="24">
      <c r="A176" s="506"/>
      <c r="B176" s="518" t="s">
        <v>890</v>
      </c>
      <c r="C176" s="517" t="s">
        <v>629</v>
      </c>
    </row>
    <row r="177" spans="1:3">
      <c r="A177" s="506"/>
      <c r="B177" s="1002" t="s">
        <v>630</v>
      </c>
      <c r="C177" s="1003"/>
    </row>
    <row r="178" spans="1:3">
      <c r="A178" s="506"/>
      <c r="B178" s="1010" t="s">
        <v>889</v>
      </c>
      <c r="C178" s="1011"/>
    </row>
    <row r="179" spans="1:3">
      <c r="A179" s="505">
        <v>1</v>
      </c>
      <c r="B179" s="517" t="s">
        <v>532</v>
      </c>
      <c r="C179" s="517" t="s">
        <v>532</v>
      </c>
    </row>
    <row r="180" spans="1:3" ht="24">
      <c r="A180" s="505">
        <v>2</v>
      </c>
      <c r="B180" s="517" t="s">
        <v>631</v>
      </c>
      <c r="C180" s="517" t="s">
        <v>632</v>
      </c>
    </row>
    <row r="181" spans="1:3">
      <c r="A181" s="505">
        <v>3</v>
      </c>
      <c r="B181" s="517" t="s">
        <v>534</v>
      </c>
      <c r="C181" s="517" t="s">
        <v>633</v>
      </c>
    </row>
    <row r="182" spans="1:3" ht="24">
      <c r="A182" s="505">
        <v>4</v>
      </c>
      <c r="B182" s="517" t="s">
        <v>535</v>
      </c>
      <c r="C182" s="517" t="s">
        <v>634</v>
      </c>
    </row>
    <row r="183" spans="1:3" ht="24">
      <c r="A183" s="505">
        <v>5</v>
      </c>
      <c r="B183" s="517" t="s">
        <v>536</v>
      </c>
      <c r="C183" s="517" t="s">
        <v>656</v>
      </c>
    </row>
    <row r="184" spans="1:3" ht="48">
      <c r="A184" s="505">
        <v>6</v>
      </c>
      <c r="B184" s="517" t="s">
        <v>537</v>
      </c>
      <c r="C184" s="517" t="s">
        <v>635</v>
      </c>
    </row>
    <row r="185" spans="1:3">
      <c r="A185" s="506"/>
      <c r="B185" s="1002" t="s">
        <v>636</v>
      </c>
      <c r="C185" s="1003"/>
    </row>
    <row r="186" spans="1:3">
      <c r="A186" s="506"/>
      <c r="B186" s="1015" t="s">
        <v>888</v>
      </c>
      <c r="C186" s="1016"/>
    </row>
    <row r="187" spans="1:3" ht="24">
      <c r="A187" s="506">
        <v>1.1000000000000001</v>
      </c>
      <c r="B187" s="516" t="s">
        <v>542</v>
      </c>
      <c r="C187" s="514" t="s">
        <v>637</v>
      </c>
    </row>
    <row r="188" spans="1:3" ht="49.95" customHeight="1">
      <c r="A188" s="506" t="s">
        <v>146</v>
      </c>
      <c r="B188" s="501" t="s">
        <v>543</v>
      </c>
      <c r="C188" s="514" t="s">
        <v>638</v>
      </c>
    </row>
    <row r="189" spans="1:3">
      <c r="A189" s="506" t="s">
        <v>544</v>
      </c>
      <c r="B189" s="515" t="s">
        <v>545</v>
      </c>
      <c r="C189" s="1017" t="s">
        <v>887</v>
      </c>
    </row>
    <row r="190" spans="1:3">
      <c r="A190" s="506" t="s">
        <v>546</v>
      </c>
      <c r="B190" s="515" t="s">
        <v>547</v>
      </c>
      <c r="C190" s="1017"/>
    </row>
    <row r="191" spans="1:3">
      <c r="A191" s="506" t="s">
        <v>548</v>
      </c>
      <c r="B191" s="515" t="s">
        <v>549</v>
      </c>
      <c r="C191" s="1017"/>
    </row>
    <row r="192" spans="1:3">
      <c r="A192" s="506" t="s">
        <v>550</v>
      </c>
      <c r="B192" s="515" t="s">
        <v>551</v>
      </c>
      <c r="C192" s="1017"/>
    </row>
    <row r="193" spans="1:4" ht="25.5" customHeight="1">
      <c r="A193" s="506">
        <v>1.2</v>
      </c>
      <c r="B193" s="513" t="s">
        <v>863</v>
      </c>
      <c r="C193" s="588" t="s">
        <v>965</v>
      </c>
    </row>
    <row r="194" spans="1:4" ht="24">
      <c r="A194" s="506" t="s">
        <v>553</v>
      </c>
      <c r="B194" s="508" t="s">
        <v>554</v>
      </c>
      <c r="C194" s="511" t="s">
        <v>639</v>
      </c>
    </row>
    <row r="195" spans="1:4" ht="24">
      <c r="A195" s="506" t="s">
        <v>555</v>
      </c>
      <c r="B195" s="512" t="s">
        <v>556</v>
      </c>
      <c r="C195" s="511" t="s">
        <v>640</v>
      </c>
    </row>
    <row r="196" spans="1:4" ht="25.95" customHeight="1">
      <c r="A196" s="506" t="s">
        <v>557</v>
      </c>
      <c r="B196" s="510" t="s">
        <v>558</v>
      </c>
      <c r="C196" s="499" t="s">
        <v>641</v>
      </c>
    </row>
    <row r="197" spans="1:4" ht="24">
      <c r="A197" s="506" t="s">
        <v>559</v>
      </c>
      <c r="B197" s="509" t="s">
        <v>560</v>
      </c>
      <c r="C197" s="499" t="s">
        <v>642</v>
      </c>
      <c r="D197" s="339"/>
    </row>
    <row r="198" spans="1:4" ht="12.6">
      <c r="A198" s="506">
        <v>1.4</v>
      </c>
      <c r="B198" s="508" t="s">
        <v>649</v>
      </c>
      <c r="C198" s="507" t="s">
        <v>643</v>
      </c>
      <c r="D198" s="340"/>
    </row>
    <row r="199" spans="1:4" ht="12.6">
      <c r="A199" s="506">
        <v>1.5</v>
      </c>
      <c r="B199" s="508" t="s">
        <v>650</v>
      </c>
      <c r="C199" s="507" t="s">
        <v>643</v>
      </c>
      <c r="D199" s="341"/>
    </row>
    <row r="200" spans="1:4" ht="12.6">
      <c r="A200" s="506"/>
      <c r="B200" s="1018" t="s">
        <v>644</v>
      </c>
      <c r="C200" s="1018"/>
      <c r="D200" s="341"/>
    </row>
    <row r="201" spans="1:4" ht="12.6">
      <c r="A201" s="506"/>
      <c r="B201" s="1015" t="s">
        <v>886</v>
      </c>
      <c r="C201" s="1015"/>
      <c r="D201" s="341"/>
    </row>
    <row r="202" spans="1:4" ht="12.6">
      <c r="A202" s="505"/>
      <c r="B202" s="502" t="s">
        <v>885</v>
      </c>
      <c r="C202" s="587" t="s">
        <v>963</v>
      </c>
      <c r="D202" s="341"/>
    </row>
    <row r="203" spans="1:4" ht="12.6">
      <c r="A203" s="506"/>
      <c r="B203" s="1018" t="s">
        <v>645</v>
      </c>
      <c r="C203" s="1018"/>
      <c r="D203" s="342"/>
    </row>
    <row r="204" spans="1:4" ht="12.6">
      <c r="A204" s="505"/>
      <c r="B204" s="1019" t="s">
        <v>884</v>
      </c>
      <c r="C204" s="1019"/>
      <c r="D204" s="343"/>
    </row>
    <row r="205" spans="1:4" ht="12.6">
      <c r="B205" s="1018" t="s">
        <v>682</v>
      </c>
      <c r="C205" s="1018"/>
      <c r="D205" s="344"/>
    </row>
    <row r="206" spans="1:4" ht="24">
      <c r="A206" s="501">
        <v>1</v>
      </c>
      <c r="B206" s="502" t="s">
        <v>658</v>
      </c>
      <c r="C206" s="499" t="s">
        <v>670</v>
      </c>
      <c r="D206" s="343"/>
    </row>
    <row r="207" spans="1:4" ht="18" customHeight="1">
      <c r="A207" s="501">
        <v>2</v>
      </c>
      <c r="B207" s="502" t="s">
        <v>659</v>
      </c>
      <c r="C207" s="499" t="s">
        <v>671</v>
      </c>
      <c r="D207" s="344"/>
    </row>
    <row r="208" spans="1:4" ht="24">
      <c r="A208" s="501">
        <v>3</v>
      </c>
      <c r="B208" s="502" t="s">
        <v>660</v>
      </c>
      <c r="C208" s="502" t="s">
        <v>672</v>
      </c>
      <c r="D208" s="345"/>
    </row>
    <row r="209" spans="1:4" ht="12.6">
      <c r="A209" s="501">
        <v>4</v>
      </c>
      <c r="B209" s="502" t="s">
        <v>661</v>
      </c>
      <c r="C209" s="502" t="s">
        <v>673</v>
      </c>
      <c r="D209" s="345"/>
    </row>
    <row r="210" spans="1:4" ht="24">
      <c r="A210" s="501">
        <v>5</v>
      </c>
      <c r="B210" s="502" t="s">
        <v>662</v>
      </c>
      <c r="C210" s="502" t="s">
        <v>674</v>
      </c>
    </row>
    <row r="211" spans="1:4" ht="24.45" customHeight="1">
      <c r="A211" s="501">
        <v>6</v>
      </c>
      <c r="B211" s="502" t="s">
        <v>663</v>
      </c>
      <c r="C211" s="502" t="s">
        <v>675</v>
      </c>
    </row>
    <row r="212" spans="1:4" ht="24">
      <c r="A212" s="501">
        <v>7</v>
      </c>
      <c r="B212" s="502" t="s">
        <v>664</v>
      </c>
      <c r="C212" s="502" t="s">
        <v>676</v>
      </c>
    </row>
    <row r="213" spans="1:4">
      <c r="A213" s="501">
        <v>7.1</v>
      </c>
      <c r="B213" s="504" t="s">
        <v>665</v>
      </c>
      <c r="C213" s="502" t="s">
        <v>677</v>
      </c>
    </row>
    <row r="214" spans="1:4">
      <c r="A214" s="501">
        <v>7.2</v>
      </c>
      <c r="B214" s="504" t="s">
        <v>666</v>
      </c>
      <c r="C214" s="502" t="s">
        <v>678</v>
      </c>
    </row>
    <row r="215" spans="1:4">
      <c r="A215" s="501">
        <v>7.3</v>
      </c>
      <c r="B215" s="503" t="s">
        <v>667</v>
      </c>
      <c r="C215" s="502" t="s">
        <v>679</v>
      </c>
    </row>
    <row r="216" spans="1:4" ht="39.450000000000003" customHeight="1">
      <c r="A216" s="501">
        <v>8</v>
      </c>
      <c r="B216" s="502" t="s">
        <v>668</v>
      </c>
      <c r="C216" s="499" t="s">
        <v>680</v>
      </c>
    </row>
    <row r="217" spans="1:4">
      <c r="A217" s="501">
        <v>9</v>
      </c>
      <c r="B217" s="502" t="s">
        <v>669</v>
      </c>
      <c r="C217" s="499" t="s">
        <v>681</v>
      </c>
    </row>
    <row r="218" spans="1:4" ht="24">
      <c r="A218" s="543">
        <v>10.1</v>
      </c>
      <c r="B218" s="544" t="s">
        <v>689</v>
      </c>
      <c r="C218" s="535" t="s">
        <v>690</v>
      </c>
    </row>
    <row r="219" spans="1:4">
      <c r="A219" s="1020"/>
      <c r="B219" s="545" t="s">
        <v>876</v>
      </c>
      <c r="C219" s="499" t="s">
        <v>883</v>
      </c>
    </row>
    <row r="220" spans="1:4">
      <c r="A220" s="1020"/>
      <c r="B220" s="500" t="s">
        <v>541</v>
      </c>
      <c r="C220" s="499" t="s">
        <v>882</v>
      </c>
    </row>
    <row r="221" spans="1:4">
      <c r="A221" s="1020"/>
      <c r="B221" s="500" t="s">
        <v>875</v>
      </c>
      <c r="C221" s="588" t="s">
        <v>966</v>
      </c>
    </row>
    <row r="222" spans="1:4">
      <c r="A222" s="1020"/>
      <c r="B222" s="500" t="s">
        <v>683</v>
      </c>
      <c r="C222" s="499" t="s">
        <v>881</v>
      </c>
    </row>
    <row r="223" spans="1:4" ht="24">
      <c r="A223" s="1020"/>
      <c r="B223" s="500" t="s">
        <v>687</v>
      </c>
      <c r="C223" s="514" t="s">
        <v>880</v>
      </c>
    </row>
    <row r="224" spans="1:4" ht="36">
      <c r="A224" s="1020"/>
      <c r="B224" s="500" t="s">
        <v>686</v>
      </c>
      <c r="C224" s="499" t="s">
        <v>879</v>
      </c>
    </row>
    <row r="225" spans="1:3">
      <c r="A225" s="1020"/>
      <c r="B225" s="500" t="s">
        <v>915</v>
      </c>
      <c r="C225" s="499" t="s">
        <v>878</v>
      </c>
    </row>
    <row r="226" spans="1:3" ht="24">
      <c r="A226" s="1020"/>
      <c r="B226" s="500" t="s">
        <v>916</v>
      </c>
      <c r="C226" s="499" t="s">
        <v>877</v>
      </c>
    </row>
    <row r="227" spans="1:3" ht="12.6">
      <c r="A227" s="536"/>
      <c r="B227" s="537"/>
      <c r="C227" s="538"/>
    </row>
    <row r="228" spans="1:3" ht="12.6">
      <c r="A228" s="536"/>
      <c r="B228" s="538"/>
      <c r="C228" s="539"/>
    </row>
    <row r="229" spans="1:3" ht="12.6">
      <c r="A229" s="536"/>
      <c r="B229" s="538"/>
      <c r="C229" s="539"/>
    </row>
    <row r="230" spans="1:3" ht="12.6">
      <c r="A230" s="536"/>
      <c r="B230" s="540"/>
      <c r="C230" s="539"/>
    </row>
    <row r="231" spans="1:3">
      <c r="A231" s="1014"/>
      <c r="B231" s="541"/>
      <c r="C231" s="539"/>
    </row>
    <row r="232" spans="1:3">
      <c r="A232" s="1014"/>
      <c r="B232" s="541"/>
      <c r="C232" s="539"/>
    </row>
    <row r="233" spans="1:3">
      <c r="A233" s="1014"/>
      <c r="B233" s="541"/>
      <c r="C233" s="539"/>
    </row>
    <row r="234" spans="1:3">
      <c r="A234" s="1014"/>
      <c r="B234" s="541"/>
      <c r="C234" s="542"/>
    </row>
    <row r="235" spans="1:3" ht="40.5" customHeight="1">
      <c r="A235" s="1014"/>
      <c r="B235" s="541"/>
      <c r="C235" s="539"/>
    </row>
    <row r="236" spans="1:3" ht="24" customHeight="1">
      <c r="A236" s="1014"/>
      <c r="B236" s="541"/>
      <c r="C236" s="539"/>
    </row>
    <row r="237" spans="1:3">
      <c r="A237" s="1014"/>
      <c r="B237" s="541"/>
      <c r="C237" s="539"/>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25" zoomScale="80" zoomScaleNormal="80" workbookViewId="0">
      <selection activeCell="D52" sqref="D52"/>
    </sheetView>
  </sheetViews>
  <sheetFormatPr defaultRowHeight="14.4"/>
  <cols>
    <col min="2" max="2" width="66.6640625" customWidth="1"/>
    <col min="3" max="8" width="17.6640625" style="790" customWidth="1"/>
  </cols>
  <sheetData>
    <row r="1" spans="1:8">
      <c r="A1" s="17" t="s">
        <v>97</v>
      </c>
      <c r="B1" s="258" t="str">
        <f>Info!C2</f>
        <v>სს ”ლიბერთი ბანკი”</v>
      </c>
      <c r="C1" s="784"/>
      <c r="D1" s="791"/>
      <c r="E1" s="791"/>
      <c r="F1" s="791"/>
      <c r="G1" s="791"/>
    </row>
    <row r="2" spans="1:8">
      <c r="A2" s="17" t="s">
        <v>98</v>
      </c>
      <c r="B2" s="672">
        <f>'1. key ratios'!B2</f>
        <v>45747</v>
      </c>
      <c r="C2" s="785"/>
      <c r="D2" s="792"/>
      <c r="E2" s="792"/>
      <c r="F2" s="792"/>
      <c r="G2" s="792"/>
      <c r="H2" s="793"/>
    </row>
    <row r="3" spans="1:8" ht="15" thickBot="1">
      <c r="A3" s="17"/>
      <c r="B3" s="16"/>
      <c r="C3" s="785"/>
      <c r="D3" s="792"/>
      <c r="E3" s="792"/>
      <c r="F3" s="792"/>
      <c r="G3" s="792"/>
      <c r="H3" s="793"/>
    </row>
    <row r="4" spans="1:8">
      <c r="A4" s="886" t="s">
        <v>25</v>
      </c>
      <c r="B4" s="884" t="s">
        <v>155</v>
      </c>
      <c r="C4" s="882" t="s">
        <v>103</v>
      </c>
      <c r="D4" s="882"/>
      <c r="E4" s="882"/>
      <c r="F4" s="882" t="s">
        <v>104</v>
      </c>
      <c r="G4" s="882"/>
      <c r="H4" s="883"/>
    </row>
    <row r="5" spans="1:8" ht="15.45" customHeight="1">
      <c r="A5" s="887"/>
      <c r="B5" s="885"/>
      <c r="C5" s="786" t="s">
        <v>26</v>
      </c>
      <c r="D5" s="786" t="s">
        <v>77</v>
      </c>
      <c r="E5" s="786" t="s">
        <v>66</v>
      </c>
      <c r="F5" s="786" t="s">
        <v>26</v>
      </c>
      <c r="G5" s="786" t="s">
        <v>77</v>
      </c>
      <c r="H5" s="794" t="s">
        <v>66</v>
      </c>
    </row>
    <row r="6" spans="1:8">
      <c r="A6" s="762">
        <v>1</v>
      </c>
      <c r="B6" s="376" t="s">
        <v>744</v>
      </c>
      <c r="C6" s="787">
        <v>143767776.28</v>
      </c>
      <c r="D6" s="787">
        <v>21309508.069000002</v>
      </c>
      <c r="E6" s="795">
        <f>C6+D6</f>
        <v>165077284.34900001</v>
      </c>
      <c r="F6" s="787">
        <v>127707208.80400001</v>
      </c>
      <c r="G6" s="787">
        <v>17298950.199999999</v>
      </c>
      <c r="H6" s="796">
        <f>F6+G6</f>
        <v>145006159.00400001</v>
      </c>
    </row>
    <row r="7" spans="1:8">
      <c r="A7" s="762">
        <v>1.1000000000000001</v>
      </c>
      <c r="B7" s="377" t="s">
        <v>698</v>
      </c>
      <c r="C7" s="787"/>
      <c r="D7" s="787"/>
      <c r="E7" s="795">
        <f t="shared" ref="E7:E45" si="0">C7+D7</f>
        <v>0</v>
      </c>
      <c r="F7" s="787"/>
      <c r="G7" s="787"/>
      <c r="H7" s="796">
        <f t="shared" ref="H7:H44" si="1">F7+G7</f>
        <v>0</v>
      </c>
    </row>
    <row r="8" spans="1:8" ht="20.399999999999999">
      <c r="A8" s="762">
        <v>1.2</v>
      </c>
      <c r="B8" s="377" t="s">
        <v>745</v>
      </c>
      <c r="C8" s="787"/>
      <c r="D8" s="787"/>
      <c r="E8" s="795">
        <f t="shared" si="0"/>
        <v>0</v>
      </c>
      <c r="F8" s="787"/>
      <c r="G8" s="787"/>
      <c r="H8" s="796">
        <f t="shared" si="1"/>
        <v>0</v>
      </c>
    </row>
    <row r="9" spans="1:8" ht="21.45" customHeight="1">
      <c r="A9" s="762">
        <v>1.3</v>
      </c>
      <c r="B9" s="372" t="s">
        <v>746</v>
      </c>
      <c r="C9" s="787"/>
      <c r="D9" s="787"/>
      <c r="E9" s="795">
        <f t="shared" si="0"/>
        <v>0</v>
      </c>
      <c r="F9" s="787"/>
      <c r="G9" s="787"/>
      <c r="H9" s="796">
        <f t="shared" si="1"/>
        <v>0</v>
      </c>
    </row>
    <row r="10" spans="1:8" ht="20.399999999999999">
      <c r="A10" s="762">
        <v>1.4</v>
      </c>
      <c r="B10" s="372" t="s">
        <v>702</v>
      </c>
      <c r="C10" s="787">
        <v>6115842</v>
      </c>
      <c r="D10" s="787">
        <v>0</v>
      </c>
      <c r="E10" s="795">
        <f t="shared" si="0"/>
        <v>6115842</v>
      </c>
      <c r="F10" s="787">
        <v>3440823</v>
      </c>
      <c r="G10" s="787"/>
      <c r="H10" s="796">
        <f t="shared" si="1"/>
        <v>3440823</v>
      </c>
    </row>
    <row r="11" spans="1:8">
      <c r="A11" s="762">
        <v>1.5</v>
      </c>
      <c r="B11" s="372" t="s">
        <v>705</v>
      </c>
      <c r="C11" s="787">
        <v>137651934.28</v>
      </c>
      <c r="D11" s="787">
        <v>21309508.069000002</v>
      </c>
      <c r="E11" s="795">
        <f t="shared" si="0"/>
        <v>158961442.34900001</v>
      </c>
      <c r="F11" s="787">
        <v>124266385.80400001</v>
      </c>
      <c r="G11" s="787">
        <v>17298950.199999999</v>
      </c>
      <c r="H11" s="796">
        <f t="shared" si="1"/>
        <v>141565336.00400001</v>
      </c>
    </row>
    <row r="12" spans="1:8">
      <c r="A12" s="762">
        <v>1.6</v>
      </c>
      <c r="B12" s="378" t="s">
        <v>88</v>
      </c>
      <c r="C12" s="787"/>
      <c r="D12" s="787"/>
      <c r="E12" s="795">
        <f t="shared" si="0"/>
        <v>0</v>
      </c>
      <c r="F12" s="787"/>
      <c r="G12" s="787"/>
      <c r="H12" s="796">
        <f t="shared" si="1"/>
        <v>0</v>
      </c>
    </row>
    <row r="13" spans="1:8">
      <c r="A13" s="762">
        <v>2</v>
      </c>
      <c r="B13" s="379" t="s">
        <v>747</v>
      </c>
      <c r="C13" s="787">
        <v>-67997943.482385397</v>
      </c>
      <c r="D13" s="787">
        <v>-9572476.3860276416</v>
      </c>
      <c r="E13" s="795">
        <f t="shared" si="0"/>
        <v>-77570419.868413031</v>
      </c>
      <c r="F13" s="787">
        <v>-62176637.439695083</v>
      </c>
      <c r="G13" s="787">
        <v>-6214799.512468094</v>
      </c>
      <c r="H13" s="796">
        <f t="shared" si="1"/>
        <v>-68391436.952163175</v>
      </c>
    </row>
    <row r="14" spans="1:8">
      <c r="A14" s="762">
        <v>2.1</v>
      </c>
      <c r="B14" s="372" t="s">
        <v>748</v>
      </c>
      <c r="C14" s="787"/>
      <c r="D14" s="787"/>
      <c r="E14" s="795">
        <f t="shared" si="0"/>
        <v>0</v>
      </c>
      <c r="F14" s="787"/>
      <c r="G14" s="787"/>
      <c r="H14" s="796">
        <f t="shared" si="1"/>
        <v>0</v>
      </c>
    </row>
    <row r="15" spans="1:8" ht="24.45" customHeight="1">
      <c r="A15" s="762">
        <v>2.2000000000000002</v>
      </c>
      <c r="B15" s="372" t="s">
        <v>749</v>
      </c>
      <c r="C15" s="787"/>
      <c r="D15" s="787"/>
      <c r="E15" s="795">
        <f t="shared" si="0"/>
        <v>0</v>
      </c>
      <c r="F15" s="787"/>
      <c r="G15" s="787"/>
      <c r="H15" s="796">
        <f t="shared" si="1"/>
        <v>0</v>
      </c>
    </row>
    <row r="16" spans="1:8" ht="20.7" customHeight="1">
      <c r="A16" s="762">
        <v>2.2999999999999998</v>
      </c>
      <c r="B16" s="372" t="s">
        <v>750</v>
      </c>
      <c r="C16" s="787">
        <v>-67997943.482385397</v>
      </c>
      <c r="D16" s="787">
        <v>-9572476.3860276416</v>
      </c>
      <c r="E16" s="795">
        <f t="shared" si="0"/>
        <v>-77570419.868413031</v>
      </c>
      <c r="F16" s="787">
        <v>-62176637.439695083</v>
      </c>
      <c r="G16" s="787">
        <v>-6214799.512468094</v>
      </c>
      <c r="H16" s="796">
        <f t="shared" si="1"/>
        <v>-68391436.952163175</v>
      </c>
    </row>
    <row r="17" spans="1:8">
      <c r="A17" s="762">
        <v>2.4</v>
      </c>
      <c r="B17" s="372" t="s">
        <v>751</v>
      </c>
      <c r="C17" s="787"/>
      <c r="D17" s="787"/>
      <c r="E17" s="795">
        <f t="shared" si="0"/>
        <v>0</v>
      </c>
      <c r="F17" s="787"/>
      <c r="G17" s="787"/>
      <c r="H17" s="796">
        <f t="shared" si="1"/>
        <v>0</v>
      </c>
    </row>
    <row r="18" spans="1:8">
      <c r="A18" s="762">
        <v>3</v>
      </c>
      <c r="B18" s="379" t="s">
        <v>752</v>
      </c>
      <c r="C18" s="787"/>
      <c r="D18" s="787"/>
      <c r="E18" s="795">
        <f t="shared" si="0"/>
        <v>0</v>
      </c>
      <c r="F18" s="787"/>
      <c r="G18" s="787"/>
      <c r="H18" s="796">
        <f t="shared" si="1"/>
        <v>0</v>
      </c>
    </row>
    <row r="19" spans="1:8">
      <c r="A19" s="762">
        <v>4</v>
      </c>
      <c r="B19" s="379" t="s">
        <v>753</v>
      </c>
      <c r="C19" s="787">
        <v>11881061.640000001</v>
      </c>
      <c r="D19" s="787">
        <v>2284093.61</v>
      </c>
      <c r="E19" s="795">
        <f t="shared" si="0"/>
        <v>14165155.25</v>
      </c>
      <c r="F19" s="787">
        <v>10309185.710000001</v>
      </c>
      <c r="G19" s="787">
        <v>2209434.6099999994</v>
      </c>
      <c r="H19" s="796">
        <f t="shared" si="1"/>
        <v>12518620.32</v>
      </c>
    </row>
    <row r="20" spans="1:8">
      <c r="A20" s="762">
        <v>5</v>
      </c>
      <c r="B20" s="379" t="s">
        <v>754</v>
      </c>
      <c r="C20" s="787">
        <v>-1702091.3599999999</v>
      </c>
      <c r="D20" s="787">
        <v>-5832498.3099999996</v>
      </c>
      <c r="E20" s="795">
        <f t="shared" si="0"/>
        <v>-7534589.6699999999</v>
      </c>
      <c r="F20" s="787">
        <v>-1431453</v>
      </c>
      <c r="G20" s="787">
        <v>-4566298.6399999997</v>
      </c>
      <c r="H20" s="796">
        <f t="shared" si="1"/>
        <v>-5997751.6399999997</v>
      </c>
    </row>
    <row r="21" spans="1:8" ht="38.700000000000003" customHeight="1">
      <c r="A21" s="762">
        <v>6</v>
      </c>
      <c r="B21" s="379" t="s">
        <v>755</v>
      </c>
      <c r="C21" s="787">
        <v>80704.09</v>
      </c>
      <c r="D21" s="787">
        <v>0</v>
      </c>
      <c r="E21" s="795">
        <f t="shared" si="0"/>
        <v>80704.09</v>
      </c>
      <c r="F21" s="787">
        <v>-79281.489999999991</v>
      </c>
      <c r="G21" s="787">
        <v>0</v>
      </c>
      <c r="H21" s="796">
        <f t="shared" si="1"/>
        <v>-79281.489999999991</v>
      </c>
    </row>
    <row r="22" spans="1:8" ht="27.45" customHeight="1">
      <c r="A22" s="762">
        <v>7</v>
      </c>
      <c r="B22" s="379" t="s">
        <v>756</v>
      </c>
      <c r="C22" s="787">
        <v>742847.79</v>
      </c>
      <c r="D22" s="787">
        <v>0</v>
      </c>
      <c r="E22" s="795">
        <f t="shared" si="0"/>
        <v>742847.79</v>
      </c>
      <c r="F22" s="787">
        <v>6603696.3200000003</v>
      </c>
      <c r="G22" s="787">
        <v>0</v>
      </c>
      <c r="H22" s="796">
        <f t="shared" si="1"/>
        <v>6603696.3200000003</v>
      </c>
    </row>
    <row r="23" spans="1:8" ht="37.200000000000003" customHeight="1">
      <c r="A23" s="762">
        <v>8</v>
      </c>
      <c r="B23" s="380" t="s">
        <v>757</v>
      </c>
      <c r="C23" s="787"/>
      <c r="D23" s="787"/>
      <c r="E23" s="795">
        <f t="shared" si="0"/>
        <v>0</v>
      </c>
      <c r="F23" s="787"/>
      <c r="G23" s="787"/>
      <c r="H23" s="796">
        <f t="shared" si="1"/>
        <v>0</v>
      </c>
    </row>
    <row r="24" spans="1:8" ht="34.5" customHeight="1">
      <c r="A24" s="762">
        <v>9</v>
      </c>
      <c r="B24" s="380" t="s">
        <v>758</v>
      </c>
      <c r="C24" s="787"/>
      <c r="D24" s="787"/>
      <c r="E24" s="795">
        <f t="shared" si="0"/>
        <v>0</v>
      </c>
      <c r="F24" s="787"/>
      <c r="G24" s="787"/>
      <c r="H24" s="796">
        <f t="shared" si="1"/>
        <v>0</v>
      </c>
    </row>
    <row r="25" spans="1:8">
      <c r="A25" s="762">
        <v>10</v>
      </c>
      <c r="B25" s="379" t="s">
        <v>759</v>
      </c>
      <c r="C25" s="787">
        <v>3737448.0600000005</v>
      </c>
      <c r="D25" s="787">
        <v>0</v>
      </c>
      <c r="E25" s="795">
        <f t="shared" si="0"/>
        <v>3737448.0600000005</v>
      </c>
      <c r="F25" s="787">
        <v>-2907388.3800000008</v>
      </c>
      <c r="G25" s="787">
        <v>0</v>
      </c>
      <c r="H25" s="796">
        <f t="shared" si="1"/>
        <v>-2907388.3800000008</v>
      </c>
    </row>
    <row r="26" spans="1:8" ht="27" customHeight="1">
      <c r="A26" s="762">
        <v>11</v>
      </c>
      <c r="B26" s="381" t="s">
        <v>760</v>
      </c>
      <c r="C26" s="787">
        <v>77614.91</v>
      </c>
      <c r="D26" s="787">
        <v>0</v>
      </c>
      <c r="E26" s="795">
        <f t="shared" si="0"/>
        <v>77614.91</v>
      </c>
      <c r="F26" s="787">
        <v>44884.44</v>
      </c>
      <c r="G26" s="787">
        <v>0</v>
      </c>
      <c r="H26" s="796">
        <f t="shared" si="1"/>
        <v>44884.44</v>
      </c>
    </row>
    <row r="27" spans="1:8">
      <c r="A27" s="762">
        <v>12</v>
      </c>
      <c r="B27" s="379" t="s">
        <v>761</v>
      </c>
      <c r="C27" s="787">
        <v>3844233.81</v>
      </c>
      <c r="D27" s="787">
        <v>2314.4</v>
      </c>
      <c r="E27" s="795">
        <f t="shared" si="0"/>
        <v>3846548.21</v>
      </c>
      <c r="F27" s="787">
        <v>4054085.4000000004</v>
      </c>
      <c r="G27" s="787">
        <v>0</v>
      </c>
      <c r="H27" s="796">
        <f t="shared" si="1"/>
        <v>4054085.4000000004</v>
      </c>
    </row>
    <row r="28" spans="1:8">
      <c r="A28" s="762">
        <v>13</v>
      </c>
      <c r="B28" s="382" t="s">
        <v>762</v>
      </c>
      <c r="C28" s="787">
        <v>-5358640</v>
      </c>
      <c r="D28" s="787">
        <v>-200440</v>
      </c>
      <c r="E28" s="795">
        <f t="shared" si="0"/>
        <v>-5559080</v>
      </c>
      <c r="F28" s="787">
        <v>4363016</v>
      </c>
      <c r="G28" s="787">
        <v>31573</v>
      </c>
      <c r="H28" s="796">
        <f t="shared" si="1"/>
        <v>4394589</v>
      </c>
    </row>
    <row r="29" spans="1:8">
      <c r="A29" s="762">
        <v>14</v>
      </c>
      <c r="B29" s="383" t="s">
        <v>763</v>
      </c>
      <c r="C29" s="787">
        <v>-45346835.150000006</v>
      </c>
      <c r="D29" s="787">
        <v>-1302783.8600000001</v>
      </c>
      <c r="E29" s="795">
        <f t="shared" si="0"/>
        <v>-46649619.010000005</v>
      </c>
      <c r="F29" s="787">
        <v>-49337868.57</v>
      </c>
      <c r="G29" s="787">
        <v>-970682.36999999988</v>
      </c>
      <c r="H29" s="796">
        <f t="shared" si="1"/>
        <v>-50308550.939999998</v>
      </c>
    </row>
    <row r="30" spans="1:8">
      <c r="A30" s="762">
        <v>14.1</v>
      </c>
      <c r="B30" s="357" t="s">
        <v>764</v>
      </c>
      <c r="C30" s="787">
        <v>-37456655.340000011</v>
      </c>
      <c r="D30" s="787"/>
      <c r="E30" s="795">
        <f t="shared" si="0"/>
        <v>-37456655.340000011</v>
      </c>
      <c r="F30" s="787">
        <v>-31538996.190000001</v>
      </c>
      <c r="G30" s="787"/>
      <c r="H30" s="796">
        <f t="shared" si="1"/>
        <v>-31538996.190000001</v>
      </c>
    </row>
    <row r="31" spans="1:8">
      <c r="A31" s="762">
        <v>14.2</v>
      </c>
      <c r="B31" s="357" t="s">
        <v>765</v>
      </c>
      <c r="C31" s="787">
        <v>-7890179.8099999987</v>
      </c>
      <c r="D31" s="787">
        <v>-1302783.8600000001</v>
      </c>
      <c r="E31" s="795">
        <f t="shared" si="0"/>
        <v>-9192963.6699999981</v>
      </c>
      <c r="F31" s="787">
        <v>-17798872.379999999</v>
      </c>
      <c r="G31" s="787">
        <v>-970682.36999999988</v>
      </c>
      <c r="H31" s="796">
        <f t="shared" si="1"/>
        <v>-18769554.75</v>
      </c>
    </row>
    <row r="32" spans="1:8">
      <c r="A32" s="762">
        <v>15</v>
      </c>
      <c r="B32" s="763" t="s">
        <v>766</v>
      </c>
      <c r="C32" s="787">
        <v>-9720530.7800000012</v>
      </c>
      <c r="D32" s="787"/>
      <c r="E32" s="795">
        <f t="shared" si="0"/>
        <v>-9720530.7800000012</v>
      </c>
      <c r="F32" s="787">
        <v>-8958716.4000000004</v>
      </c>
      <c r="G32" s="787"/>
      <c r="H32" s="796">
        <f t="shared" si="1"/>
        <v>-8958716.4000000004</v>
      </c>
    </row>
    <row r="33" spans="1:8" ht="22.5" customHeight="1">
      <c r="A33" s="762">
        <v>16</v>
      </c>
      <c r="B33" s="353" t="s">
        <v>767</v>
      </c>
      <c r="C33" s="787"/>
      <c r="D33" s="787"/>
      <c r="E33" s="795">
        <f t="shared" si="0"/>
        <v>0</v>
      </c>
      <c r="F33" s="787"/>
      <c r="G33" s="787"/>
      <c r="H33" s="796">
        <f t="shared" si="1"/>
        <v>0</v>
      </c>
    </row>
    <row r="34" spans="1:8">
      <c r="A34" s="762">
        <v>17</v>
      </c>
      <c r="B34" s="379" t="s">
        <v>768</v>
      </c>
      <c r="C34" s="787">
        <v>-59822.84</v>
      </c>
      <c r="D34" s="787">
        <v>-26437.999999999996</v>
      </c>
      <c r="E34" s="795">
        <f t="shared" si="0"/>
        <v>-86260.84</v>
      </c>
      <c r="F34" s="787">
        <v>300742.47156735271</v>
      </c>
      <c r="G34" s="787">
        <v>30101.417361613607</v>
      </c>
      <c r="H34" s="796">
        <f t="shared" si="1"/>
        <v>330843.88892896631</v>
      </c>
    </row>
    <row r="35" spans="1:8">
      <c r="A35" s="762">
        <v>17.100000000000001</v>
      </c>
      <c r="B35" s="384" t="s">
        <v>769</v>
      </c>
      <c r="C35" s="787">
        <v>-59822.84</v>
      </c>
      <c r="D35" s="787">
        <v>-26084.589999999997</v>
      </c>
      <c r="E35" s="795">
        <f t="shared" si="0"/>
        <v>-85907.43</v>
      </c>
      <c r="F35" s="787">
        <v>300742.47156735271</v>
      </c>
      <c r="G35" s="787">
        <v>30101.417361613607</v>
      </c>
      <c r="H35" s="796">
        <f t="shared" si="1"/>
        <v>330843.88892896631</v>
      </c>
    </row>
    <row r="36" spans="1:8">
      <c r="A36" s="762">
        <v>17.2</v>
      </c>
      <c r="B36" s="357" t="s">
        <v>770</v>
      </c>
      <c r="C36" s="787">
        <v>0</v>
      </c>
      <c r="D36" s="787">
        <v>-353.41</v>
      </c>
      <c r="E36" s="795">
        <f t="shared" si="0"/>
        <v>-353.41</v>
      </c>
      <c r="F36" s="787"/>
      <c r="G36" s="787"/>
      <c r="H36" s="796">
        <f t="shared" si="1"/>
        <v>0</v>
      </c>
    </row>
    <row r="37" spans="1:8" ht="41.7" customHeight="1">
      <c r="A37" s="762">
        <v>18</v>
      </c>
      <c r="B37" s="385" t="s">
        <v>771</v>
      </c>
      <c r="C37" s="787">
        <v>-6267946.9399999995</v>
      </c>
      <c r="D37" s="787">
        <v>-157672.63000000003</v>
      </c>
      <c r="E37" s="795">
        <f t="shared" si="0"/>
        <v>-6425619.5699999994</v>
      </c>
      <c r="F37" s="787">
        <v>-7978451.0499999998</v>
      </c>
      <c r="G37" s="801">
        <v>228374</v>
      </c>
      <c r="H37" s="796">
        <f t="shared" si="1"/>
        <v>-7750077.0499999998</v>
      </c>
    </row>
    <row r="38" spans="1:8" ht="20.399999999999999">
      <c r="A38" s="762">
        <v>18.100000000000001</v>
      </c>
      <c r="B38" s="372" t="s">
        <v>772</v>
      </c>
      <c r="C38" s="787">
        <v>-165232</v>
      </c>
      <c r="D38" s="787">
        <v>0</v>
      </c>
      <c r="E38" s="795">
        <f t="shared" si="0"/>
        <v>-165232</v>
      </c>
      <c r="F38" s="787"/>
      <c r="G38" s="787">
        <v>0</v>
      </c>
      <c r="H38" s="796">
        <f t="shared" si="1"/>
        <v>0</v>
      </c>
    </row>
    <row r="39" spans="1:8">
      <c r="A39" s="762">
        <v>18.2</v>
      </c>
      <c r="B39" s="372" t="s">
        <v>773</v>
      </c>
      <c r="C39" s="787">
        <v>-6102714.9399999995</v>
      </c>
      <c r="D39" s="787">
        <v>-157672.63000000003</v>
      </c>
      <c r="E39" s="795">
        <f t="shared" si="0"/>
        <v>-6260387.5699999994</v>
      </c>
      <c r="F39" s="787">
        <v>-7978451.0499999998</v>
      </c>
      <c r="G39" s="787">
        <v>228374</v>
      </c>
      <c r="H39" s="796">
        <f t="shared" si="1"/>
        <v>-7750077.0499999998</v>
      </c>
    </row>
    <row r="40" spans="1:8" ht="24.45" customHeight="1">
      <c r="A40" s="762">
        <v>19</v>
      </c>
      <c r="B40" s="385" t="s">
        <v>774</v>
      </c>
      <c r="C40" s="787"/>
      <c r="D40" s="787"/>
      <c r="E40" s="795">
        <f t="shared" si="0"/>
        <v>0</v>
      </c>
      <c r="F40" s="787"/>
      <c r="G40" s="787"/>
      <c r="H40" s="796">
        <f t="shared" si="1"/>
        <v>0</v>
      </c>
    </row>
    <row r="41" spans="1:8" ht="25.2" customHeight="1">
      <c r="A41" s="762">
        <v>20</v>
      </c>
      <c r="B41" s="385" t="s">
        <v>775</v>
      </c>
      <c r="C41" s="787">
        <v>0</v>
      </c>
      <c r="D41" s="787">
        <v>0</v>
      </c>
      <c r="E41" s="795">
        <f t="shared" si="0"/>
        <v>0</v>
      </c>
      <c r="F41" s="787">
        <v>-124123.19</v>
      </c>
      <c r="G41" s="787">
        <v>0</v>
      </c>
      <c r="H41" s="796">
        <f t="shared" si="1"/>
        <v>-124123.19</v>
      </c>
    </row>
    <row r="42" spans="1:8" ht="33" customHeight="1">
      <c r="A42" s="762">
        <v>21</v>
      </c>
      <c r="B42" s="386" t="s">
        <v>776</v>
      </c>
      <c r="C42" s="787"/>
      <c r="D42" s="787"/>
      <c r="E42" s="795">
        <f t="shared" si="0"/>
        <v>0</v>
      </c>
      <c r="F42" s="787"/>
      <c r="G42" s="787"/>
      <c r="H42" s="796">
        <f t="shared" si="1"/>
        <v>0</v>
      </c>
    </row>
    <row r="43" spans="1:8">
      <c r="A43" s="762">
        <v>22</v>
      </c>
      <c r="B43" s="764" t="s">
        <v>777</v>
      </c>
      <c r="C43" s="787">
        <f>SUM(C6,C13,C18,C19,C20,C21,C22,C23,C24,C25,C26,C27,C28,C29,C32,C33,C34,C37,C40,C41,C42)</f>
        <v>27677876.027614608</v>
      </c>
      <c r="D43" s="787">
        <f>SUM(D6,D13,D18,D19,D20,D21,D22,D23,D24,D25,D26,D27,D28,D29,D32,D33,D34,D37,D40,D41,D42)</f>
        <v>6503606.8929723604</v>
      </c>
      <c r="E43" s="795">
        <f t="shared" si="0"/>
        <v>34181482.920586966</v>
      </c>
      <c r="F43" s="787">
        <f>SUM(F6,F13,F18,F19,F20,F21,F22,F23,F24,F25,F26,F27,F28,F29,F32,F33,F34,F37,F40,F41,F42)</f>
        <v>20388899.62587228</v>
      </c>
      <c r="G43" s="787">
        <f>SUM(G6,G13,G18,G19,G20,G21,G22,G23,G24,G25,G26,G27,G28,G29,G32,G33,G34,G37,G40,G41,G42)</f>
        <v>8046652.7048935192</v>
      </c>
      <c r="H43" s="796">
        <f t="shared" si="1"/>
        <v>28435552.330765799</v>
      </c>
    </row>
    <row r="44" spans="1:8">
      <c r="A44" s="762">
        <v>23</v>
      </c>
      <c r="B44" s="764" t="s">
        <v>778</v>
      </c>
      <c r="C44" s="787">
        <v>-4390332.74</v>
      </c>
      <c r="D44" s="787"/>
      <c r="E44" s="795">
        <f t="shared" si="0"/>
        <v>-4390332.74</v>
      </c>
      <c r="F44" s="787">
        <v>-3684917.69</v>
      </c>
      <c r="G44" s="787"/>
      <c r="H44" s="796">
        <f t="shared" si="1"/>
        <v>-3684917.69</v>
      </c>
    </row>
    <row r="45" spans="1:8" ht="15" thickBot="1">
      <c r="A45" s="765">
        <v>24</v>
      </c>
      <c r="B45" s="766" t="s">
        <v>779</v>
      </c>
      <c r="C45" s="802">
        <f>C43+C44</f>
        <v>23287543.287614606</v>
      </c>
      <c r="D45" s="802">
        <f>D43+D44</f>
        <v>6503606.8929723604</v>
      </c>
      <c r="E45" s="799">
        <f t="shared" si="0"/>
        <v>29791150.180586968</v>
      </c>
      <c r="F45" s="802">
        <f>F43+F44</f>
        <v>16703981.935872281</v>
      </c>
      <c r="G45" s="802">
        <f>G43+G44</f>
        <v>8046652.7048935192</v>
      </c>
      <c r="H45" s="800">
        <f>F45+G45</f>
        <v>24750634.640765801</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B47" sqref="B47"/>
    </sheetView>
  </sheetViews>
  <sheetFormatPr defaultRowHeight="14.4"/>
  <cols>
    <col min="1" max="1" width="8.6640625" style="388"/>
    <col min="2" max="2" width="83.33203125" customWidth="1"/>
    <col min="3" max="3" width="13.88671875" customWidth="1"/>
    <col min="4" max="4" width="15.33203125" bestFit="1" customWidth="1"/>
    <col min="5" max="5" width="14.88671875" bestFit="1" customWidth="1"/>
    <col min="6" max="6" width="12.6640625" bestFit="1" customWidth="1"/>
    <col min="7" max="8" width="15.33203125" bestFit="1" customWidth="1"/>
  </cols>
  <sheetData>
    <row r="1" spans="1:8">
      <c r="A1" s="17" t="s">
        <v>97</v>
      </c>
      <c r="B1" s="258" t="str">
        <f>Info!C2</f>
        <v>სს ”ლიბერთი ბანკი”</v>
      </c>
      <c r="C1" s="16"/>
      <c r="D1" s="205"/>
      <c r="E1" s="205"/>
      <c r="F1" s="205"/>
      <c r="G1" s="205"/>
    </row>
    <row r="2" spans="1:8">
      <c r="A2" s="17" t="s">
        <v>98</v>
      </c>
      <c r="B2" s="672">
        <f>'1. key ratios'!B2</f>
        <v>45747</v>
      </c>
      <c r="C2" s="28"/>
      <c r="D2" s="18"/>
      <c r="E2" s="18"/>
      <c r="F2" s="18"/>
      <c r="G2" s="18"/>
      <c r="H2" s="1"/>
    </row>
    <row r="3" spans="1:8" ht="15" thickBot="1">
      <c r="A3" s="17"/>
      <c r="B3" s="16"/>
      <c r="C3" s="28"/>
      <c r="D3" s="18"/>
      <c r="E3" s="18"/>
      <c r="F3" s="18"/>
      <c r="G3" s="18"/>
      <c r="H3" s="1"/>
    </row>
    <row r="4" spans="1:8">
      <c r="A4" s="877" t="s">
        <v>25</v>
      </c>
      <c r="B4" s="888" t="s">
        <v>140</v>
      </c>
      <c r="C4" s="890" t="s">
        <v>103</v>
      </c>
      <c r="D4" s="890"/>
      <c r="E4" s="890"/>
      <c r="F4" s="890" t="s">
        <v>104</v>
      </c>
      <c r="G4" s="890"/>
      <c r="H4" s="891"/>
    </row>
    <row r="5" spans="1:8">
      <c r="A5" s="878"/>
      <c r="B5" s="889"/>
      <c r="C5" s="748" t="s">
        <v>26</v>
      </c>
      <c r="D5" s="748" t="s">
        <v>77</v>
      </c>
      <c r="E5" s="748" t="s">
        <v>66</v>
      </c>
      <c r="F5" s="748" t="s">
        <v>26</v>
      </c>
      <c r="G5" s="748" t="s">
        <v>77</v>
      </c>
      <c r="H5" s="749" t="s">
        <v>66</v>
      </c>
    </row>
    <row r="6" spans="1:8">
      <c r="A6" s="751">
        <v>1</v>
      </c>
      <c r="B6" s="767" t="s">
        <v>780</v>
      </c>
      <c r="C6" s="696">
        <v>0</v>
      </c>
      <c r="D6" s="696">
        <v>0</v>
      </c>
      <c r="E6" s="697">
        <f t="shared" ref="E6:E43" si="0">C6+D6</f>
        <v>0</v>
      </c>
      <c r="F6" s="696">
        <v>0</v>
      </c>
      <c r="G6" s="696">
        <v>0</v>
      </c>
      <c r="H6" s="698">
        <f t="shared" ref="H6:H43" si="1">F6+G6</f>
        <v>0</v>
      </c>
    </row>
    <row r="7" spans="1:8">
      <c r="A7" s="751">
        <v>2</v>
      </c>
      <c r="B7" s="767" t="s">
        <v>166</v>
      </c>
      <c r="C7" s="696">
        <v>0</v>
      </c>
      <c r="D7" s="696">
        <v>0</v>
      </c>
      <c r="E7" s="697">
        <f t="shared" si="0"/>
        <v>0</v>
      </c>
      <c r="F7" s="696">
        <v>0</v>
      </c>
      <c r="G7" s="696">
        <v>0</v>
      </c>
      <c r="H7" s="698">
        <f t="shared" si="1"/>
        <v>0</v>
      </c>
    </row>
    <row r="8" spans="1:8">
      <c r="A8" s="751">
        <v>3</v>
      </c>
      <c r="B8" s="767" t="s">
        <v>168</v>
      </c>
      <c r="C8" s="696">
        <f>C9+C10</f>
        <v>469747297.89999998</v>
      </c>
      <c r="D8" s="696">
        <f>D9+D10</f>
        <v>17483533796.080002</v>
      </c>
      <c r="E8" s="697">
        <f t="shared" si="0"/>
        <v>17953281093.980003</v>
      </c>
      <c r="F8" s="696">
        <f>F9+F10</f>
        <v>475966845.25999999</v>
      </c>
      <c r="G8" s="696">
        <f>G9+G10</f>
        <v>17028798226.350002</v>
      </c>
      <c r="H8" s="698">
        <f t="shared" si="1"/>
        <v>17504765071.610001</v>
      </c>
    </row>
    <row r="9" spans="1:8">
      <c r="A9" s="751">
        <v>3.1</v>
      </c>
      <c r="B9" s="768" t="s">
        <v>781</v>
      </c>
      <c r="C9" s="696">
        <v>0</v>
      </c>
      <c r="D9" s="696">
        <v>0</v>
      </c>
      <c r="E9" s="697">
        <f t="shared" si="0"/>
        <v>0</v>
      </c>
      <c r="F9" s="696">
        <v>0</v>
      </c>
      <c r="G9" s="696">
        <v>0</v>
      </c>
      <c r="H9" s="698">
        <f t="shared" si="1"/>
        <v>0</v>
      </c>
    </row>
    <row r="10" spans="1:8">
      <c r="A10" s="751">
        <v>3.2</v>
      </c>
      <c r="B10" s="768" t="s">
        <v>782</v>
      </c>
      <c r="C10" s="696">
        <v>469747297.89999998</v>
      </c>
      <c r="D10" s="696">
        <v>17483533796.080002</v>
      </c>
      <c r="E10" s="697">
        <f t="shared" si="0"/>
        <v>17953281093.980003</v>
      </c>
      <c r="F10" s="696">
        <v>475966845.25999999</v>
      </c>
      <c r="G10" s="696">
        <v>17028798226.350002</v>
      </c>
      <c r="H10" s="698">
        <f t="shared" si="1"/>
        <v>17504765071.610001</v>
      </c>
    </row>
    <row r="11" spans="1:8" ht="27.6">
      <c r="A11" s="751">
        <v>4</v>
      </c>
      <c r="B11" s="767" t="s">
        <v>167</v>
      </c>
      <c r="C11" s="696">
        <f>C12+C13</f>
        <v>1173840000</v>
      </c>
      <c r="D11" s="696">
        <f>D12+D13</f>
        <v>0</v>
      </c>
      <c r="E11" s="697">
        <f t="shared" si="0"/>
        <v>1173840000</v>
      </c>
      <c r="F11" s="696">
        <f>F12+F13</f>
        <v>359285000</v>
      </c>
      <c r="G11" s="696">
        <f>G12+G13</f>
        <v>0</v>
      </c>
      <c r="H11" s="698">
        <f t="shared" si="1"/>
        <v>359285000</v>
      </c>
    </row>
    <row r="12" spans="1:8">
      <c r="A12" s="751">
        <v>4.0999999999999996</v>
      </c>
      <c r="B12" s="768" t="s">
        <v>783</v>
      </c>
      <c r="C12" s="696">
        <v>1173840000</v>
      </c>
      <c r="D12" s="696">
        <v>0</v>
      </c>
      <c r="E12" s="697">
        <f t="shared" si="0"/>
        <v>1173840000</v>
      </c>
      <c r="F12" s="696">
        <v>359285000</v>
      </c>
      <c r="G12" s="696">
        <v>0</v>
      </c>
      <c r="H12" s="698">
        <f t="shared" si="1"/>
        <v>359285000</v>
      </c>
    </row>
    <row r="13" spans="1:8">
      <c r="A13" s="751">
        <v>4.2</v>
      </c>
      <c r="B13" s="768" t="s">
        <v>784</v>
      </c>
      <c r="C13" s="696">
        <v>0</v>
      </c>
      <c r="D13" s="696">
        <v>0</v>
      </c>
      <c r="E13" s="697">
        <f t="shared" si="0"/>
        <v>0</v>
      </c>
      <c r="F13" s="696">
        <v>0</v>
      </c>
      <c r="G13" s="696">
        <v>0</v>
      </c>
      <c r="H13" s="698">
        <f t="shared" si="1"/>
        <v>0</v>
      </c>
    </row>
    <row r="14" spans="1:8">
      <c r="A14" s="751">
        <v>5</v>
      </c>
      <c r="B14" s="769" t="s">
        <v>785</v>
      </c>
      <c r="C14" s="696">
        <f>C15+C16+C17+C23+C24+C25+C26</f>
        <v>171622653.17000002</v>
      </c>
      <c r="D14" s="696">
        <f>D15+D16+D17+D23+D24+D25+D26</f>
        <v>5434592795</v>
      </c>
      <c r="E14" s="697">
        <f t="shared" si="0"/>
        <v>5606215448.1700001</v>
      </c>
      <c r="F14" s="696">
        <f>F15+F16+F17+F23+F24+F25+F26</f>
        <v>199862237.23000002</v>
      </c>
      <c r="G14" s="696">
        <f>G15+G16+G17+G23+G24+G25+G26</f>
        <v>5283405376.1799994</v>
      </c>
      <c r="H14" s="698">
        <f t="shared" si="1"/>
        <v>5483267613.4099998</v>
      </c>
    </row>
    <row r="15" spans="1:8">
      <c r="A15" s="751">
        <v>5.0999999999999996</v>
      </c>
      <c r="B15" s="770" t="s">
        <v>786</v>
      </c>
      <c r="C15" s="696">
        <v>34961564</v>
      </c>
      <c r="D15" s="696">
        <v>8289527</v>
      </c>
      <c r="E15" s="697">
        <f t="shared" si="0"/>
        <v>43251091</v>
      </c>
      <c r="F15" s="696">
        <v>34943948.850000001</v>
      </c>
      <c r="G15" s="696">
        <v>8075039.8799999999</v>
      </c>
      <c r="H15" s="698">
        <f t="shared" si="1"/>
        <v>43018988.730000004</v>
      </c>
    </row>
    <row r="16" spans="1:8">
      <c r="A16" s="751">
        <v>5.2</v>
      </c>
      <c r="B16" s="770" t="s">
        <v>787</v>
      </c>
      <c r="C16" s="696">
        <v>46981292</v>
      </c>
      <c r="D16" s="696">
        <v>114578223</v>
      </c>
      <c r="E16" s="697">
        <f t="shared" si="0"/>
        <v>161559515</v>
      </c>
      <c r="F16" s="696">
        <v>75238491.209999993</v>
      </c>
      <c r="G16" s="696">
        <v>101751585.8</v>
      </c>
      <c r="H16" s="698">
        <f t="shared" si="1"/>
        <v>176990077.00999999</v>
      </c>
    </row>
    <row r="17" spans="1:8">
      <c r="A17" s="751">
        <v>5.3</v>
      </c>
      <c r="B17" s="770" t="s">
        <v>788</v>
      </c>
      <c r="C17" s="696">
        <f>C18+C19+C20+C21+C22</f>
        <v>1531900</v>
      </c>
      <c r="D17" s="696">
        <f>D18+D19+D20+D21+D22</f>
        <v>3384237993.9999995</v>
      </c>
      <c r="E17" s="697">
        <f t="shared" si="0"/>
        <v>3385769893.9999995</v>
      </c>
      <c r="F17" s="696">
        <v>1531900</v>
      </c>
      <c r="G17" s="696">
        <v>3296186464</v>
      </c>
      <c r="H17" s="698">
        <f t="shared" si="1"/>
        <v>3297718364</v>
      </c>
    </row>
    <row r="18" spans="1:8">
      <c r="A18" s="751" t="s">
        <v>169</v>
      </c>
      <c r="B18" s="771" t="s">
        <v>789</v>
      </c>
      <c r="C18" s="696">
        <v>0</v>
      </c>
      <c r="D18" s="696">
        <v>328561453.99999952</v>
      </c>
      <c r="E18" s="697">
        <f t="shared" si="0"/>
        <v>328561453.99999952</v>
      </c>
      <c r="F18" s="696">
        <v>0</v>
      </c>
      <c r="G18" s="696">
        <v>211597385.83700299</v>
      </c>
      <c r="H18" s="698">
        <f t="shared" si="1"/>
        <v>211597385.83700299</v>
      </c>
    </row>
    <row r="19" spans="1:8">
      <c r="A19" s="751" t="s">
        <v>170</v>
      </c>
      <c r="B19" s="772" t="s">
        <v>790</v>
      </c>
      <c r="C19" s="696">
        <v>344000</v>
      </c>
      <c r="D19" s="696">
        <v>891254337.82799864</v>
      </c>
      <c r="E19" s="697">
        <f t="shared" si="0"/>
        <v>891598337.82799864</v>
      </c>
      <c r="F19" s="696">
        <v>344000</v>
      </c>
      <c r="G19" s="696">
        <v>1101482278.9677937</v>
      </c>
      <c r="H19" s="698">
        <f t="shared" si="1"/>
        <v>1101826278.9677937</v>
      </c>
    </row>
    <row r="20" spans="1:8">
      <c r="A20" s="751" t="s">
        <v>171</v>
      </c>
      <c r="B20" s="772" t="s">
        <v>791</v>
      </c>
      <c r="C20" s="696">
        <v>0</v>
      </c>
      <c r="D20" s="696">
        <v>269437853.64449996</v>
      </c>
      <c r="E20" s="697">
        <f t="shared" si="0"/>
        <v>269437853.64449996</v>
      </c>
      <c r="F20" s="696">
        <v>0</v>
      </c>
      <c r="G20" s="696">
        <v>279470118.15850002</v>
      </c>
      <c r="H20" s="698">
        <f t="shared" si="1"/>
        <v>279470118.15850002</v>
      </c>
    </row>
    <row r="21" spans="1:8">
      <c r="A21" s="751" t="s">
        <v>172</v>
      </c>
      <c r="B21" s="772" t="s">
        <v>792</v>
      </c>
      <c r="C21" s="696">
        <v>1136900</v>
      </c>
      <c r="D21" s="696">
        <v>1780353959.6894016</v>
      </c>
      <c r="E21" s="697">
        <f t="shared" si="0"/>
        <v>1781490859.6894016</v>
      </c>
      <c r="F21" s="696">
        <v>1136900</v>
      </c>
      <c r="G21" s="696">
        <v>1585305515.407403</v>
      </c>
      <c r="H21" s="698">
        <f t="shared" si="1"/>
        <v>1586442415.407403</v>
      </c>
    </row>
    <row r="22" spans="1:8">
      <c r="A22" s="751" t="s">
        <v>173</v>
      </c>
      <c r="B22" s="772" t="s">
        <v>510</v>
      </c>
      <c r="C22" s="696">
        <v>51000</v>
      </c>
      <c r="D22" s="696">
        <v>114630388.83810009</v>
      </c>
      <c r="E22" s="697">
        <f t="shared" si="0"/>
        <v>114681388.83810009</v>
      </c>
      <c r="F22" s="696">
        <v>51000</v>
      </c>
      <c r="G22" s="696">
        <v>118331165.62930034</v>
      </c>
      <c r="H22" s="698">
        <f t="shared" si="1"/>
        <v>118382165.62930034</v>
      </c>
    </row>
    <row r="23" spans="1:8">
      <c r="A23" s="751">
        <v>5.4</v>
      </c>
      <c r="B23" s="770" t="s">
        <v>793</v>
      </c>
      <c r="C23" s="696">
        <v>2760542.17</v>
      </c>
      <c r="D23" s="696">
        <v>443560957</v>
      </c>
      <c r="E23" s="697">
        <f t="shared" si="0"/>
        <v>446321499.17000002</v>
      </c>
      <c r="F23" s="696">
        <v>2760542.17</v>
      </c>
      <c r="G23" s="696">
        <v>432020326.10000002</v>
      </c>
      <c r="H23" s="698">
        <f t="shared" si="1"/>
        <v>434780868.27000004</v>
      </c>
    </row>
    <row r="24" spans="1:8">
      <c r="A24" s="751">
        <v>5.5</v>
      </c>
      <c r="B24" s="770" t="s">
        <v>794</v>
      </c>
      <c r="C24" s="696">
        <v>13625000</v>
      </c>
      <c r="D24" s="696">
        <v>611297179</v>
      </c>
      <c r="E24" s="697">
        <f t="shared" si="0"/>
        <v>624922179</v>
      </c>
      <c r="F24" s="696">
        <v>13625000</v>
      </c>
      <c r="G24" s="696">
        <v>595393529.79999995</v>
      </c>
      <c r="H24" s="698">
        <f t="shared" si="1"/>
        <v>609018529.79999995</v>
      </c>
    </row>
    <row r="25" spans="1:8">
      <c r="A25" s="751">
        <v>5.6</v>
      </c>
      <c r="B25" s="770" t="s">
        <v>795</v>
      </c>
      <c r="C25" s="696">
        <v>19000010</v>
      </c>
      <c r="D25" s="696">
        <v>510062406</v>
      </c>
      <c r="E25" s="697">
        <f t="shared" si="0"/>
        <v>529062416</v>
      </c>
      <c r="F25" s="696">
        <v>19000010</v>
      </c>
      <c r="G25" s="696">
        <v>496826905.39999998</v>
      </c>
      <c r="H25" s="698">
        <f t="shared" si="1"/>
        <v>515826915.39999998</v>
      </c>
    </row>
    <row r="26" spans="1:8">
      <c r="A26" s="751">
        <v>5.7</v>
      </c>
      <c r="B26" s="770" t="s">
        <v>510</v>
      </c>
      <c r="C26" s="696">
        <v>52762345</v>
      </c>
      <c r="D26" s="696">
        <v>362566509</v>
      </c>
      <c r="E26" s="697">
        <f t="shared" si="0"/>
        <v>415328854</v>
      </c>
      <c r="F26" s="696">
        <v>52762345</v>
      </c>
      <c r="G26" s="696">
        <v>353151525.19999999</v>
      </c>
      <c r="H26" s="698">
        <f t="shared" si="1"/>
        <v>405913870.19999999</v>
      </c>
    </row>
    <row r="27" spans="1:8">
      <c r="A27" s="751">
        <v>6</v>
      </c>
      <c r="B27" s="769" t="s">
        <v>796</v>
      </c>
      <c r="C27" s="696">
        <v>169183418.22999999</v>
      </c>
      <c r="D27" s="696">
        <v>130584486.36802</v>
      </c>
      <c r="E27" s="697">
        <f t="shared" si="0"/>
        <v>299767904.59801996</v>
      </c>
      <c r="F27" s="696">
        <v>135286679.77000001</v>
      </c>
      <c r="G27" s="696">
        <v>115442491.67</v>
      </c>
      <c r="H27" s="698">
        <f t="shared" si="1"/>
        <v>250729171.44</v>
      </c>
    </row>
    <row r="28" spans="1:8">
      <c r="A28" s="751">
        <v>7</v>
      </c>
      <c r="B28" s="769" t="s">
        <v>797</v>
      </c>
      <c r="C28" s="696">
        <v>54472892.899999999</v>
      </c>
      <c r="D28" s="696">
        <v>39115569.465999998</v>
      </c>
      <c r="E28" s="697">
        <f t="shared" si="0"/>
        <v>93588462.365999997</v>
      </c>
      <c r="F28" s="696">
        <v>55080177.009999998</v>
      </c>
      <c r="G28" s="696">
        <v>9533661.932</v>
      </c>
      <c r="H28" s="698">
        <f t="shared" si="1"/>
        <v>64613838.942000002</v>
      </c>
    </row>
    <row r="29" spans="1:8">
      <c r="A29" s="751">
        <v>8</v>
      </c>
      <c r="B29" s="769" t="s">
        <v>798</v>
      </c>
      <c r="C29" s="696">
        <v>0</v>
      </c>
      <c r="D29" s="696">
        <v>135770.93298000001</v>
      </c>
      <c r="E29" s="697">
        <f t="shared" si="0"/>
        <v>135770.93298000001</v>
      </c>
      <c r="F29" s="696">
        <v>0</v>
      </c>
      <c r="G29" s="696">
        <v>0</v>
      </c>
      <c r="H29" s="698">
        <f t="shared" si="1"/>
        <v>0</v>
      </c>
    </row>
    <row r="30" spans="1:8">
      <c r="A30" s="751">
        <v>9</v>
      </c>
      <c r="B30" s="767" t="s">
        <v>174</v>
      </c>
      <c r="C30" s="696">
        <f>C31+C32+C33+C34+C35+C36+C37</f>
        <v>1819475.0000000149</v>
      </c>
      <c r="D30" s="696">
        <f>D31+D32+D33+D34+D35+D36+D37</f>
        <v>172740678.12</v>
      </c>
      <c r="E30" s="697">
        <f t="shared" si="0"/>
        <v>174560153.12</v>
      </c>
      <c r="F30" s="696">
        <f>F31+F32+F33+F34+F35+F36+F37</f>
        <v>50089527</v>
      </c>
      <c r="G30" s="696">
        <f>G31+G32+G33+G34+G35+G36+G37</f>
        <v>96516083.320000008</v>
      </c>
      <c r="H30" s="698">
        <f t="shared" si="1"/>
        <v>146605610.31999999</v>
      </c>
    </row>
    <row r="31" spans="1:8" ht="27.6">
      <c r="A31" s="751">
        <v>9.1</v>
      </c>
      <c r="B31" s="768" t="s">
        <v>799</v>
      </c>
      <c r="C31" s="696">
        <v>1819475.0000000149</v>
      </c>
      <c r="D31" s="696">
        <v>85654479.659999996</v>
      </c>
      <c r="E31" s="697">
        <f t="shared" si="0"/>
        <v>87473954.660000011</v>
      </c>
      <c r="F31" s="696">
        <v>8623599.9999999925</v>
      </c>
      <c r="G31" s="696">
        <v>58794869.990000002</v>
      </c>
      <c r="H31" s="698">
        <f t="shared" si="1"/>
        <v>67418469.989999995</v>
      </c>
    </row>
    <row r="32" spans="1:8" ht="27.6">
      <c r="A32" s="751">
        <v>9.1999999999999993</v>
      </c>
      <c r="B32" s="768" t="s">
        <v>800</v>
      </c>
      <c r="C32" s="696">
        <v>0</v>
      </c>
      <c r="D32" s="696">
        <v>87086198.459999993</v>
      </c>
      <c r="E32" s="697">
        <f t="shared" si="0"/>
        <v>87086198.459999993</v>
      </c>
      <c r="F32" s="696">
        <v>41465927.000000007</v>
      </c>
      <c r="G32" s="696">
        <v>37721213.330000006</v>
      </c>
      <c r="H32" s="698">
        <f t="shared" si="1"/>
        <v>79187140.330000013</v>
      </c>
    </row>
    <row r="33" spans="1:8" ht="27.6">
      <c r="A33" s="751">
        <v>9.3000000000000007</v>
      </c>
      <c r="B33" s="768" t="s">
        <v>801</v>
      </c>
      <c r="C33" s="696">
        <v>0</v>
      </c>
      <c r="D33" s="696">
        <v>0</v>
      </c>
      <c r="E33" s="697">
        <f t="shared" si="0"/>
        <v>0</v>
      </c>
      <c r="F33" s="696">
        <v>0</v>
      </c>
      <c r="G33" s="696">
        <v>0</v>
      </c>
      <c r="H33" s="698">
        <f t="shared" si="1"/>
        <v>0</v>
      </c>
    </row>
    <row r="34" spans="1:8">
      <c r="A34" s="751">
        <v>9.4</v>
      </c>
      <c r="B34" s="768" t="s">
        <v>802</v>
      </c>
      <c r="C34" s="696">
        <v>0</v>
      </c>
      <c r="D34" s="696">
        <v>0</v>
      </c>
      <c r="E34" s="697">
        <f t="shared" si="0"/>
        <v>0</v>
      </c>
      <c r="F34" s="696">
        <v>0</v>
      </c>
      <c r="G34" s="696">
        <v>0</v>
      </c>
      <c r="H34" s="698">
        <f t="shared" si="1"/>
        <v>0</v>
      </c>
    </row>
    <row r="35" spans="1:8">
      <c r="A35" s="751">
        <v>9.5</v>
      </c>
      <c r="B35" s="768" t="s">
        <v>803</v>
      </c>
      <c r="C35" s="696">
        <v>0</v>
      </c>
      <c r="D35" s="696">
        <v>0</v>
      </c>
      <c r="E35" s="697">
        <f t="shared" si="0"/>
        <v>0</v>
      </c>
      <c r="F35" s="696">
        <v>0</v>
      </c>
      <c r="G35" s="696">
        <v>0</v>
      </c>
      <c r="H35" s="698">
        <f t="shared" si="1"/>
        <v>0</v>
      </c>
    </row>
    <row r="36" spans="1:8" ht="27.6">
      <c r="A36" s="751">
        <v>9.6</v>
      </c>
      <c r="B36" s="768" t="s">
        <v>804</v>
      </c>
      <c r="C36" s="696">
        <v>0</v>
      </c>
      <c r="D36" s="696">
        <v>0</v>
      </c>
      <c r="E36" s="697">
        <f t="shared" si="0"/>
        <v>0</v>
      </c>
      <c r="F36" s="696">
        <v>0</v>
      </c>
      <c r="G36" s="696">
        <v>0</v>
      </c>
      <c r="H36" s="698">
        <f t="shared" si="1"/>
        <v>0</v>
      </c>
    </row>
    <row r="37" spans="1:8" ht="27.6">
      <c r="A37" s="751">
        <v>9.6999999999999993</v>
      </c>
      <c r="B37" s="768" t="s">
        <v>805</v>
      </c>
      <c r="C37" s="696">
        <v>0</v>
      </c>
      <c r="D37" s="696">
        <v>0</v>
      </c>
      <c r="E37" s="697">
        <f t="shared" si="0"/>
        <v>0</v>
      </c>
      <c r="F37" s="696">
        <v>0</v>
      </c>
      <c r="G37" s="696">
        <v>0</v>
      </c>
      <c r="H37" s="698">
        <f t="shared" si="1"/>
        <v>0</v>
      </c>
    </row>
    <row r="38" spans="1:8">
      <c r="A38" s="751">
        <v>10</v>
      </c>
      <c r="B38" s="773" t="s">
        <v>806</v>
      </c>
      <c r="C38" s="696">
        <f>C41+C42</f>
        <v>153250137</v>
      </c>
      <c r="D38" s="696">
        <f>D41+D42</f>
        <v>2265181</v>
      </c>
      <c r="E38" s="697">
        <f t="shared" si="0"/>
        <v>155515318</v>
      </c>
      <c r="F38" s="696">
        <f>F41+F42</f>
        <v>153940453.97999999</v>
      </c>
      <c r="G38" s="696">
        <f>G41+G42</f>
        <v>2610221.2381037106</v>
      </c>
      <c r="H38" s="698">
        <f t="shared" si="1"/>
        <v>156550675.21810371</v>
      </c>
    </row>
    <row r="39" spans="1:8" ht="27.6">
      <c r="A39" s="751">
        <v>10.1</v>
      </c>
      <c r="B39" s="768" t="s">
        <v>807</v>
      </c>
      <c r="C39" s="696">
        <v>9795220</v>
      </c>
      <c r="D39" s="696">
        <v>141</v>
      </c>
      <c r="E39" s="697">
        <f t="shared" si="0"/>
        <v>9795361</v>
      </c>
      <c r="F39" s="696">
        <v>7255408.5400000149</v>
      </c>
      <c r="G39" s="696">
        <v>637.82399999999996</v>
      </c>
      <c r="H39" s="698">
        <f t="shared" si="1"/>
        <v>7256046.364000015</v>
      </c>
    </row>
    <row r="40" spans="1:8" ht="27.6">
      <c r="A40" s="751">
        <v>10.199999999999999</v>
      </c>
      <c r="B40" s="768" t="s">
        <v>808</v>
      </c>
      <c r="C40" s="696">
        <v>1957761</v>
      </c>
      <c r="D40" s="696">
        <v>5794</v>
      </c>
      <c r="E40" s="697">
        <f t="shared" si="0"/>
        <v>1963555</v>
      </c>
      <c r="F40" s="696">
        <v>1464364.59</v>
      </c>
      <c r="G40" s="696">
        <v>0</v>
      </c>
      <c r="H40" s="698">
        <f t="shared" si="1"/>
        <v>1464364.59</v>
      </c>
    </row>
    <row r="41" spans="1:8" ht="27.6">
      <c r="A41" s="751">
        <v>10.3</v>
      </c>
      <c r="B41" s="768" t="s">
        <v>809</v>
      </c>
      <c r="C41" s="696">
        <v>138630302</v>
      </c>
      <c r="D41" s="696">
        <v>2085858</v>
      </c>
      <c r="E41" s="697">
        <f t="shared" si="0"/>
        <v>140716160</v>
      </c>
      <c r="F41" s="696">
        <v>145895283.38999999</v>
      </c>
      <c r="G41" s="696">
        <v>2598497.3828037106</v>
      </c>
      <c r="H41" s="698">
        <f t="shared" si="1"/>
        <v>148493780.77280369</v>
      </c>
    </row>
    <row r="42" spans="1:8" ht="27.6">
      <c r="A42" s="751">
        <v>10.4</v>
      </c>
      <c r="B42" s="768" t="s">
        <v>810</v>
      </c>
      <c r="C42" s="696">
        <v>14619835</v>
      </c>
      <c r="D42" s="696">
        <v>179323</v>
      </c>
      <c r="E42" s="697">
        <f t="shared" si="0"/>
        <v>14799158</v>
      </c>
      <c r="F42" s="696">
        <v>8045170.5899999999</v>
      </c>
      <c r="G42" s="696">
        <v>11723.855299999999</v>
      </c>
      <c r="H42" s="698">
        <f t="shared" si="1"/>
        <v>8056894.4452999998</v>
      </c>
    </row>
    <row r="43" spans="1:8" ht="15" thickBot="1">
      <c r="A43" s="760">
        <v>11</v>
      </c>
      <c r="B43" s="774" t="s">
        <v>175</v>
      </c>
      <c r="C43" s="868">
        <v>1540379</v>
      </c>
      <c r="D43" s="868">
        <v>69707</v>
      </c>
      <c r="E43" s="699">
        <f t="shared" si="0"/>
        <v>1610086</v>
      </c>
      <c r="F43" s="700">
        <v>1787577</v>
      </c>
      <c r="G43" s="700">
        <v>324555</v>
      </c>
      <c r="H43" s="701">
        <f t="shared" si="1"/>
        <v>2112132</v>
      </c>
    </row>
    <row r="44" spans="1:8">
      <c r="C44" s="389"/>
      <c r="D44" s="389"/>
      <c r="E44" s="389"/>
      <c r="F44" s="389"/>
      <c r="G44" s="389"/>
      <c r="H44" s="389"/>
    </row>
    <row r="45" spans="1:8">
      <c r="C45" s="389"/>
      <c r="D45" s="389"/>
      <c r="E45" s="389"/>
      <c r="F45" s="389"/>
      <c r="G45" s="389"/>
      <c r="H45" s="389"/>
    </row>
    <row r="46" spans="1:8">
      <c r="C46" s="389"/>
      <c r="D46" s="389"/>
      <c r="E46" s="389"/>
      <c r="F46" s="389"/>
      <c r="G46" s="389"/>
      <c r="H46" s="389"/>
    </row>
    <row r="47" spans="1:8">
      <c r="C47" s="389"/>
      <c r="D47" s="389"/>
      <c r="E47" s="389"/>
      <c r="F47" s="389"/>
      <c r="G47" s="389"/>
      <c r="H47" s="389"/>
    </row>
  </sheetData>
  <mergeCells count="4">
    <mergeCell ref="A4:A5"/>
    <mergeCell ref="B4:B5"/>
    <mergeCell ref="C4:E4"/>
    <mergeCell ref="F4:H4"/>
  </mergeCells>
  <pageMargins left="0.7" right="0.7" top="0.75" bottom="0.75" header="0.3" footer="0.3"/>
  <pageSetup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D30" sqref="D30"/>
      <selection pane="topRight" activeCell="D30" sqref="D30"/>
      <selection pane="bottomLeft" activeCell="D30" sqref="D30"/>
      <selection pane="bottomRight" activeCell="D30" sqref="D30"/>
    </sheetView>
  </sheetViews>
  <sheetFormatPr defaultColWidth="9.33203125" defaultRowHeight="13.8"/>
  <cols>
    <col min="1" max="1" width="9.5546875" style="2" bestFit="1" customWidth="1"/>
    <col min="2" max="2" width="85.88671875" style="2" customWidth="1"/>
    <col min="3" max="3" width="14.33203125" style="2" customWidth="1"/>
    <col min="4" max="4" width="13.6640625" style="2" customWidth="1"/>
    <col min="5" max="5" width="13.88671875" style="12" customWidth="1"/>
    <col min="6" max="6" width="13.6640625" style="12" customWidth="1"/>
    <col min="7" max="7" width="14.6640625" style="12" customWidth="1"/>
    <col min="8" max="11" width="9.6640625" style="12" customWidth="1"/>
    <col min="12" max="16384" width="9.33203125" style="12"/>
  </cols>
  <sheetData>
    <row r="1" spans="1:8">
      <c r="A1" s="17" t="s">
        <v>97</v>
      </c>
      <c r="B1" s="16" t="str">
        <f>Info!C2</f>
        <v>სს ”ლიბერთი ბანკი”</v>
      </c>
      <c r="C1" s="16"/>
      <c r="D1" s="205"/>
    </row>
    <row r="2" spans="1:8">
      <c r="A2" s="17" t="s">
        <v>98</v>
      </c>
      <c r="B2" s="672">
        <f>'1. key ratios'!B2</f>
        <v>45747</v>
      </c>
      <c r="C2" s="28"/>
      <c r="D2" s="18"/>
      <c r="E2" s="11"/>
      <c r="F2" s="11"/>
      <c r="G2" s="11"/>
      <c r="H2" s="11"/>
    </row>
    <row r="3" spans="1:8">
      <c r="A3" s="17"/>
      <c r="B3" s="16"/>
      <c r="C3" s="28"/>
      <c r="D3" s="18"/>
      <c r="E3" s="11"/>
      <c r="F3" s="11"/>
      <c r="G3" s="11"/>
      <c r="H3" s="11"/>
    </row>
    <row r="4" spans="1:8" ht="15" customHeight="1" thickBot="1">
      <c r="A4" s="126" t="s">
        <v>242</v>
      </c>
      <c r="B4" s="127" t="s">
        <v>96</v>
      </c>
      <c r="C4" s="128" t="s">
        <v>76</v>
      </c>
    </row>
    <row r="5" spans="1:8" ht="15" customHeight="1">
      <c r="A5" s="702" t="s">
        <v>25</v>
      </c>
      <c r="B5" s="703"/>
      <c r="C5" s="273" t="str">
        <f>INT((MONTH($B$2))/3)&amp;"Q"&amp;"-"&amp;YEAR($B$2)</f>
        <v>1Q-2025</v>
      </c>
      <c r="D5" s="273" t="str">
        <f>IF(INT(MONTH($B$2))=3, "4"&amp;"Q"&amp;"-"&amp;YEAR($B$2)-1, IF(INT(MONTH($B$2))=6, "1"&amp;"Q"&amp;"-"&amp;YEAR($B$2), IF(INT(MONTH($B$2))=9, "2"&amp;"Q"&amp;"-"&amp;YEAR($B$2),IF(INT(MONTH($B$2))=12, "3"&amp;"Q"&amp;"-"&amp;YEAR($B$2), 0))))</f>
        <v>4Q-2024</v>
      </c>
      <c r="E5" s="273" t="str">
        <f>IF(INT(MONTH($B$2))=3, "3"&amp;"Q"&amp;"-"&amp;YEAR($B$2)-1, IF(INT(MONTH($B$2))=6, "4"&amp;"Q"&amp;"-"&amp;YEAR($B$2)-1, IF(INT(MONTH($B$2))=9, "1"&amp;"Q"&amp;"-"&amp;YEAR($B$2),IF(INT(MONTH($B$2))=12, "2"&amp;"Q"&amp;"-"&amp;YEAR($B$2), 0))))</f>
        <v>3Q-2024</v>
      </c>
      <c r="F5" s="273" t="str">
        <f>IF(INT(MONTH($B$2))=3, "2"&amp;"Q"&amp;"-"&amp;YEAR($B$2)-1, IF(INT(MONTH($B$2))=6, "3"&amp;"Q"&amp;"-"&amp;YEAR($B$2)-1, IF(INT(MONTH($B$2))=9, "4"&amp;"Q"&amp;"-"&amp;YEAR($B$2)-1,IF(INT(MONTH($B$2))=12, "1"&amp;"Q"&amp;"-"&amp;YEAR($B$2), 0))))</f>
        <v>2Q-2024</v>
      </c>
      <c r="G5" s="274" t="str">
        <f>IF(INT(MONTH($B$2))=3, "1"&amp;"Q"&amp;"-"&amp;YEAR($B$2)-1, IF(INT(MONTH($B$2))=6, "2"&amp;"Q"&amp;"-"&amp;YEAR($B$2)-1, IF(INT(MONTH($B$2))=9, "3"&amp;"Q"&amp;"-"&amp;YEAR($B$2)-1,IF(INT(MONTH($B$2))=12, "4"&amp;"Q"&amp;"-"&amp;YEAR($B$2)-1, 0))))</f>
        <v>1Q-2024</v>
      </c>
    </row>
    <row r="6" spans="1:8" ht="15" customHeight="1">
      <c r="A6" s="704">
        <v>1</v>
      </c>
      <c r="B6" s="705" t="s">
        <v>101</v>
      </c>
      <c r="C6" s="706">
        <f>C7+C9+C10</f>
        <v>3138438337.927259</v>
      </c>
      <c r="D6" s="707">
        <f>D7+D9+D10</f>
        <v>2919232268.7415619</v>
      </c>
      <c r="E6" s="706">
        <f t="shared" ref="E6:G6" si="0">E7+E9+E10</f>
        <v>2748282288.0625391</v>
      </c>
      <c r="F6" s="777">
        <f t="shared" si="0"/>
        <v>2577745458.2466707</v>
      </c>
      <c r="G6" s="265">
        <f t="shared" si="0"/>
        <v>2467307470.119647</v>
      </c>
    </row>
    <row r="7" spans="1:8" ht="15" customHeight="1">
      <c r="A7" s="704">
        <v>1.1000000000000001</v>
      </c>
      <c r="B7" s="708" t="s">
        <v>995</v>
      </c>
      <c r="C7" s="640">
        <v>3076435905.6973662</v>
      </c>
      <c r="D7" s="709">
        <v>2862298531.2414284</v>
      </c>
      <c r="E7" s="640">
        <v>2702700911.2528443</v>
      </c>
      <c r="F7" s="778">
        <v>2530678185.7266049</v>
      </c>
      <c r="G7" s="266">
        <v>2418936632.6047473</v>
      </c>
    </row>
    <row r="8" spans="1:8" ht="27.6">
      <c r="A8" s="704" t="s">
        <v>146</v>
      </c>
      <c r="B8" s="710" t="s">
        <v>239</v>
      </c>
      <c r="C8" s="640">
        <v>0</v>
      </c>
      <c r="D8" s="709">
        <v>0</v>
      </c>
      <c r="E8" s="640">
        <v>0</v>
      </c>
      <c r="F8" s="778">
        <v>0</v>
      </c>
      <c r="G8" s="266">
        <v>0</v>
      </c>
    </row>
    <row r="9" spans="1:8" ht="15" customHeight="1">
      <c r="A9" s="704">
        <v>1.2</v>
      </c>
      <c r="B9" s="708" t="s">
        <v>21</v>
      </c>
      <c r="C9" s="640">
        <v>61231703.485745512</v>
      </c>
      <c r="D9" s="709">
        <v>56488368.500133306</v>
      </c>
      <c r="E9" s="640">
        <v>41573407.581385866</v>
      </c>
      <c r="F9" s="778">
        <v>45106551.520065695</v>
      </c>
      <c r="G9" s="266">
        <v>43809585.544900171</v>
      </c>
    </row>
    <row r="10" spans="1:8" ht="15" customHeight="1">
      <c r="A10" s="704">
        <v>1.3</v>
      </c>
      <c r="B10" s="711" t="s">
        <v>73</v>
      </c>
      <c r="C10" s="641">
        <v>770728.74414739152</v>
      </c>
      <c r="D10" s="709">
        <v>445369</v>
      </c>
      <c r="E10" s="641">
        <v>4007969.2283088798</v>
      </c>
      <c r="F10" s="778">
        <v>1960721</v>
      </c>
      <c r="G10" s="267">
        <v>4561251.97</v>
      </c>
    </row>
    <row r="11" spans="1:8" ht="15" customHeight="1">
      <c r="A11" s="704">
        <v>2</v>
      </c>
      <c r="B11" s="705" t="s">
        <v>102</v>
      </c>
      <c r="C11" s="640">
        <v>7664112.1024211626</v>
      </c>
      <c r="D11" s="709">
        <v>5640931.4535068916</v>
      </c>
      <c r="E11" s="640">
        <v>11006630.337764503</v>
      </c>
      <c r="F11" s="778">
        <v>8979837.7946851216</v>
      </c>
      <c r="G11" s="266">
        <v>19105617.331822868</v>
      </c>
    </row>
    <row r="12" spans="1:8" ht="15" customHeight="1">
      <c r="A12" s="712">
        <v>3</v>
      </c>
      <c r="B12" s="713" t="s">
        <v>100</v>
      </c>
      <c r="C12" s="641">
        <v>648013004.4674896</v>
      </c>
      <c r="D12" s="709">
        <v>648013004.4674896</v>
      </c>
      <c r="E12" s="641">
        <v>551599286.37110138</v>
      </c>
      <c r="F12" s="778">
        <v>551599286.37110138</v>
      </c>
      <c r="G12" s="267">
        <v>551599286.37110138</v>
      </c>
    </row>
    <row r="13" spans="1:8" ht="15" customHeight="1" thickBot="1">
      <c r="A13" s="714">
        <v>4</v>
      </c>
      <c r="B13" s="715" t="s">
        <v>147</v>
      </c>
      <c r="C13" s="716">
        <f>C6+C11+C12</f>
        <v>3794115454.49717</v>
      </c>
      <c r="D13" s="268">
        <f>D6+D11+D12</f>
        <v>3572886204.6625586</v>
      </c>
      <c r="E13" s="716">
        <f t="shared" ref="E13:G13" si="1">E6+E11+E12</f>
        <v>3310888204.7714052</v>
      </c>
      <c r="F13" s="779">
        <f t="shared" si="1"/>
        <v>3138324582.412457</v>
      </c>
      <c r="G13" s="269">
        <f t="shared" si="1"/>
        <v>3038012373.8225713</v>
      </c>
    </row>
    <row r="14" spans="1:8">
      <c r="B14" s="23"/>
    </row>
    <row r="15" spans="1:8">
      <c r="B15" s="65"/>
    </row>
    <row r="16" spans="1:8">
      <c r="B16" s="65"/>
    </row>
    <row r="17" spans="2:2">
      <c r="B17" s="65"/>
    </row>
    <row r="18" spans="2:2">
      <c r="B18" s="65"/>
    </row>
  </sheetData>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9"/>
  <sheetViews>
    <sheetView showGridLines="0" zoomScale="80" zoomScaleNormal="80" workbookViewId="0">
      <pane xSplit="1" ySplit="4" topLeftCell="B17" activePane="bottomRight" state="frozen"/>
      <selection activeCell="D30" sqref="D30"/>
      <selection pane="topRight" activeCell="D30" sqref="D30"/>
      <selection pane="bottomLeft" activeCell="D30" sqref="D30"/>
      <selection pane="bottomRight" activeCell="D30" sqref="D30"/>
    </sheetView>
  </sheetViews>
  <sheetFormatPr defaultRowHeight="14.4"/>
  <cols>
    <col min="1" max="1" width="9.5546875" style="2" bestFit="1" customWidth="1"/>
    <col min="2" max="2" width="53.88671875" style="2" customWidth="1"/>
    <col min="3" max="3" width="36" style="2" customWidth="1"/>
  </cols>
  <sheetData>
    <row r="1" spans="1:3">
      <c r="A1" s="2" t="s">
        <v>97</v>
      </c>
      <c r="B1" s="205" t="str">
        <f>Info!C2</f>
        <v>სს ”ლიბერთი ბანკი”</v>
      </c>
    </row>
    <row r="2" spans="1:3">
      <c r="A2" s="2" t="s">
        <v>98</v>
      </c>
      <c r="B2" s="672">
        <f>'1. key ratios'!B2</f>
        <v>45747</v>
      </c>
    </row>
    <row r="4" spans="1:3" ht="25.5" customHeight="1" thickBot="1">
      <c r="A4" s="140" t="s">
        <v>243</v>
      </c>
      <c r="B4" s="30" t="s">
        <v>80</v>
      </c>
      <c r="C4" s="13"/>
    </row>
    <row r="5" spans="1:3" ht="16.95" customHeight="1">
      <c r="A5" s="10"/>
      <c r="B5" s="260" t="s">
        <v>81</v>
      </c>
      <c r="C5" s="271" t="s">
        <v>419</v>
      </c>
    </row>
    <row r="6" spans="1:3">
      <c r="A6" s="717">
        <v>1</v>
      </c>
      <c r="B6" s="718" t="s">
        <v>1001</v>
      </c>
      <c r="C6" s="719" t="s">
        <v>1004</v>
      </c>
    </row>
    <row r="7" spans="1:3">
      <c r="A7" s="717">
        <v>2</v>
      </c>
      <c r="B7" s="718" t="s">
        <v>1005</v>
      </c>
      <c r="C7" s="719" t="s">
        <v>1006</v>
      </c>
    </row>
    <row r="8" spans="1:3">
      <c r="A8" s="717">
        <v>3</v>
      </c>
      <c r="B8" s="718" t="s">
        <v>1007</v>
      </c>
      <c r="C8" s="719" t="s">
        <v>1008</v>
      </c>
    </row>
    <row r="9" spans="1:3">
      <c r="A9" s="717">
        <v>4</v>
      </c>
      <c r="B9" s="718" t="s">
        <v>1009</v>
      </c>
      <c r="C9" s="719" t="s">
        <v>1008</v>
      </c>
    </row>
    <row r="10" spans="1:3">
      <c r="A10" s="717">
        <v>5</v>
      </c>
      <c r="B10" s="718" t="s">
        <v>1010</v>
      </c>
      <c r="C10" s="719" t="s">
        <v>1008</v>
      </c>
    </row>
    <row r="11" spans="1:3">
      <c r="A11" s="717"/>
      <c r="B11" s="718"/>
      <c r="C11" s="719"/>
    </row>
    <row r="12" spans="1:3" ht="15">
      <c r="A12" s="14"/>
      <c r="B12" s="892"/>
      <c r="C12" s="893"/>
    </row>
    <row r="13" spans="1:3" ht="43.95" customHeight="1">
      <c r="A13" s="14"/>
      <c r="B13" s="261" t="s">
        <v>82</v>
      </c>
      <c r="C13" s="272" t="s">
        <v>420</v>
      </c>
    </row>
    <row r="14" spans="1:3">
      <c r="A14" s="717">
        <v>1</v>
      </c>
      <c r="B14" s="720" t="s">
        <v>1002</v>
      </c>
      <c r="C14" s="721" t="s">
        <v>1011</v>
      </c>
    </row>
    <row r="15" spans="1:3">
      <c r="A15" s="717">
        <v>2</v>
      </c>
      <c r="B15" s="720" t="s">
        <v>1012</v>
      </c>
      <c r="C15" s="721" t="s">
        <v>1013</v>
      </c>
    </row>
    <row r="16" spans="1:3">
      <c r="A16" s="717">
        <v>3</v>
      </c>
      <c r="B16" s="720" t="s">
        <v>1014</v>
      </c>
      <c r="C16" s="721" t="s">
        <v>1015</v>
      </c>
    </row>
    <row r="17" spans="1:3">
      <c r="A17" s="717"/>
      <c r="B17" s="718"/>
      <c r="C17" s="722"/>
    </row>
    <row r="18" spans="1:3" ht="15.75" customHeight="1">
      <c r="A18" s="14"/>
      <c r="B18" s="26"/>
      <c r="C18" s="27"/>
    </row>
    <row r="19" spans="1:3" ht="30" customHeight="1">
      <c r="A19" s="14"/>
      <c r="B19" s="894" t="s">
        <v>83</v>
      </c>
      <c r="C19" s="895"/>
    </row>
    <row r="20" spans="1:3">
      <c r="A20" s="717">
        <v>1</v>
      </c>
      <c r="B20" s="720" t="s">
        <v>1016</v>
      </c>
      <c r="C20" s="783">
        <v>0.96974202002356513</v>
      </c>
    </row>
    <row r="21" spans="1:3">
      <c r="A21" s="717">
        <v>2</v>
      </c>
      <c r="B21" s="720" t="s">
        <v>1017</v>
      </c>
      <c r="C21" s="783">
        <v>3.0257979976437147E-2</v>
      </c>
    </row>
    <row r="22" spans="1:3" ht="15">
      <c r="A22" s="723"/>
      <c r="B22" s="724"/>
      <c r="C22" s="32"/>
    </row>
    <row r="23" spans="1:3" ht="15.75" customHeight="1">
      <c r="A23" s="14"/>
      <c r="B23" s="31"/>
      <c r="C23" s="32"/>
    </row>
    <row r="24" spans="1:3" ht="29.25" customHeight="1">
      <c r="A24" s="14"/>
      <c r="B24" s="894" t="s">
        <v>163</v>
      </c>
      <c r="C24" s="895"/>
    </row>
    <row r="25" spans="1:3">
      <c r="A25" s="717">
        <v>1</v>
      </c>
      <c r="B25" s="720" t="s">
        <v>1005</v>
      </c>
      <c r="C25" s="783">
        <v>0.31378973399999999</v>
      </c>
    </row>
    <row r="26" spans="1:3">
      <c r="A26" s="728">
        <v>2</v>
      </c>
      <c r="B26" s="729" t="s">
        <v>1018</v>
      </c>
      <c r="C26" s="783">
        <v>0.31378973399999999</v>
      </c>
    </row>
    <row r="27" spans="1:3">
      <c r="A27" s="728">
        <v>3</v>
      </c>
      <c r="B27" s="720" t="s">
        <v>1019</v>
      </c>
      <c r="C27" s="783">
        <v>0.31378973399999999</v>
      </c>
    </row>
    <row r="28" spans="1:3" ht="15">
      <c r="A28" s="725"/>
      <c r="B28" s="726"/>
      <c r="C28" s="727"/>
    </row>
    <row r="29" spans="1:3" ht="15.6" thickBot="1">
      <c r="A29" s="15"/>
      <c r="B29" s="33"/>
      <c r="C29" s="270"/>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6" activePane="bottomRight" state="frozen"/>
      <selection activeCell="D30" sqref="D30"/>
      <selection pane="topRight" activeCell="D30" sqref="D30"/>
      <selection pane="bottomLeft" activeCell="D30" sqref="D30"/>
      <selection pane="bottomRight" activeCell="D30" sqref="D30"/>
    </sheetView>
  </sheetViews>
  <sheetFormatPr defaultRowHeight="14.4"/>
  <cols>
    <col min="1" max="1" width="9.5546875" style="2" bestFit="1" customWidth="1"/>
    <col min="2" max="2" width="47.5546875" style="2" customWidth="1"/>
    <col min="3" max="3" width="28" style="2" customWidth="1"/>
    <col min="4" max="4" width="25.6640625" style="2" customWidth="1"/>
    <col min="5" max="5" width="18.6640625" style="2" customWidth="1"/>
    <col min="6" max="6" width="12" bestFit="1" customWidth="1"/>
    <col min="7" max="7" width="12.5546875" bestFit="1" customWidth="1"/>
  </cols>
  <sheetData>
    <row r="1" spans="1:7">
      <c r="A1" s="17" t="s">
        <v>97</v>
      </c>
      <c r="B1" s="16" t="str">
        <f>Info!C2</f>
        <v>სს ”ლიბერთი ბანკი”</v>
      </c>
    </row>
    <row r="2" spans="1:7" s="21" customFormat="1" ht="15.75" customHeight="1">
      <c r="A2" s="21" t="s">
        <v>98</v>
      </c>
      <c r="B2" s="672">
        <f>'1. key ratios'!B2</f>
        <v>45747</v>
      </c>
    </row>
    <row r="3" spans="1:7" s="21" customFormat="1" ht="15.75" customHeight="1"/>
    <row r="4" spans="1:7" s="21" customFormat="1" ht="15.75" customHeight="1" thickBot="1">
      <c r="A4" s="141" t="s">
        <v>244</v>
      </c>
      <c r="B4" s="142" t="s">
        <v>157</v>
      </c>
      <c r="C4" s="108"/>
      <c r="D4" s="108"/>
      <c r="E4" s="109" t="s">
        <v>76</v>
      </c>
    </row>
    <row r="5" spans="1:7" s="69" customFormat="1" ht="17.7" customHeight="1">
      <c r="A5" s="218"/>
      <c r="B5" s="219"/>
      <c r="C5" s="107" t="s">
        <v>0</v>
      </c>
      <c r="D5" s="107" t="s">
        <v>1</v>
      </c>
      <c r="E5" s="220" t="s">
        <v>2</v>
      </c>
    </row>
    <row r="6" spans="1:7" s="89" customFormat="1" ht="14.7" customHeight="1">
      <c r="A6" s="221"/>
      <c r="B6" s="896" t="s">
        <v>133</v>
      </c>
      <c r="C6" s="896" t="s">
        <v>824</v>
      </c>
      <c r="D6" s="897" t="s">
        <v>132</v>
      </c>
      <c r="E6" s="898"/>
      <c r="G6"/>
    </row>
    <row r="7" spans="1:7" s="89" customFormat="1" ht="99.6" customHeight="1">
      <c r="A7" s="221"/>
      <c r="B7" s="896"/>
      <c r="C7" s="896"/>
      <c r="D7" s="215" t="s">
        <v>131</v>
      </c>
      <c r="E7" s="216" t="s">
        <v>341</v>
      </c>
      <c r="G7"/>
    </row>
    <row r="8" spans="1:7" s="89" customFormat="1" ht="22.5" customHeight="1">
      <c r="A8" s="391">
        <v>1</v>
      </c>
      <c r="B8" s="348" t="s">
        <v>811</v>
      </c>
      <c r="C8" s="392">
        <f>SUM(C9:C11)</f>
        <v>543701192.30999994</v>
      </c>
      <c r="D8" s="392">
        <f t="shared" ref="D8" si="0">SUM(D9:D11)</f>
        <v>0</v>
      </c>
      <c r="E8" s="642">
        <f>C8-D8</f>
        <v>543701192.30999994</v>
      </c>
      <c r="G8"/>
    </row>
    <row r="9" spans="1:7" s="89" customFormat="1">
      <c r="A9" s="391">
        <v>1.1000000000000001</v>
      </c>
      <c r="B9" s="349" t="s">
        <v>85</v>
      </c>
      <c r="C9" s="392">
        <v>335967876.15000004</v>
      </c>
      <c r="D9" s="392"/>
      <c r="E9" s="642">
        <f t="shared" ref="E9:E34" si="1">C9-D9</f>
        <v>335967876.15000004</v>
      </c>
      <c r="G9"/>
    </row>
    <row r="10" spans="1:7" s="89" customFormat="1">
      <c r="A10" s="391">
        <v>1.2</v>
      </c>
      <c r="B10" s="349" t="s">
        <v>86</v>
      </c>
      <c r="C10" s="392">
        <v>116979632.72</v>
      </c>
      <c r="D10" s="392"/>
      <c r="E10" s="642">
        <f t="shared" si="1"/>
        <v>116979632.72</v>
      </c>
      <c r="G10"/>
    </row>
    <row r="11" spans="1:7" s="89" customFormat="1">
      <c r="A11" s="391">
        <v>1.3</v>
      </c>
      <c r="B11" s="349" t="s">
        <v>87</v>
      </c>
      <c r="C11" s="392">
        <v>90753683.439999998</v>
      </c>
      <c r="D11" s="392"/>
      <c r="E11" s="642">
        <f t="shared" si="1"/>
        <v>90753683.439999998</v>
      </c>
      <c r="G11"/>
    </row>
    <row r="12" spans="1:7" s="89" customFormat="1">
      <c r="A12" s="391">
        <v>2</v>
      </c>
      <c r="B12" s="350" t="s">
        <v>698</v>
      </c>
      <c r="C12" s="392">
        <v>853480.32</v>
      </c>
      <c r="D12" s="392"/>
      <c r="E12" s="642">
        <f t="shared" si="1"/>
        <v>853480.32</v>
      </c>
      <c r="G12"/>
    </row>
    <row r="13" spans="1:7" s="89" customFormat="1">
      <c r="A13" s="391">
        <v>2.1</v>
      </c>
      <c r="B13" s="351" t="s">
        <v>699</v>
      </c>
      <c r="C13" s="392">
        <v>561165.99</v>
      </c>
      <c r="D13" s="392"/>
      <c r="E13" s="642">
        <f t="shared" si="1"/>
        <v>561165.99</v>
      </c>
      <c r="G13"/>
    </row>
    <row r="14" spans="1:7" s="89" customFormat="1" ht="34.200000000000003" customHeight="1">
      <c r="A14" s="391">
        <v>3</v>
      </c>
      <c r="B14" s="352" t="s">
        <v>700</v>
      </c>
      <c r="C14" s="392"/>
      <c r="D14" s="392"/>
      <c r="E14" s="642">
        <f t="shared" si="1"/>
        <v>0</v>
      </c>
      <c r="G14"/>
    </row>
    <row r="15" spans="1:7" s="89" customFormat="1" ht="32.700000000000003" customHeight="1">
      <c r="A15" s="391">
        <v>4</v>
      </c>
      <c r="B15" s="353" t="s">
        <v>701</v>
      </c>
      <c r="C15" s="392"/>
      <c r="D15" s="392"/>
      <c r="E15" s="642">
        <f t="shared" si="1"/>
        <v>0</v>
      </c>
      <c r="G15"/>
    </row>
    <row r="16" spans="1:7" s="89" customFormat="1" ht="22.95" customHeight="1">
      <c r="A16" s="391">
        <v>5</v>
      </c>
      <c r="B16" s="353" t="s">
        <v>702</v>
      </c>
      <c r="C16" s="642">
        <f>SUM(C17:C19)</f>
        <v>288672290</v>
      </c>
      <c r="D16" s="642">
        <f>SUM(D17:D19)</f>
        <v>0</v>
      </c>
      <c r="E16" s="642">
        <f t="shared" si="1"/>
        <v>288672290</v>
      </c>
      <c r="G16"/>
    </row>
    <row r="17" spans="1:7" s="89" customFormat="1">
      <c r="A17" s="391">
        <v>5.0999999999999996</v>
      </c>
      <c r="B17" s="354" t="s">
        <v>703</v>
      </c>
      <c r="C17" s="642">
        <v>0</v>
      </c>
      <c r="D17" s="642"/>
      <c r="E17" s="642">
        <f t="shared" si="1"/>
        <v>0</v>
      </c>
      <c r="G17"/>
    </row>
    <row r="18" spans="1:7" s="89" customFormat="1">
      <c r="A18" s="391">
        <v>5.2</v>
      </c>
      <c r="B18" s="354" t="s">
        <v>538</v>
      </c>
      <c r="C18" s="642">
        <v>288672290</v>
      </c>
      <c r="D18" s="644"/>
      <c r="E18" s="642">
        <f t="shared" si="1"/>
        <v>288672290</v>
      </c>
      <c r="G18"/>
    </row>
    <row r="19" spans="1:7" s="89" customFormat="1">
      <c r="A19" s="391">
        <v>5.3</v>
      </c>
      <c r="B19" s="354" t="s">
        <v>704</v>
      </c>
      <c r="C19" s="642"/>
      <c r="D19" s="642"/>
      <c r="E19" s="642">
        <f t="shared" si="1"/>
        <v>0</v>
      </c>
      <c r="G19"/>
    </row>
    <row r="20" spans="1:7" s="89" customFormat="1" ht="20.399999999999999">
      <c r="A20" s="391">
        <v>6</v>
      </c>
      <c r="B20" s="352" t="s">
        <v>705</v>
      </c>
      <c r="C20" s="642">
        <f>SUM(C21:C22)</f>
        <v>4252363038.1888385</v>
      </c>
      <c r="D20" s="642">
        <f>SUM(D21:D22)</f>
        <v>0</v>
      </c>
      <c r="E20" s="642">
        <f t="shared" si="1"/>
        <v>4252363038.1888385</v>
      </c>
      <c r="G20"/>
    </row>
    <row r="21" spans="1:7">
      <c r="A21" s="391">
        <v>6.1</v>
      </c>
      <c r="B21" s="354" t="s">
        <v>538</v>
      </c>
      <c r="C21" s="645">
        <v>488406796.06420612</v>
      </c>
      <c r="D21" s="645"/>
      <c r="E21" s="643">
        <f t="shared" si="1"/>
        <v>488406796.06420612</v>
      </c>
    </row>
    <row r="22" spans="1:7">
      <c r="A22" s="391">
        <v>6.2</v>
      </c>
      <c r="B22" s="354" t="s">
        <v>704</v>
      </c>
      <c r="C22" s="645">
        <v>3763956242.1246324</v>
      </c>
      <c r="D22" s="645"/>
      <c r="E22" s="643">
        <f t="shared" si="1"/>
        <v>3763956242.1246324</v>
      </c>
    </row>
    <row r="23" spans="1:7" ht="20.399999999999999">
      <c r="A23" s="391">
        <v>7</v>
      </c>
      <c r="B23" s="355" t="s">
        <v>706</v>
      </c>
      <c r="C23" s="645">
        <v>0</v>
      </c>
      <c r="D23" s="645"/>
      <c r="E23" s="643">
        <f>C23-D23</f>
        <v>0</v>
      </c>
    </row>
    <row r="24" spans="1:7" ht="20.399999999999999">
      <c r="A24" s="391">
        <v>8</v>
      </c>
      <c r="B24" s="356" t="s">
        <v>707</v>
      </c>
      <c r="C24" s="645"/>
      <c r="D24" s="645"/>
      <c r="E24" s="643">
        <f t="shared" si="1"/>
        <v>0</v>
      </c>
    </row>
    <row r="25" spans="1:7">
      <c r="A25" s="391">
        <v>9</v>
      </c>
      <c r="B25" s="353" t="s">
        <v>708</v>
      </c>
      <c r="C25" s="645">
        <f>SUM(C26:C27)</f>
        <v>201580935.44</v>
      </c>
      <c r="D25" s="645">
        <f>SUM(D26:D27)</f>
        <v>21463472.109999999</v>
      </c>
      <c r="E25" s="643">
        <f>C25-D25</f>
        <v>180117463.32999998</v>
      </c>
    </row>
    <row r="26" spans="1:7">
      <c r="A26" s="391">
        <v>9.1</v>
      </c>
      <c r="B26" s="357" t="s">
        <v>709</v>
      </c>
      <c r="C26" s="645">
        <v>199536216.40000001</v>
      </c>
      <c r="D26" s="646">
        <v>21463472.109999999</v>
      </c>
      <c r="E26" s="643">
        <f>C26-D26</f>
        <v>178072744.29000002</v>
      </c>
    </row>
    <row r="27" spans="1:7">
      <c r="A27" s="391">
        <v>9.1999999999999993</v>
      </c>
      <c r="B27" s="357" t="s">
        <v>710</v>
      </c>
      <c r="C27" s="645">
        <v>2044719.04</v>
      </c>
      <c r="D27" s="645"/>
      <c r="E27" s="643">
        <f>C27-D27</f>
        <v>2044719.04</v>
      </c>
    </row>
    <row r="28" spans="1:7">
      <c r="A28" s="391">
        <v>10</v>
      </c>
      <c r="B28" s="353" t="s">
        <v>36</v>
      </c>
      <c r="C28" s="645">
        <f>SUM(C29:C30)</f>
        <v>74107702.890000015</v>
      </c>
      <c r="D28" s="645">
        <f>SUM(D29:D30)</f>
        <v>74107703</v>
      </c>
      <c r="E28" s="643">
        <f>C28-D28</f>
        <v>-0.10999998450279236</v>
      </c>
    </row>
    <row r="29" spans="1:7">
      <c r="A29" s="391">
        <v>10.1</v>
      </c>
      <c r="B29" s="357" t="s">
        <v>711</v>
      </c>
      <c r="C29" s="645"/>
      <c r="D29" s="645"/>
      <c r="E29" s="643">
        <f t="shared" si="1"/>
        <v>0</v>
      </c>
    </row>
    <row r="30" spans="1:7">
      <c r="A30" s="391">
        <v>10.199999999999999</v>
      </c>
      <c r="B30" s="357" t="s">
        <v>712</v>
      </c>
      <c r="C30" s="645">
        <v>74107702.890000015</v>
      </c>
      <c r="D30" s="645">
        <v>74107703</v>
      </c>
      <c r="E30" s="643">
        <f>C30-D30</f>
        <v>-0.10999998450279236</v>
      </c>
    </row>
    <row r="31" spans="1:7">
      <c r="A31" s="391">
        <v>11</v>
      </c>
      <c r="B31" s="353" t="s">
        <v>713</v>
      </c>
      <c r="C31" s="645">
        <f>SUM(C32:C33)</f>
        <v>0</v>
      </c>
      <c r="D31" s="645">
        <f>SUM(D32:D33)</f>
        <v>0</v>
      </c>
      <c r="E31" s="643">
        <f t="shared" si="1"/>
        <v>0</v>
      </c>
    </row>
    <row r="32" spans="1:7">
      <c r="A32" s="391">
        <v>11.1</v>
      </c>
      <c r="B32" s="357" t="s">
        <v>714</v>
      </c>
      <c r="C32" s="645">
        <v>0</v>
      </c>
      <c r="D32" s="645"/>
      <c r="E32" s="643">
        <f t="shared" si="1"/>
        <v>0</v>
      </c>
    </row>
    <row r="33" spans="1:7">
      <c r="A33" s="391">
        <v>11.2</v>
      </c>
      <c r="B33" s="357" t="s">
        <v>715</v>
      </c>
      <c r="C33" s="645">
        <v>0</v>
      </c>
      <c r="D33" s="645"/>
      <c r="E33" s="643">
        <f t="shared" si="1"/>
        <v>0</v>
      </c>
    </row>
    <row r="34" spans="1:7">
      <c r="A34" s="391">
        <v>13</v>
      </c>
      <c r="B34" s="353" t="s">
        <v>88</v>
      </c>
      <c r="C34" s="645">
        <v>38134820.542000011</v>
      </c>
      <c r="D34" s="645"/>
      <c r="E34" s="643">
        <f t="shared" si="1"/>
        <v>38134820.542000011</v>
      </c>
    </row>
    <row r="35" spans="1:7">
      <c r="A35" s="391">
        <v>13.1</v>
      </c>
      <c r="B35" s="358" t="s">
        <v>716</v>
      </c>
      <c r="C35" s="645"/>
      <c r="D35" s="645"/>
      <c r="E35" s="643"/>
    </row>
    <row r="36" spans="1:7">
      <c r="A36" s="391">
        <v>13.2</v>
      </c>
      <c r="B36" s="358" t="s">
        <v>717</v>
      </c>
      <c r="C36" s="645"/>
      <c r="D36" s="645"/>
      <c r="E36" s="643"/>
    </row>
    <row r="37" spans="1:7" ht="42" thickBot="1">
      <c r="A37" s="222"/>
      <c r="B37" s="223" t="s">
        <v>308</v>
      </c>
      <c r="C37" s="181">
        <f>SUM(C8,C12,C14,C15,C16,C20,C23,C24,C25,C28,C31,C34)</f>
        <v>5399413459.6908379</v>
      </c>
      <c r="D37" s="181">
        <f t="shared" ref="D37:E37" si="2">SUM(D8,D12,D14,D15,D16,D20,D23,D24,D25,D28,D31,D34)</f>
        <v>95571175.109999999</v>
      </c>
      <c r="E37" s="181">
        <f t="shared" si="2"/>
        <v>5303842284.5808382</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scale="67"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D30" sqref="D30"/>
      <selection pane="topRight" activeCell="D30" sqref="D30"/>
      <selection pane="bottomLeft" activeCell="D30" sqref="D30"/>
      <selection pane="bottomRight" activeCell="D30" sqref="D30"/>
    </sheetView>
  </sheetViews>
  <sheetFormatPr defaultRowHeight="14.4" outlineLevelRow="1"/>
  <cols>
    <col min="1" max="1" width="9.5546875" style="2" bestFit="1" customWidth="1"/>
    <col min="2" max="2" width="114.33203125" style="2"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7" t="s">
        <v>97</v>
      </c>
      <c r="B1" s="16" t="str">
        <f>Info!C2</f>
        <v>სს ”ლიბერთი ბანკი”</v>
      </c>
    </row>
    <row r="2" spans="1:6" s="21" customFormat="1" ht="15.75" customHeight="1">
      <c r="A2" s="21" t="s">
        <v>98</v>
      </c>
      <c r="B2" s="672">
        <f>'1. key ratios'!B2</f>
        <v>45747</v>
      </c>
      <c r="C2"/>
      <c r="D2"/>
      <c r="E2"/>
      <c r="F2"/>
    </row>
    <row r="3" spans="1:6" s="21" customFormat="1" ht="15.75" customHeight="1">
      <c r="C3"/>
      <c r="D3"/>
      <c r="E3"/>
      <c r="F3"/>
    </row>
    <row r="4" spans="1:6" s="21" customFormat="1" ht="28.2" thickBot="1">
      <c r="A4" s="21" t="s">
        <v>245</v>
      </c>
      <c r="B4" s="115" t="s">
        <v>160</v>
      </c>
      <c r="C4" s="109" t="s">
        <v>76</v>
      </c>
      <c r="D4"/>
      <c r="E4"/>
      <c r="F4"/>
    </row>
    <row r="5" spans="1:6">
      <c r="A5" s="110">
        <v>1</v>
      </c>
      <c r="B5" s="111" t="s">
        <v>695</v>
      </c>
      <c r="C5" s="146">
        <f>'7. LI1'!E37</f>
        <v>5303842284.5808382</v>
      </c>
    </row>
    <row r="6" spans="1:6" s="100" customFormat="1">
      <c r="A6" s="68">
        <v>2.1</v>
      </c>
      <c r="B6" s="117" t="s">
        <v>829</v>
      </c>
      <c r="C6" s="147">
        <v>391684695.17429018</v>
      </c>
    </row>
    <row r="7" spans="1:6" s="4" customFormat="1" ht="27.6" outlineLevel="1">
      <c r="A7" s="116">
        <v>2.2000000000000002</v>
      </c>
      <c r="B7" s="112" t="s">
        <v>830</v>
      </c>
      <c r="C7" s="148">
        <v>0</v>
      </c>
    </row>
    <row r="8" spans="1:6" s="4" customFormat="1" ht="27.6">
      <c r="A8" s="116">
        <v>3</v>
      </c>
      <c r="B8" s="113" t="s">
        <v>696</v>
      </c>
      <c r="C8" s="149">
        <f>SUM(C5:C7)</f>
        <v>5695526979.7551289</v>
      </c>
    </row>
    <row r="9" spans="1:6" s="100" customFormat="1">
      <c r="A9" s="68">
        <v>4</v>
      </c>
      <c r="B9" s="120" t="s">
        <v>158</v>
      </c>
      <c r="C9" s="147"/>
    </row>
    <row r="10" spans="1:6" s="4" customFormat="1" ht="27.6" outlineLevel="1">
      <c r="A10" s="116">
        <v>5.0999999999999996</v>
      </c>
      <c r="B10" s="112" t="s">
        <v>164</v>
      </c>
      <c r="C10" s="148">
        <v>-324442481.63460505</v>
      </c>
    </row>
    <row r="11" spans="1:6" s="4" customFormat="1" ht="27.6" outlineLevel="1">
      <c r="A11" s="116">
        <v>5.2</v>
      </c>
      <c r="B11" s="112" t="s">
        <v>165</v>
      </c>
      <c r="C11" s="148">
        <v>0</v>
      </c>
    </row>
    <row r="12" spans="1:6" s="4" customFormat="1">
      <c r="A12" s="116">
        <v>6</v>
      </c>
      <c r="B12" s="118" t="s">
        <v>996</v>
      </c>
      <c r="C12" s="224"/>
    </row>
    <row r="13" spans="1:6" s="4" customFormat="1" ht="15" thickBot="1">
      <c r="A13" s="119">
        <v>7</v>
      </c>
      <c r="B13" s="114" t="s">
        <v>159</v>
      </c>
      <c r="C13" s="150">
        <f>SUM(C8:C12)</f>
        <v>5371084498.1205235</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scale="52"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vt:i4>
      </vt:variant>
    </vt:vector>
  </HeadingPairs>
  <TitlesOfParts>
    <vt:vector size="35"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'15.1. LR'!Print_Area</vt:lpstr>
      <vt:lpstr>'9.2. MREL1'!Print_Area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2025-04-30T17:29:13Z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