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9510" tabRatio="816"/>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 r:id="rId37"/>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7" l="1"/>
  <c r="B1" i="37"/>
  <c r="B1" i="107"/>
  <c r="AA22" i="100" l="1"/>
  <c r="Z22" i="100"/>
  <c r="Y22" i="100"/>
  <c r="X22" i="100"/>
  <c r="W22" i="100"/>
  <c r="V22" i="100"/>
  <c r="U22" i="100"/>
  <c r="T22" i="100"/>
  <c r="S22" i="100"/>
  <c r="R22" i="100"/>
  <c r="Q22" i="100"/>
  <c r="P22" i="100"/>
  <c r="O22" i="100"/>
  <c r="N22" i="100"/>
  <c r="M22" i="100"/>
  <c r="L22" i="100"/>
  <c r="K22" i="100"/>
  <c r="J22" i="100"/>
  <c r="I22" i="100"/>
  <c r="H22" i="100"/>
  <c r="G22" i="100"/>
  <c r="F22" i="100"/>
  <c r="E22" i="100"/>
  <c r="D22" i="100"/>
  <c r="C22" i="100"/>
  <c r="AA15" i="100"/>
  <c r="Z15" i="100"/>
  <c r="Y15" i="100"/>
  <c r="X15" i="100"/>
  <c r="W15" i="100"/>
  <c r="V15" i="100"/>
  <c r="U15" i="100"/>
  <c r="T15" i="100"/>
  <c r="S15" i="100"/>
  <c r="R15" i="100"/>
  <c r="Q15" i="100"/>
  <c r="P15" i="100"/>
  <c r="O15" i="100"/>
  <c r="N15" i="100"/>
  <c r="M15" i="100"/>
  <c r="L15" i="100"/>
  <c r="K15" i="100"/>
  <c r="J15" i="100"/>
  <c r="I15" i="100"/>
  <c r="H15" i="100"/>
  <c r="G15" i="100"/>
  <c r="F15" i="100"/>
  <c r="E15" i="100"/>
  <c r="D15" i="100"/>
  <c r="C15" i="100"/>
  <c r="AA8" i="100"/>
  <c r="Z8" i="100"/>
  <c r="Y8" i="100"/>
  <c r="X8" i="100"/>
  <c r="W8" i="100"/>
  <c r="V8" i="100"/>
  <c r="U8" i="100"/>
  <c r="T8" i="100"/>
  <c r="S8" i="100"/>
  <c r="R8" i="100"/>
  <c r="Q8" i="100"/>
  <c r="P8" i="100"/>
  <c r="O8" i="100"/>
  <c r="N8" i="100"/>
  <c r="M8" i="100"/>
  <c r="L8" i="100"/>
  <c r="K8" i="100"/>
  <c r="J8" i="100"/>
  <c r="I8" i="100"/>
  <c r="H8" i="100"/>
  <c r="G8" i="100"/>
  <c r="F8" i="100"/>
  <c r="E8" i="100"/>
  <c r="D8" i="100"/>
  <c r="C8" i="100"/>
  <c r="C10" i="99"/>
  <c r="C6" i="107"/>
  <c r="N6" i="37"/>
  <c r="Q6" i="37"/>
  <c r="C6" i="37"/>
  <c r="G22" i="74"/>
  <c r="H22" i="74" s="1"/>
  <c r="F22" i="74"/>
  <c r="E22" i="74"/>
  <c r="D22" i="74"/>
  <c r="C22" i="74"/>
  <c r="H21" i="74"/>
  <c r="H20" i="74"/>
  <c r="H19" i="74"/>
  <c r="H18" i="74"/>
  <c r="H17" i="74"/>
  <c r="H16" i="74"/>
  <c r="H15" i="74"/>
  <c r="H14" i="74"/>
  <c r="H13" i="74"/>
  <c r="H12" i="74"/>
  <c r="H11" i="74"/>
  <c r="H10" i="74"/>
  <c r="H9" i="74"/>
  <c r="H8" i="74"/>
  <c r="C6" i="69"/>
  <c r="F20" i="106" l="1"/>
  <c r="F19" i="106"/>
  <c r="F18" i="106"/>
  <c r="F17" i="106"/>
  <c r="F16" i="106"/>
  <c r="F15" i="106"/>
  <c r="F14" i="106"/>
  <c r="F13" i="106"/>
  <c r="F12" i="106"/>
  <c r="F11" i="106"/>
  <c r="F10" i="106"/>
  <c r="E9" i="106"/>
  <c r="B9" i="106"/>
  <c r="C30" i="94"/>
  <c r="C38" i="94"/>
  <c r="F9" i="106" l="1"/>
  <c r="G68" i="92"/>
  <c r="Q33" i="37" l="1"/>
  <c r="I33" i="37"/>
  <c r="Q32" i="37"/>
  <c r="I32" i="37"/>
  <c r="Q31" i="37"/>
  <c r="Q30" i="37" s="1"/>
  <c r="I31" i="37"/>
  <c r="I30" i="37"/>
  <c r="Q29" i="37"/>
  <c r="I29" i="37"/>
  <c r="Q28" i="37"/>
  <c r="I28" i="37"/>
  <c r="Q27" i="37"/>
  <c r="Q26" i="37" s="1"/>
  <c r="I27" i="37"/>
  <c r="I26" i="37"/>
  <c r="Q25" i="37"/>
  <c r="I25" i="37"/>
  <c r="Q24" i="37"/>
  <c r="I24" i="37"/>
  <c r="Q23" i="37"/>
  <c r="I23" i="37"/>
  <c r="I22" i="37"/>
  <c r="Q21" i="37"/>
  <c r="I21" i="37"/>
  <c r="Q20" i="37"/>
  <c r="I20" i="37"/>
  <c r="Q19" i="37"/>
  <c r="I19" i="37"/>
  <c r="I18" i="37"/>
  <c r="Q17" i="37"/>
  <c r="I17" i="37"/>
  <c r="Q16" i="37"/>
  <c r="I16" i="37"/>
  <c r="Q15" i="37"/>
  <c r="Q14" i="37" s="1"/>
  <c r="I15" i="37"/>
  <c r="I14" i="37"/>
  <c r="Q13" i="37"/>
  <c r="Q9" i="37" s="1"/>
  <c r="I13" i="37"/>
  <c r="Q12" i="37"/>
  <c r="I12" i="37"/>
  <c r="Q11" i="37"/>
  <c r="Q10" i="37" s="1"/>
  <c r="I11" i="37"/>
  <c r="I10" i="37"/>
  <c r="P9" i="37"/>
  <c r="O9" i="37"/>
  <c r="N9" i="37"/>
  <c r="M9" i="37"/>
  <c r="L9" i="37"/>
  <c r="K9" i="37"/>
  <c r="J9" i="37"/>
  <c r="G9" i="37"/>
  <c r="F9" i="37"/>
  <c r="I9" i="37" s="1"/>
  <c r="C9" i="37"/>
  <c r="P8" i="37"/>
  <c r="O8" i="37"/>
  <c r="N8" i="37"/>
  <c r="M8" i="37"/>
  <c r="L8" i="37"/>
  <c r="K8" i="37"/>
  <c r="J8" i="37"/>
  <c r="G8" i="37"/>
  <c r="F8" i="37"/>
  <c r="I8" i="37" s="1"/>
  <c r="C8" i="37"/>
  <c r="P7" i="37"/>
  <c r="O7" i="37"/>
  <c r="O6" i="37" s="1"/>
  <c r="O34" i="37" s="1"/>
  <c r="N7" i="37"/>
  <c r="N34" i="37" s="1"/>
  <c r="M7" i="37"/>
  <c r="L7" i="37"/>
  <c r="K7" i="37"/>
  <c r="K6" i="37" s="1"/>
  <c r="K34" i="37" s="1"/>
  <c r="J7" i="37"/>
  <c r="J6" i="37" s="1"/>
  <c r="J34" i="37" s="1"/>
  <c r="G7" i="37"/>
  <c r="F7" i="37"/>
  <c r="F6" i="37" s="1"/>
  <c r="F34" i="37" s="1"/>
  <c r="C7" i="37"/>
  <c r="P6" i="37"/>
  <c r="P34" i="37" s="1"/>
  <c r="L6" i="37"/>
  <c r="L34" i="37" s="1"/>
  <c r="G6" i="37"/>
  <c r="G34" i="37" s="1"/>
  <c r="C11" i="79" s="1"/>
  <c r="E6" i="37"/>
  <c r="E34" i="37" s="1"/>
  <c r="D6" i="37"/>
  <c r="D34" i="37" s="1"/>
  <c r="C26" i="79"/>
  <c r="C22" i="79"/>
  <c r="C8" i="79"/>
  <c r="M6" i="37" l="1"/>
  <c r="M34" i="37" s="1"/>
  <c r="I7" i="37"/>
  <c r="I6" i="37" s="1"/>
  <c r="I34" i="37"/>
  <c r="C12" i="79" s="1"/>
  <c r="C14" i="79" s="1"/>
  <c r="C32" i="79" s="1"/>
  <c r="C34" i="79" s="1"/>
  <c r="C10" i="79"/>
  <c r="Q8" i="37"/>
  <c r="Q22" i="37"/>
  <c r="C34" i="37"/>
  <c r="Q18" i="37"/>
  <c r="Q7" i="37"/>
  <c r="Q34" i="37" l="1"/>
  <c r="F6" i="107"/>
  <c r="E6" i="107"/>
  <c r="D6" i="107"/>
  <c r="B2" i="107"/>
  <c r="G38" i="94" l="1"/>
  <c r="F38" i="94"/>
  <c r="D38" i="94" l="1"/>
  <c r="B2" i="106" l="1"/>
  <c r="B1" i="106"/>
  <c r="B1" i="105"/>
  <c r="B2" i="105"/>
  <c r="D9" i="106" l="1"/>
  <c r="C9" i="106"/>
  <c r="B11" i="105"/>
  <c r="C22" i="95" l="1"/>
  <c r="H21" i="95"/>
  <c r="B1" i="94" l="1"/>
  <c r="B1" i="93"/>
  <c r="B1" i="92"/>
  <c r="B1" i="104" l="1"/>
  <c r="B1" i="103"/>
  <c r="B1" i="102"/>
  <c r="B1" i="101"/>
  <c r="B1" i="100"/>
  <c r="B1" i="99"/>
  <c r="B1" i="98"/>
  <c r="B1" i="97"/>
  <c r="B1" i="96"/>
  <c r="B1" i="95"/>
  <c r="C18" i="99" l="1"/>
  <c r="C7" i="98"/>
  <c r="D7" i="98"/>
  <c r="C10" i="98"/>
  <c r="D10"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H34" i="97" s="1"/>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D15" i="98" l="1"/>
  <c r="C15" i="98"/>
  <c r="H21" i="96"/>
  <c r="H22" i="95"/>
  <c r="C37" i="72"/>
  <c r="E37" i="72"/>
  <c r="D37" i="72"/>
  <c r="H43" i="94"/>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D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C17" i="94"/>
  <c r="H16" i="94"/>
  <c r="E16" i="94"/>
  <c r="H15" i="94"/>
  <c r="E15" i="94"/>
  <c r="G14" i="94"/>
  <c r="F14" i="94"/>
  <c r="D14" i="94"/>
  <c r="H13" i="94"/>
  <c r="E13" i="94"/>
  <c r="H12" i="94"/>
  <c r="E12" i="94"/>
  <c r="G11" i="94"/>
  <c r="F11" i="94"/>
  <c r="D11" i="94"/>
  <c r="C11" i="94"/>
  <c r="H10" i="94"/>
  <c r="E10" i="94"/>
  <c r="H9" i="94"/>
  <c r="E9" i="94"/>
  <c r="G8" i="94"/>
  <c r="F8" i="94"/>
  <c r="D8" i="94"/>
  <c r="C8" i="94"/>
  <c r="H7" i="94"/>
  <c r="E7" i="94"/>
  <c r="H6" i="94"/>
  <c r="E6" i="94"/>
  <c r="H44" i="93"/>
  <c r="E44" i="93"/>
  <c r="H42" i="93"/>
  <c r="E42" i="93"/>
  <c r="H41" i="93"/>
  <c r="E41" i="93"/>
  <c r="H40" i="93"/>
  <c r="E40" i="93"/>
  <c r="H39" i="93"/>
  <c r="E39" i="93"/>
  <c r="H38" i="93"/>
  <c r="E38" i="93"/>
  <c r="G37" i="93"/>
  <c r="F37" i="93"/>
  <c r="D37" i="93"/>
  <c r="C37" i="93"/>
  <c r="H36" i="93"/>
  <c r="E36" i="93"/>
  <c r="H35" i="93"/>
  <c r="E35" i="93"/>
  <c r="G34" i="93"/>
  <c r="F34" i="93"/>
  <c r="D34" i="93"/>
  <c r="C34" i="93"/>
  <c r="E34" i="93" s="1"/>
  <c r="H33" i="93"/>
  <c r="E33" i="93"/>
  <c r="H32" i="93"/>
  <c r="E32" i="93"/>
  <c r="H31" i="93"/>
  <c r="E31" i="93"/>
  <c r="H30" i="93"/>
  <c r="E30" i="93"/>
  <c r="G29" i="93"/>
  <c r="F29" i="93"/>
  <c r="D29" i="93"/>
  <c r="C29" i="93"/>
  <c r="E29" i="93" s="1"/>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H13" i="93" s="1"/>
  <c r="D13" i="93"/>
  <c r="C13" i="93"/>
  <c r="H12" i="93"/>
  <c r="E12" i="93"/>
  <c r="H11" i="93"/>
  <c r="E11" i="93"/>
  <c r="H10" i="93"/>
  <c r="E10" i="93"/>
  <c r="H9" i="93"/>
  <c r="E9" i="93"/>
  <c r="H8" i="93"/>
  <c r="E8" i="93"/>
  <c r="H7" i="93"/>
  <c r="E7" i="93"/>
  <c r="G6" i="93"/>
  <c r="F6" i="93"/>
  <c r="D6" i="93"/>
  <c r="C6" i="93"/>
  <c r="F68" i="92"/>
  <c r="H67" i="92"/>
  <c r="E67" i="92"/>
  <c r="H66" i="92"/>
  <c r="E66" i="92"/>
  <c r="H65" i="92"/>
  <c r="E65" i="92"/>
  <c r="H64" i="92"/>
  <c r="E64" i="92"/>
  <c r="H63" i="92"/>
  <c r="D63" i="92"/>
  <c r="C63" i="92"/>
  <c r="H62" i="92"/>
  <c r="E62" i="92"/>
  <c r="H61" i="92"/>
  <c r="E61" i="92"/>
  <c r="H60" i="92"/>
  <c r="E60" i="92"/>
  <c r="H59" i="92"/>
  <c r="D59" i="92"/>
  <c r="C59" i="92"/>
  <c r="H58" i="92"/>
  <c r="E58" i="92"/>
  <c r="H57" i="92"/>
  <c r="E57" i="92"/>
  <c r="H56" i="92"/>
  <c r="E56" i="92"/>
  <c r="H55" i="92"/>
  <c r="E55" i="92"/>
  <c r="H52" i="92"/>
  <c r="E52" i="92"/>
  <c r="H51" i="92"/>
  <c r="E51" i="92"/>
  <c r="H50" i="92"/>
  <c r="E50" i="92"/>
  <c r="H49" i="92"/>
  <c r="E49" i="92"/>
  <c r="H48" i="92"/>
  <c r="E48" i="92"/>
  <c r="G47" i="92"/>
  <c r="F47" i="92"/>
  <c r="D47" i="92"/>
  <c r="C47" i="92"/>
  <c r="H46" i="92"/>
  <c r="E46" i="92"/>
  <c r="H45" i="92"/>
  <c r="E45" i="92"/>
  <c r="H44" i="92"/>
  <c r="E44" i="92"/>
  <c r="H43" i="92"/>
  <c r="E43" i="92"/>
  <c r="H42" i="92"/>
  <c r="E42" i="92"/>
  <c r="G41" i="92"/>
  <c r="G53" i="92" s="1"/>
  <c r="G69" i="92" s="1"/>
  <c r="F41" i="92"/>
  <c r="D41" i="92"/>
  <c r="C41" i="92"/>
  <c r="H40" i="92"/>
  <c r="E40" i="92"/>
  <c r="H39" i="92"/>
  <c r="E39" i="92"/>
  <c r="H38" i="92"/>
  <c r="E38" i="92"/>
  <c r="H35" i="92"/>
  <c r="E35" i="92"/>
  <c r="H34" i="92"/>
  <c r="E34" i="92"/>
  <c r="H33" i="92"/>
  <c r="E33" i="92"/>
  <c r="H32" i="92"/>
  <c r="E32" i="92"/>
  <c r="H31" i="92"/>
  <c r="E31" i="92"/>
  <c r="G30" i="92"/>
  <c r="F30" i="92"/>
  <c r="D30" i="92"/>
  <c r="C30" i="92"/>
  <c r="H29" i="92"/>
  <c r="E29" i="92"/>
  <c r="H28" i="92"/>
  <c r="E28" i="92"/>
  <c r="G27" i="92"/>
  <c r="F27" i="92"/>
  <c r="D27" i="92"/>
  <c r="C27" i="92"/>
  <c r="H26" i="92"/>
  <c r="E26" i="92"/>
  <c r="H25" i="92"/>
  <c r="E25" i="92"/>
  <c r="G24" i="92"/>
  <c r="F24" i="92"/>
  <c r="D24" i="92"/>
  <c r="C24" i="92"/>
  <c r="H23" i="92"/>
  <c r="E23" i="92"/>
  <c r="H22" i="92"/>
  <c r="E22" i="92"/>
  <c r="H21" i="92"/>
  <c r="E21" i="92"/>
  <c r="H20" i="92"/>
  <c r="E20" i="92"/>
  <c r="G19" i="92"/>
  <c r="H19" i="92" s="1"/>
  <c r="F19" i="92"/>
  <c r="D19" i="92"/>
  <c r="C19" i="92"/>
  <c r="H18" i="92"/>
  <c r="E18" i="92"/>
  <c r="H17" i="92"/>
  <c r="E17" i="92"/>
  <c r="H16" i="92"/>
  <c r="E16" i="92"/>
  <c r="G15" i="92"/>
  <c r="F15" i="92"/>
  <c r="H15" i="92" s="1"/>
  <c r="D15" i="92"/>
  <c r="C15" i="92"/>
  <c r="H14" i="92"/>
  <c r="E14" i="92"/>
  <c r="H13" i="92"/>
  <c r="E13" i="92"/>
  <c r="H12" i="92"/>
  <c r="E12" i="92"/>
  <c r="H11" i="92"/>
  <c r="E11" i="92"/>
  <c r="H10" i="92"/>
  <c r="E10" i="92"/>
  <c r="H9" i="92"/>
  <c r="E9" i="92"/>
  <c r="H8" i="92"/>
  <c r="E8" i="92"/>
  <c r="G7" i="92"/>
  <c r="F7" i="92"/>
  <c r="D7" i="92"/>
  <c r="C7" i="92"/>
  <c r="C14" i="94" l="1"/>
  <c r="E13" i="93"/>
  <c r="E37" i="93"/>
  <c r="G43" i="93"/>
  <c r="G45" i="93" s="1"/>
  <c r="C43" i="93"/>
  <c r="C45" i="93" s="1"/>
  <c r="E6" i="93"/>
  <c r="H27" i="92"/>
  <c r="E27" i="92"/>
  <c r="E41" i="92"/>
  <c r="H7" i="92"/>
  <c r="E15" i="92"/>
  <c r="D68" i="92"/>
  <c r="E63" i="92"/>
  <c r="H47" i="92"/>
  <c r="E59" i="92"/>
  <c r="H30" i="92"/>
  <c r="H41" i="92"/>
  <c r="E47" i="92"/>
  <c r="D53" i="92"/>
  <c r="E30" i="92"/>
  <c r="D36" i="92"/>
  <c r="E24" i="92"/>
  <c r="E19" i="92"/>
  <c r="C36" i="92"/>
  <c r="G36" i="92"/>
  <c r="H30" i="94"/>
  <c r="C68" i="92"/>
  <c r="F36" i="92"/>
  <c r="F43" i="93"/>
  <c r="F45" i="93" s="1"/>
  <c r="H29" i="93"/>
  <c r="H34" i="93"/>
  <c r="H37" i="93"/>
  <c r="H8" i="94"/>
  <c r="E8" i="94"/>
  <c r="H38" i="94"/>
  <c r="E30" i="94"/>
  <c r="E11" i="94"/>
  <c r="E17" i="94"/>
  <c r="H11" i="94"/>
  <c r="H14" i="94"/>
  <c r="H6" i="93"/>
  <c r="D43" i="93"/>
  <c r="D45" i="93" s="1"/>
  <c r="C53" i="92"/>
  <c r="H68" i="92"/>
  <c r="F53" i="92"/>
  <c r="E7" i="92"/>
  <c r="H24" i="92"/>
  <c r="E14" i="94" l="1"/>
  <c r="H45" i="93"/>
  <c r="H43" i="93"/>
  <c r="H53" i="92"/>
  <c r="F69" i="92"/>
  <c r="H69" i="92" s="1"/>
  <c r="E68" i="92"/>
  <c r="D69" i="92"/>
  <c r="H36" i="92"/>
  <c r="E36" i="92"/>
  <c r="E45" i="93"/>
  <c r="E43" i="93"/>
  <c r="C69" i="92"/>
  <c r="E69" i="92" s="1"/>
  <c r="E53" i="92"/>
  <c r="B1" i="80" l="1"/>
  <c r="G37" i="80"/>
  <c r="G21" i="80"/>
  <c r="G39" i="80" l="1"/>
  <c r="G6" i="71"/>
  <c r="G13" i="71" s="1"/>
  <c r="F6" i="71"/>
  <c r="F13" i="71" s="1"/>
  <c r="E6" i="71"/>
  <c r="E13" i="71" s="1"/>
  <c r="D6" i="71"/>
  <c r="D13" i="71" s="1"/>
  <c r="C6" i="71"/>
  <c r="C13" i="71" s="1"/>
  <c r="B18" i="105" s="1"/>
  <c r="B1" i="79" l="1"/>
  <c r="B1" i="36"/>
  <c r="B1" i="74"/>
  <c r="B1" i="64"/>
  <c r="B1" i="35"/>
  <c r="B1" i="69"/>
  <c r="B1" i="77"/>
  <c r="B1" i="28"/>
  <c r="B1" i="73"/>
  <c r="B1" i="72"/>
  <c r="B1" i="52"/>
  <c r="B1" i="71"/>
  <c r="B1" i="6"/>
  <c r="C21" i="77" l="1"/>
  <c r="D16" i="77"/>
  <c r="D17" i="77"/>
  <c r="D15" i="77"/>
  <c r="D12" i="77"/>
  <c r="D13" i="77"/>
  <c r="D11" i="77"/>
  <c r="D8" i="77"/>
  <c r="D9" i="77"/>
  <c r="D7" i="77"/>
  <c r="C20" i="77"/>
  <c r="C19" i="77"/>
  <c r="D21" i="77" l="1"/>
  <c r="D19" i="77"/>
  <c r="D20" i="77"/>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V7" i="64" l="1"/>
  <c r="T21" i="64" l="1"/>
  <c r="U21" i="64"/>
  <c r="V9" i="64"/>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B10" i="105" s="1"/>
  <c r="C36" i="28"/>
  <c r="C42" i="28" s="1"/>
  <c r="B9" i="105" s="1"/>
  <c r="C12" i="28"/>
  <c r="C6" i="28" l="1"/>
  <c r="C29" i="28" s="1"/>
  <c r="B8" i="105" s="1"/>
  <c r="B7" i="105" s="1"/>
  <c r="B16" i="105" s="1"/>
  <c r="B14" i="105" l="1"/>
  <c r="B6" i="105"/>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1" i="105" l="1"/>
  <c r="B22" i="105"/>
  <c r="B23" i="105"/>
  <c r="C5" i="71"/>
  <c r="E5" i="71"/>
  <c r="F5" i="71"/>
  <c r="D5" i="71"/>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<sst xmlns="http://schemas.openxmlformats.org/spreadsheetml/2006/main" count="1636" uniqueCount="1023">
  <si>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</si>
  <si>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</si>
  <si>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</si>
  <si>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</si>
  <si>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</si>
  <si>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</si>
  <si>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</si>
  <si>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</si>
  <si>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</si>
  <si>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</si>
  <si>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</si>
  <si>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</si>
  <si>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</si>
  <si>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</si>
  <si>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</si>
  <si>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</si>
  <si>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</si>
  <si>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</si>
  <si>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</si>
  <si>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</si>
  <si>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</si>
  <si>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</si>
  <si>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</si>
  <si>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</si>
  <si>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</si>
  <si>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</si>
  <si>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</si>
  <si>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</si>
  <si>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</si>
  <si>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</si>
  <si>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</si>
  <si>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</si>
  <si>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</si>
  <si>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</si>
  <si>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</si>
  <si>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</si>
  <si>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</si>
  <si>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</si>
  <si>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</si>
  <si>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</si>
  <si>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</si>
  <si>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</si>
  <si>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</si>
  <si>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</si>
  <si>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</si>
  <si>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</si>
  <si>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</si>
  <si>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</si>
  <si>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</si>
  <si>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</si>
  <si>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</si>
  <si>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</si>
  <si>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</si>
  <si>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</si>
  <si>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</si>
  <si>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</si>
  <si>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</si>
  <si>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</si>
  <si>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</si>
  <si>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</si>
  <si>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</si>
  <si>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</si>
  <si>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</si>
  <si>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</si>
  <si>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</si>
  <si>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</si>
  <si>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</si>
  <si>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</si>
  <si>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</si>
  <si>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</si>
  <si>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</si>
  <si>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</si>
  <si>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</si>
  <si>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</si>
  <si>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</si>
  <si>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</si>
  <si>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</si>
  <si>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</si>
  <si>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</si>
  <si>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</si>
  <si>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</si>
  <si>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</si>
  <si>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</si>
  <si>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</si>
  <si>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</si>
  <si>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</si>
  <si>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</si>
  <si>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</si>
  <si>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</si>
  <si>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</si>
  <si>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</si>
  <si>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</si>
  <si>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</si>
  <si>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</si>
  <si>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</si>
  <si>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</si>
  <si>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</si>
  <si>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</si>
  <si>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</si>
  <si>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</si>
  <si>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</si>
  <si>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</si>
  <si>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</si>
  <si>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</si>
  <si>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</si>
  <si>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</si>
  <si>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</si>
  <si>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</si>
  <si>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</si>
  <si>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</si>
  <si>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</si>
  <si>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</si>
  <si>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</si>
  <si>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</si>
  <si>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</si>
  <si>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</si>
  <si>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</si>
  <si>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</si>
  <si>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</si>
  <si>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</si>
  <si>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</si>
  <si>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</si>
  <si>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</si>
  <si>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</si>
  <si>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</si>
  <si>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</si>
  <si>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</si>
  <si>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</si>
  <si>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</si>
  <si>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</si>
  <si>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</si>
  <si>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</si>
  <si>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</si>
  <si>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</si>
  <si>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</si>
  <si>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</si>
  <si>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</si>
  <si>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</si>
  <si>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</si>
  <si>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</si>
  <si>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</si>
  <si>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</si>
  <si>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</si>
  <si>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</si>
  <si>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</si>
  <si>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</si>
  <si>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</si>
  <si>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</si>
  <si>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</si>
  <si>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</si>
  <si>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</si>
  <si>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</si>
  <si>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</si>
  <si>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</si>
  <si>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</si>
  <si>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</si>
  <si>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</si>
  <si>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</si>
  <si>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</si>
  <si>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</si>
  <si>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</si>
  <si>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</si>
  <si>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</si>
  <si>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</si>
  <si>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</si>
  <si>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</si>
  <si>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</si>
  <si>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</si>
  <si>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</si>
  <si>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</si>
  <si>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</si>
  <si>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</si>
  <si>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</si>
  <si>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</si>
  <si>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</si>
  <si>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</si>
  <si>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</si>
  <si>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</si>
  <si>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</si>
  <si>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</si>
  <si>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</si>
  <si>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</si>
  <si>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</si>
  <si>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</si>
  <si>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</si>
  <si>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</si>
  <si>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</si>
  <si>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</si>
  <si>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</si>
  <si>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</si>
  <si>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</si>
  <si>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</si>
  <si>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</si>
  <si>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</si>
  <si>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</si>
  <si>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</si>
  <si>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</si>
  <si>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</si>
  <si>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</si>
  <si>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</si>
  <si>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</si>
  <si>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</si>
  <si>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</si>
  <si>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</si>
  <si>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</si>
  <si>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</si>
  <si>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</si>
  <si>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</si>
  <si>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</si>
  <si>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</si>
  <si>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</si>
  <si>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</si>
  <si>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</si>
  <si>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</si>
  <si>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</si>
  <si>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</si>
  <si>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</si>
  <si>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</si>
  <si>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</si>
  <si>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</si>
  <si>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</si>
  <si>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</si>
  <si>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</si>
  <si>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</si>
  <si>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</si>
  <si>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</si>
  <si>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</si>
  <si>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</si>
  <si>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</si>
  <si>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</si>
  <si>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</si>
  <si>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</si>
  <si>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</si>
  <si>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</si>
  <si>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</si>
  <si>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</si>
  <si>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</si>
  <si>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</si>
  <si>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</si>
  <si>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</si>
  <si>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</si>
  <si>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</si>
  <si>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</si>
  <si>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</si>
  <si>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</si>
  <si>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</si>
  <si>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</si>
  <si>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</si>
  <si>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</si>
  <si>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</si>
  <si>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</si>
  <si>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</si>
  <si>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</si>
  <si>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</si>
  <si>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</si>
  <si>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</si>
  <si>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</si>
  <si>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</si>
  <si>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</si>
  <si>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</si>
  <si>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</si>
  <si>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</si>
  <si>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</si>
  <si>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</si>
  <si>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</si>
  <si>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</si>
  <si>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</si>
  <si>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</si>
  <si>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</si>
  <si>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</si>
  <si>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</si>
  <si>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</si>
  <si>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</si>
  <si>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</si>
  <si>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</si>
  <si>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</si>
  <si>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</si>
  <si>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</si>
  <si>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</si>
  <si>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</si>
  <si>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</si>
  <si>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</si>
  <si>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</si>
  <si>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</si>
  <si>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</si>
  <si>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</si>
  <si>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</si>
  <si>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</si>
  <si>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</si>
  <si>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</si>
  <si>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</si>
  <si>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</si>
  <si>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</si>
  <si>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</si>
  <si>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</si>
  <si>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</si>
  <si>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</si>
  <si>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</si>
  <si>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</si>
  <si>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</si>
  <si>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</si>
  <si>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</si>
  <si>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</si>
  <si>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</si>
  <si>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</si>
  <si>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</si>
  <si>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</si>
  <si>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</si>
  <si>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</si>
  <si>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</si>
  <si>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</si>
  <si>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</si>
  <si>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</si>
  <si>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</si>
  <si>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</si>
  <si>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</si>
  <si>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</si>
  <si>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</si>
  <si>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</si>
  <si>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</si>
  <si>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</si>
  <si>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</si>
  <si>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</si>
  <si>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</si>
  <si>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</si>
  <si>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</si>
  <si>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</si>
  <si>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</si>
  <si>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</si>
  <si>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</si>
  <si>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</si>
  <si>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</si>
  <si>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</si>
  <si>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</si>
  <si>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</si>
  <si>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</si>
  <si>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</si>
  <si>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</si>
  <si>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</si>
  <si>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</si>
  <si>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</si>
  <si>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</si>
  <si>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</si>
  <si>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</si>
  <si>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</si>
  <si>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</si>
  <si>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</si>
  <si>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</si>
  <si>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</si>
  <si>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</si>
  <si>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</si>
  <si>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</si>
  <si>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</si>
  <si>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</si>
  <si>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</si>
  <si>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</si>
  <si>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</si>
  <si>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</si>
  <si>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</si>
  <si>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</si>
  <si>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</si>
  <si>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</si>
  <si>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</si>
  <si>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</si>
  <si>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</si>
  <si>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</si>
  <si>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</si>
  <si>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</si>
  <si>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</si>
  <si>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</si>
  <si>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</si>
  <si>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</si>
  <si>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</si>
  <si>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</si>
  <si>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</si>
  <si>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</si>
  <si>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</si>
  <si>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</si>
  <si>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</si>
  <si>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</si>
  <si>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</si>
  <si>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</si>
  <si>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</si>
  <si>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</si>
  <si>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</si>
  <si>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</si>
  <si>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</si>
  <si>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</si>
  <si>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</si>
  <si>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</si>
  <si>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</si>
  <si>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</si>
  <si>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</si>
  <si>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</si>
  <si>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</si>
  <si>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</si>
  <si>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</si>
  <si>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</si>
  <si>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</si>
  <si>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</si>
  <si>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</si>
  <si>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</si>
  <si>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</si>
  <si>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</si>
  <si>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</si>
  <si>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</si>
  <si>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</si>
  <si>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</si>
  <si>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</si>
  <si>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</si>
  <si>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</si>
  <si>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</si>
  <si>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</si>
  <si>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</si>
  <si>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</si>
  <si>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</si>
  <si>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</si>
  <si>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</si>
  <si>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</si>
  <si>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</si>
  <si>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</si>
  <si>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</si>
  <si>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</si>
  <si>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</si>
  <si>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</si>
  <si>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</si>
  <si>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</si>
  <si>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</si>
  <si>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</si>
  <si>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</si>
  <si>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</si>
  <si>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</si>
  <si>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</si>
  <si>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</si>
  <si>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</si>
  <si>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</si>
  <si>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</si>
  <si>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</si>
  <si>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</si>
  <si>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</si>
  <si>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</si>
  <si>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</si>
  <si>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</si>
  <si>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</si>
  <si>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</si>
  <si>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</si>
  <si>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</si>
  <si>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</si>
  <si>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</si>
  <si>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</si>
  <si>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</si>
  <si>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</si>
  <si>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</si>
  <si>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</si>
  <si>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</si>
  <si>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</si>
  <si>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</si>
  <si>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</si>
  <si>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</si>
  <si>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</si>
  <si>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</si>
  <si>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</si>
  <si>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</si>
  <si>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</si>
  <si>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</si>
  <si>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</si>
  <si>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</si>
  <si>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</si>
  <si>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</si>
  <si>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</si>
  <si>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</si>
  <si>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</si>
  <si>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</si>
  <si>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</si>
  <si>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</si>
  <si>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</si>
  <si>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</si>
  <si>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</si>
  <si>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</si>
  <si>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</si>
  <si>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</si>
  <si>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</si>
  <si>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</si>
  <si>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</si>
  <si>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</si>
  <si>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</si>
  <si>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</si>
  <si>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</si>
  <si>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</si>
  <si>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</si>
  <si>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</si>
  <si>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</si>
  <si>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</si>
  <si>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</si>
  <si>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</si>
  <si>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</si>
  <si>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</si>
  <si>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</si>
  <si>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</si>
  <si>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</si>
  <si>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</si>
  <si>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</si>
  <si>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</si>
  <si>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</si>
  <si>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</si>
  <si>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</si>
  <si>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</si>
  <si>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</si>
  <si>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</si>
  <si>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</si>
  <si>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</si>
  <si>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</si>
  <si>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</si>
  <si>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</si>
  <si>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</si>
  <si>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</si>
  <si>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</si>
  <si>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</si>
  <si>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</si>
  <si>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</si>
  <si>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</si>
  <si>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</si>
  <si>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</si>
  <si>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</si>
  <si>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</si>
  <si>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</si>
  <si>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</si>
  <si>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</si>
  <si>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</si>
  <si>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</si>
  <si>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</si>
  <si>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</si>
  <si>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</si>
  <si>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</si>
  <si>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</si>
  <si>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</si>
  <si>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</si>
  <si>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</si>
  <si>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</si>
  <si>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</si>
  <si>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</si>
  <si>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</si>
  <si>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</si>
  <si>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</si>
  <si>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</si>
  <si>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</si>
  <si>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</si>
  <si>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</si>
  <si>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</si>
  <si>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</si>
  <si>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</si>
  <si>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</si>
  <si>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</si>
  <si>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</si>
  <si>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</si>
  <si>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</si>
  <si>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</si>
  <si>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</si>
  <si>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</si>
  <si>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</si>
  <si>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</si>
  <si>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</si>
  <si>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</si>
  <si>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</si>
  <si>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</si>
  <si>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</si>
  <si>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</si>
  <si>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</si>
  <si>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</si>
  <si>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</si>
  <si>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</si>
  <si>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</si>
  <si>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</si>
  <si>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</si>
  <si>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</si>
  <si>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</si>
  <si>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</si>
  <si>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</si>
  <si>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</si>
  <si>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</si>
  <si>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</si>
  <si>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</si>
  <si>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</si>
  <si>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</si>
  <si>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</si>
  <si>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</si>
  <si>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</si>
  <si>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</si>
  <si>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</si>
  <si>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</si>
  <si>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</si>
  <si>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</si>
  <si>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</si>
  <si>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</si>
  <si>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</si>
  <si>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</si>
  <si>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</si>
  <si>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</si>
  <si>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</si>
  <si>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</si>
  <si>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</si>
  <si>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</si>
  <si>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</si>
  <si>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</si>
  <si>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</si>
  <si>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</si>
  <si>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</si>
  <si>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</si>
  <si>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</si>
  <si>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</si>
  <si>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</si>
  <si>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</si>
  <si>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</si>
  <si>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</si>
  <si>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</si>
  <si>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</si>
  <si>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</si>
  <si>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</si>
  <si>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</si>
  <si>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</si>
  <si>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</si>
  <si>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</si>
  <si>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</si>
  <si>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</si>
  <si>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</si>
  <si>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</si>
  <si>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</si>
  <si>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</si>
  <si>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</si>
  <si>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</si>
  <si>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</si>
  <si>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</si>
  <si>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</si>
  <si>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</si>
  <si>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</si>
  <si>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</si>
  <si>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</si>
  <si>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</si>
  <si>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</si>
  <si>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</si>
  <si>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</si>
  <si>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</si>
  <si>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</si>
  <si>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</si>
  <si>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</si>
  <si>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</si>
  <si>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</si>
  <si>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</si>
  <si>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</si>
  <si>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</si>
  <si>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</si>
  <si>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</si>
  <si>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</si>
  <si>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</si>
  <si>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</si>
  <si>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</si>
  <si>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</si>
  <si>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</si>
  <si>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</si>
  <si>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</si>
  <si>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</si>
  <si>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</si>
  <si>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</si>
  <si>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</si>
  <si>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</si>
  <si>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</si>
  <si>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</si>
  <si>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</si>
  <si>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</si>
  <si>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</si>
  <si>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</si>
  <si>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</si>
  <si>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</si>
  <si>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</si>
  <si>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</si>
  <si>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</si>
  <si>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</si>
  <si>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</si>
  <si>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</si>
  <si>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</si>
  <si>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</si>
  <si>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</si>
  <si>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</si>
  <si>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</si>
  <si>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</si>
  <si>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</si>
  <si>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</si>
  <si>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</si>
  <si>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</si>
  <si>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</si>
  <si>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</si>
  <si>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</si>
  <si>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</si>
  <si>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</si>
  <si>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</si>
  <si>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</si>
  <si>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</si>
  <si>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</si>
  <si>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</si>
  <si>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</si>
  <si>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</si>
  <si>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</si>
  <si>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</si>
  <si>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</si>
  <si>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</si>
  <si>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</si>
  <si>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</si>
  <si>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</si>
  <si>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</si>
  <si>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</si>
  <si>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</si>
  <si>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</si>
  <si>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</si>
  <si>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</si>
  <si>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</si>
  <si>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</si>
  <si>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</si>
  <si>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</si>
  <si>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</si>
  <si>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</si>
  <si>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</si>
  <si>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</si>
  <si>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</si>
  <si>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</si>
  <si>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</si>
  <si>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</si>
  <si>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</si>
  <si>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</si>
  <si>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</si>
  <si>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</si>
  <si>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</si>
  <si>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</si>
  <si>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</si>
  <si>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</si>
  <si>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</si>
  <si>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</si>
  <si>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</si>
  <si>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</si>
  <si>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</si>
  <si>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</si>
  <si>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</si>
  <si>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</si>
  <si>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</si>
  <si>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</si>
  <si>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</si>
  <si>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</si>
  <si>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</si>
  <si>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</si>
  <si>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</si>
  <si>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</si>
  <si>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</si>
  <si>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</si>
  <si>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</si>
  <si>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</si>
  <si>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</si>
  <si>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</si>
  <si>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</si>
  <si>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</si>
  <si>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</si>
  <si>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</si>
  <si>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</si>
  <si>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</si>
  <si>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</si>
  <si>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</si>
  <si>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</si>
  <si>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</si>
  <si>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</si>
  <si>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</si>
  <si>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</si>
  <si>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</si>
  <si>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</si>
  <si>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</si>
  <si>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</si>
  <si>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</si>
  <si>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</si>
  <si>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</si>
  <si>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</si>
  <si>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</si>
  <si>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</si>
  <si>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</si>
  <si>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</si>
  <si>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</si>
  <si>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</si>
  <si>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</si>
  <si>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</si>
  <si>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</si>
  <si>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</si>
  <si>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</si>
  <si>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</si>
  <si>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</si>
  <si>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</si>
  <si>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</si>
  <si>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</si>
  <si>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</si>
  <si>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</si>
  <si>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</si>
  <si>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</si>
  <si>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</si>
  <si>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</si>
  <si>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</si>
  <si>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</si>
  <si>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</si>
  <si>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</si>
  <si>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</si>
  <si>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</si>
  <si>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</si>
  <si>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</si>
  <si>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</si>
  <si>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</si>
  <si>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</si>
  <si>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</si>
  <si>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</si>
  <si>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</si>
  <si>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</si>
  <si>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</si>
  <si>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</si>
  <si>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</si>
  <si>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</si>
  <si>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</si>
  <si>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</si>
  <si>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</si>
  <si>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</si>
  <si>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</si>
  <si>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</si>
  <si>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</si>
  <si>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</si>
  <si>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</si>
  <si>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</si>
  <si>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</si>
  <si>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</si>
  <si>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</si>
  <si>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</si>
  <si>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</si>
  <si>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</si>
  <si>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</si>
  <si>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</si>
  <si>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</si>
  <si>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</si>
  <si>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</si>
  <si>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</si>
  <si>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</si>
  <si>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</si>
  <si>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</si>
  <si>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</si>
  <si>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</si>
  <si>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</si>
  <si>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</si>
  <si>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</si>
  <si>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</si>
  <si>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</si>
  <si>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</si>
  <si>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</si>
  <si>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</si>
  <si>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</si>
  <si>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</si>
  <si>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</si>
  <si>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</si>
  <si>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</si>
  <si>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</si>
  <si>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</si>
  <si>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</si>
  <si>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</si>
  <si>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</si>
  <si>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</si>
  <si>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</si>
  <si>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</si>
  <si>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</si>
  <si>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</si>
  <si>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</si>
  <si>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</si>
  <si>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</si>
  <si>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</si>
  <si>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</si>
  <si>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</si>
  <si>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</si>
  <si>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</si>
  <si>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</si>
  <si>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</si>
  <si>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</si>
  <si>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</si>
  <si>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</si>
  <si>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</si>
  <si>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</si>
  <si>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</si>
  <si>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</si>
  <si>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</si>
  <si>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</si>
  <si>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</si>
  <si>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</si>
  <si>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</si>
  <si>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</si>
  <si>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</si>
  <si>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</si>
  <si>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</si>
  <si>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</si>
  <si>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</si>
  <si>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</si>
  <si>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</si>
  <si>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</si>
  <si>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</si>
  <si>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</si>
  <si>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</si>
  <si>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</si>
  <si>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</si>
  <si>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</si>
  <si>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</si>
  <si>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</si>
  <si>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</si>
  <si>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</si>
  <si>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</si>
  <si>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</si>
  <si>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</si>
  <si>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</si>
  <si>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</si>
  <si>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</si>
  <si>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</si>
  <si>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</si>
  <si>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</si>
  <si>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</si>
  <si>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</si>
  <si>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</si>
  <si>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</si>
  <si>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</si>
  <si>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</si>
  <si>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</si>
  <si>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</si>
  <si>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</si>
  <si>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</si>
  <si>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</si>
  <si>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</si>
  <si>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</si>
  <si>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</si>
  <si>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</si>
  <si>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</si>
  <si>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</si>
  <si>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</si>
  <si>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</si>
  <si>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</si>
  <si>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</si>
  <si>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</si>
  <si>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</si>
  <si>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</si>
  <si>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</si>
  <si>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</si>
  <si>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</si>
  <si>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</si>
  <si>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</si>
  <si>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</si>
  <si>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</si>
  <si>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</si>
  <si>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</si>
  <si>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</si>
  <si>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</si>
  <si>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</si>
  <si>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</si>
  <si>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</si>
  <si>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</si>
  <si>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</si>
  <si>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</si>
  <si>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</si>
  <si>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</si>
  <si>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</si>
  <si>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</si>
  <si>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</si>
  <si>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</si>
  <si>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</si>
  <si>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</si>
  <si>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</si>
  <si>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</si>
  <si>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</si>
  <si>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</si>
  <si>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</si>
  <si>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</si>
  <si>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</si>
  <si>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</si>
  <si>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</si>
  <si>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</si>
  <si>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</si>
  <si>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</si>
  <si>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</si>
  <si>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</si>
  <si>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</si>
  <si>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</si>
  <si>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</si>
  <si>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</si>
  <si>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</si>
  <si>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</si>
  <si>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</si>
  <si>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</si>
  <si>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</si>
  <si>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</si>
  <si>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</si>
  <si>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</si>
  <si>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</si>
  <si>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</si>
  <si>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</si>
  <si>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</si>
  <si>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</si>
  <si>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</si>
  <si>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</si>
  <si>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</si>
  <si>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</si>
  <si>
    <t>სს ”ლიბერთი ბანკი”</t>
  </si>
  <si>
    <t>მურთაზ კიკორია</t>
  </si>
  <si>
    <t>ბექა გოგიჩაიშვილი</t>
  </si>
  <si>
    <t>www.libertybank.ge</t>
  </si>
  <si>
    <t>დამოუკიდებელი თავმჯდომარე</t>
  </si>
  <si>
    <t xml:space="preserve">ირაკლი ოთარ რუხაძე </t>
  </si>
  <si>
    <t>არადამოუკიდებელ წევრი</t>
  </si>
  <si>
    <t>მამუკა წერეთელი</t>
  </si>
  <si>
    <t>დამოუკიდებელი წევრი</t>
  </si>
  <si>
    <t>მაგდა მაღრაძე</t>
  </si>
  <si>
    <t>ბრუნო ხუან ბალვანერა</t>
  </si>
  <si>
    <t>გენერალური დირექტორი</t>
  </si>
  <si>
    <t>ვახტანგ ბაბუნაშვილი</t>
  </si>
  <si>
    <t>ფინანსური დირექტორი</t>
  </si>
  <si>
    <t>გიორგი გვაზავა</t>
  </si>
  <si>
    <t>რისკების დირექტორი</t>
  </si>
  <si>
    <t>სს,,გალტ &amp; თაგარტი"(ნომინალური მფლობელი)</t>
  </si>
  <si>
    <t>დანარჩენი აქციონერები</t>
  </si>
  <si>
    <t>ბენჯამინ ალბერტ მარსონი</t>
  </si>
  <si>
    <t>იგორ ალექსეევი</t>
  </si>
  <si>
    <t>შეძენილი ან გამოშვებული გაუფასურებული ფინანსური ინსტრუმენტი (POCI)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</si>
</sst>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
      <u/>
      <sz val="10"/>
      <color indexed="12"/>
      <name val="Sylfaen"/>
      <family val="1"/>
      <charset val="204"/>
    </font>
    <font>
      <b/>
      <sz val="9"/>
      <color theme="1"/>
      <name val="Sylfaen"/>
      <family val="1"/>
      <charset val="204"/>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2">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3" fillId="0" borderId="0"/>
    <xf numFmtId="168" fontId="24" fillId="36" borderId="0"/>
    <xf numFmtId="169" fontId="24" fillId="36" borderId="0"/>
    <xf numFmtId="168" fontId="24" fillId="36" borderId="0"/>
    <xf numFmtId="0" fontId="25" fillId="37" borderId="0" applyNumberFormat="0" applyBorder="0" applyAlignment="0" applyProtection="0"/>
    <xf numFmtId="0" fontId="4" fillId="12" borderId="0" applyNumberFormat="0" applyBorder="0" applyAlignment="0" applyProtection="0"/>
    <xf numFmtId="168" fontId="26" fillId="37" borderId="0" applyNumberFormat="0" applyBorder="0" applyAlignment="0" applyProtection="0"/>
    <xf numFmtId="168" fontId="26" fillId="37" borderId="0" applyNumberFormat="0" applyBorder="0" applyAlignment="0" applyProtection="0"/>
    <xf numFmtId="169" fontId="26" fillId="37" borderId="0" applyNumberFormat="0" applyBorder="0" applyAlignment="0" applyProtection="0"/>
    <xf numFmtId="0" fontId="25"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6" fillId="37" borderId="0" applyNumberFormat="0" applyBorder="0" applyAlignment="0" applyProtection="0"/>
    <xf numFmtId="169" fontId="26" fillId="37" borderId="0" applyNumberFormat="0" applyBorder="0" applyAlignment="0" applyProtection="0"/>
    <xf numFmtId="168" fontId="26" fillId="37" borderId="0" applyNumberFormat="0" applyBorder="0" applyAlignment="0" applyProtection="0"/>
    <xf numFmtId="168" fontId="26" fillId="37" borderId="0" applyNumberFormat="0" applyBorder="0" applyAlignment="0" applyProtection="0"/>
    <xf numFmtId="169" fontId="26" fillId="37" borderId="0" applyNumberFormat="0" applyBorder="0" applyAlignment="0" applyProtection="0"/>
    <xf numFmtId="168" fontId="26" fillId="37" borderId="0" applyNumberFormat="0" applyBorder="0" applyAlignment="0" applyProtection="0"/>
    <xf numFmtId="168" fontId="26" fillId="37" borderId="0" applyNumberFormat="0" applyBorder="0" applyAlignment="0" applyProtection="0"/>
    <xf numFmtId="169" fontId="26" fillId="37" borderId="0" applyNumberFormat="0" applyBorder="0" applyAlignment="0" applyProtection="0"/>
    <xf numFmtId="168" fontId="26" fillId="37" borderId="0" applyNumberFormat="0" applyBorder="0" applyAlignment="0" applyProtection="0"/>
    <xf numFmtId="168" fontId="26" fillId="37" borderId="0" applyNumberFormat="0" applyBorder="0" applyAlignment="0" applyProtection="0"/>
    <xf numFmtId="169" fontId="26" fillId="37" borderId="0" applyNumberFormat="0" applyBorder="0" applyAlignment="0" applyProtection="0"/>
    <xf numFmtId="168" fontId="26" fillId="37"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4" fillId="16"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0" fontId="25"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4" fillId="20"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0" fontId="25"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4" fillId="24"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0" fontId="25"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4" fillId="28"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0" fontId="25"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4" fillId="3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0" fontId="25"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4" fillId="1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0" fontId="25"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4" fillId="17"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0" fontId="25"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4" fillId="21"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0" fontId="25"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0" fontId="25" fillId="45" borderId="0" applyNumberFormat="0" applyBorder="0" applyAlignment="0" applyProtection="0"/>
    <xf numFmtId="0" fontId="25" fillId="40" borderId="0" applyNumberFormat="0" applyBorder="0" applyAlignment="0" applyProtection="0"/>
    <xf numFmtId="0" fontId="4" fillId="25"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0" fontId="25"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0" fontId="25" fillId="40" borderId="0" applyNumberFormat="0" applyBorder="0" applyAlignment="0" applyProtection="0"/>
    <xf numFmtId="0" fontId="25" fillId="43" borderId="0" applyNumberFormat="0" applyBorder="0" applyAlignment="0" applyProtection="0"/>
    <xf numFmtId="0" fontId="4" fillId="29"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0" fontId="25"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0" fontId="25" fillId="43" borderId="0" applyNumberFormat="0" applyBorder="0" applyAlignment="0" applyProtection="0"/>
    <xf numFmtId="0" fontId="25" fillId="46" borderId="0" applyNumberFormat="0" applyBorder="0" applyAlignment="0" applyProtection="0"/>
    <xf numFmtId="0" fontId="4" fillId="33"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0" fontId="25"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0" fontId="25" fillId="46" borderId="0" applyNumberFormat="0" applyBorder="0" applyAlignment="0" applyProtection="0"/>
    <xf numFmtId="0" fontId="27" fillId="47" borderId="0" applyNumberFormat="0" applyBorder="0" applyAlignment="0" applyProtection="0"/>
    <xf numFmtId="0" fontId="28" fillId="14"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0" fontId="27" fillId="47"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0" fontId="27" fillId="47" borderId="0" applyNumberFormat="0" applyBorder="0" applyAlignment="0" applyProtection="0"/>
    <xf numFmtId="0" fontId="27" fillId="44" borderId="0" applyNumberFormat="0" applyBorder="0" applyAlignment="0" applyProtection="0"/>
    <xf numFmtId="0" fontId="28" fillId="18"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0" fontId="27" fillId="44"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28" fillId="22"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0" fontId="27" fillId="45"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0" fontId="27" fillId="45" borderId="0" applyNumberFormat="0" applyBorder="0" applyAlignment="0" applyProtection="0"/>
    <xf numFmtId="0" fontId="27" fillId="48" borderId="0" applyNumberFormat="0" applyBorder="0" applyAlignment="0" applyProtection="0"/>
    <xf numFmtId="0" fontId="28" fillId="26"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0" fontId="27" fillId="48"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0" fontId="27" fillId="48" borderId="0" applyNumberFormat="0" applyBorder="0" applyAlignment="0" applyProtection="0"/>
    <xf numFmtId="0" fontId="27" fillId="49" borderId="0" applyNumberFormat="0" applyBorder="0" applyAlignment="0" applyProtection="0"/>
    <xf numFmtId="0" fontId="28" fillId="30"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0" fontId="27" fillId="49"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8" fillId="34"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0" fontId="27" fillId="50"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0" fontId="27" fillId="50"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7" fillId="52" borderId="0" applyNumberFormat="0" applyBorder="0" applyAlignment="0" applyProtection="0"/>
    <xf numFmtId="0" fontId="27" fillId="53" borderId="0" applyNumberFormat="0" applyBorder="0" applyAlignment="0" applyProtection="0"/>
    <xf numFmtId="0" fontId="28" fillId="11"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9" fontId="29" fillId="53" borderId="0" applyNumberFormat="0" applyBorder="0" applyAlignment="0" applyProtection="0"/>
    <xf numFmtId="0" fontId="27" fillId="53"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168" fontId="29" fillId="53" borderId="0" applyNumberFormat="0" applyBorder="0" applyAlignment="0" applyProtection="0"/>
    <xf numFmtId="169"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9"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9" fontId="29" fillId="53" borderId="0" applyNumberFormat="0" applyBorder="0" applyAlignment="0" applyProtection="0"/>
    <xf numFmtId="168" fontId="29" fillId="53" borderId="0" applyNumberFormat="0" applyBorder="0" applyAlignment="0" applyProtection="0"/>
    <xf numFmtId="168" fontId="29" fillId="53" borderId="0" applyNumberFormat="0" applyBorder="0" applyAlignment="0" applyProtection="0"/>
    <xf numFmtId="169" fontId="29" fillId="53" borderId="0" applyNumberFormat="0" applyBorder="0" applyAlignment="0" applyProtection="0"/>
    <xf numFmtId="168" fontId="29" fillId="53" borderId="0" applyNumberFormat="0" applyBorder="0" applyAlignment="0" applyProtection="0"/>
    <xf numFmtId="0" fontId="27" fillId="53" borderId="0" applyNumberFormat="0" applyBorder="0" applyAlignment="0" applyProtection="0"/>
    <xf numFmtId="0" fontId="27" fillId="53" borderId="0" applyNumberFormat="0" applyBorder="0" applyAlignment="0" applyProtection="0"/>
    <xf numFmtId="0" fontId="27" fillId="53" borderId="0" applyNumberFormat="0" applyBorder="0" applyAlignment="0" applyProtection="0"/>
    <xf numFmtId="0" fontId="25" fillId="54" borderId="0" applyNumberFormat="0" applyBorder="0" applyAlignment="0" applyProtection="0"/>
    <xf numFmtId="0" fontId="25" fillId="55" borderId="0" applyNumberFormat="0" applyBorder="0" applyAlignment="0" applyProtection="0"/>
    <xf numFmtId="0" fontId="27" fillId="56" borderId="0" applyNumberFormat="0" applyBorder="0" applyAlignment="0" applyProtection="0"/>
    <xf numFmtId="0" fontId="27" fillId="57" borderId="0" applyNumberFormat="0" applyBorder="0" applyAlignment="0" applyProtection="0"/>
    <xf numFmtId="0" fontId="28" fillId="15" borderId="0" applyNumberFormat="0" applyBorder="0" applyAlignment="0" applyProtection="0"/>
    <xf numFmtId="168" fontId="29" fillId="57" borderId="0" applyNumberFormat="0" applyBorder="0" applyAlignment="0" applyProtection="0"/>
    <xf numFmtId="168" fontId="29" fillId="57" borderId="0" applyNumberFormat="0" applyBorder="0" applyAlignment="0" applyProtection="0"/>
    <xf numFmtId="169" fontId="29" fillId="57" borderId="0" applyNumberFormat="0" applyBorder="0" applyAlignment="0" applyProtection="0"/>
    <xf numFmtId="0" fontId="27" fillId="57"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168" fontId="29" fillId="57" borderId="0" applyNumberFormat="0" applyBorder="0" applyAlignment="0" applyProtection="0"/>
    <xf numFmtId="169" fontId="29" fillId="57" borderId="0" applyNumberFormat="0" applyBorder="0" applyAlignment="0" applyProtection="0"/>
    <xf numFmtId="168" fontId="29" fillId="57" borderId="0" applyNumberFormat="0" applyBorder="0" applyAlignment="0" applyProtection="0"/>
    <xf numFmtId="168" fontId="29" fillId="57" borderId="0" applyNumberFormat="0" applyBorder="0" applyAlignment="0" applyProtection="0"/>
    <xf numFmtId="169" fontId="29" fillId="57" borderId="0" applyNumberFormat="0" applyBorder="0" applyAlignment="0" applyProtection="0"/>
    <xf numFmtId="168" fontId="29" fillId="57" borderId="0" applyNumberFormat="0" applyBorder="0" applyAlignment="0" applyProtection="0"/>
    <xf numFmtId="168" fontId="29" fillId="57" borderId="0" applyNumberFormat="0" applyBorder="0" applyAlignment="0" applyProtection="0"/>
    <xf numFmtId="169" fontId="29" fillId="57" borderId="0" applyNumberFormat="0" applyBorder="0" applyAlignment="0" applyProtection="0"/>
    <xf numFmtId="168" fontId="29" fillId="57" borderId="0" applyNumberFormat="0" applyBorder="0" applyAlignment="0" applyProtection="0"/>
    <xf numFmtId="168" fontId="29" fillId="57" borderId="0" applyNumberFormat="0" applyBorder="0" applyAlignment="0" applyProtection="0"/>
    <xf numFmtId="169" fontId="29" fillId="57" borderId="0" applyNumberFormat="0" applyBorder="0" applyAlignment="0" applyProtection="0"/>
    <xf numFmtId="168" fontId="29" fillId="57" borderId="0" applyNumberFormat="0" applyBorder="0" applyAlignment="0" applyProtection="0"/>
    <xf numFmtId="0" fontId="27" fillId="57" borderId="0" applyNumberFormat="0" applyBorder="0" applyAlignment="0" applyProtection="0"/>
    <xf numFmtId="0" fontId="27" fillId="57" borderId="0" applyNumberFormat="0" applyBorder="0" applyAlignment="0" applyProtection="0"/>
    <xf numFmtId="0" fontId="27" fillId="57" borderId="0" applyNumberFormat="0" applyBorder="0" applyAlignment="0" applyProtection="0"/>
    <xf numFmtId="0" fontId="25" fillId="54" borderId="0" applyNumberFormat="0" applyBorder="0" applyAlignment="0" applyProtection="0"/>
    <xf numFmtId="0" fontId="25" fillId="58" borderId="0" applyNumberFormat="0" applyBorder="0" applyAlignment="0" applyProtection="0"/>
    <xf numFmtId="0" fontId="27" fillId="55" borderId="0" applyNumberFormat="0" applyBorder="0" applyAlignment="0" applyProtection="0"/>
    <xf numFmtId="0" fontId="27" fillId="59" borderId="0" applyNumberFormat="0" applyBorder="0" applyAlignment="0" applyProtection="0"/>
    <xf numFmtId="0" fontId="28" fillId="1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9" fontId="29" fillId="59" borderId="0" applyNumberFormat="0" applyBorder="0" applyAlignment="0" applyProtection="0"/>
    <xf numFmtId="0" fontId="27" fillId="5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168" fontId="29" fillId="59" borderId="0" applyNumberFormat="0" applyBorder="0" applyAlignment="0" applyProtection="0"/>
    <xf numFmtId="169"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9"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9" fontId="29" fillId="59" borderId="0" applyNumberFormat="0" applyBorder="0" applyAlignment="0" applyProtection="0"/>
    <xf numFmtId="168" fontId="29" fillId="59" borderId="0" applyNumberFormat="0" applyBorder="0" applyAlignment="0" applyProtection="0"/>
    <xf numFmtId="168" fontId="29" fillId="59" borderId="0" applyNumberFormat="0" applyBorder="0" applyAlignment="0" applyProtection="0"/>
    <xf numFmtId="169" fontId="29" fillId="59" borderId="0" applyNumberFormat="0" applyBorder="0" applyAlignment="0" applyProtection="0"/>
    <xf numFmtId="168" fontId="29" fillId="59" borderId="0" applyNumberFormat="0" applyBorder="0" applyAlignment="0" applyProtection="0"/>
    <xf numFmtId="0" fontId="27" fillId="59" borderId="0" applyNumberFormat="0" applyBorder="0" applyAlignment="0" applyProtection="0"/>
    <xf numFmtId="0" fontId="27" fillId="59" borderId="0" applyNumberFormat="0" applyBorder="0" applyAlignment="0" applyProtection="0"/>
    <xf numFmtId="0" fontId="27" fillId="59" borderId="0" applyNumberFormat="0" applyBorder="0" applyAlignment="0" applyProtection="0"/>
    <xf numFmtId="0" fontId="25" fillId="51" borderId="0" applyNumberFormat="0" applyBorder="0" applyAlignment="0" applyProtection="0"/>
    <xf numFmtId="0" fontId="25" fillId="55" borderId="0" applyNumberFormat="0" applyBorder="0" applyAlignment="0" applyProtection="0"/>
    <xf numFmtId="0" fontId="27" fillId="55" borderId="0" applyNumberFormat="0" applyBorder="0" applyAlignment="0" applyProtection="0"/>
    <xf numFmtId="0" fontId="27" fillId="48" borderId="0" applyNumberFormat="0" applyBorder="0" applyAlignment="0" applyProtection="0"/>
    <xf numFmtId="0" fontId="28" fillId="23"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0" fontId="27" fillId="48"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25" fillId="60" borderId="0" applyNumberFormat="0" applyBorder="0" applyAlignment="0" applyProtection="0"/>
    <xf numFmtId="0" fontId="25" fillId="51" borderId="0" applyNumberFormat="0" applyBorder="0" applyAlignment="0" applyProtection="0"/>
    <xf numFmtId="0" fontId="27" fillId="52" borderId="0" applyNumberFormat="0" applyBorder="0" applyAlignment="0" applyProtection="0"/>
    <xf numFmtId="0" fontId="27" fillId="49" borderId="0" applyNumberFormat="0" applyBorder="0" applyAlignment="0" applyProtection="0"/>
    <xf numFmtId="0" fontId="28" fillId="27"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0" fontId="27" fillId="49"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5" fillId="54" borderId="0" applyNumberFormat="0" applyBorder="0" applyAlignment="0" applyProtection="0"/>
    <xf numFmtId="0" fontId="25" fillId="61" borderId="0" applyNumberFormat="0" applyBorder="0" applyAlignment="0" applyProtection="0"/>
    <xf numFmtId="0" fontId="27" fillId="61" borderId="0" applyNumberFormat="0" applyBorder="0" applyAlignment="0" applyProtection="0"/>
    <xf numFmtId="0" fontId="27" fillId="62" borderId="0" applyNumberFormat="0" applyBorder="0" applyAlignment="0" applyProtection="0"/>
    <xf numFmtId="0" fontId="28" fillId="31" borderId="0" applyNumberFormat="0" applyBorder="0" applyAlignment="0" applyProtection="0"/>
    <xf numFmtId="168" fontId="29" fillId="62" borderId="0" applyNumberFormat="0" applyBorder="0" applyAlignment="0" applyProtection="0"/>
    <xf numFmtId="168" fontId="29" fillId="62" borderId="0" applyNumberFormat="0" applyBorder="0" applyAlignment="0" applyProtection="0"/>
    <xf numFmtId="169" fontId="29" fillId="62" borderId="0" applyNumberFormat="0" applyBorder="0" applyAlignment="0" applyProtection="0"/>
    <xf numFmtId="0" fontId="27" fillId="62"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168" fontId="29" fillId="62" borderId="0" applyNumberFormat="0" applyBorder="0" applyAlignment="0" applyProtection="0"/>
    <xf numFmtId="169" fontId="29" fillId="62" borderId="0" applyNumberFormat="0" applyBorder="0" applyAlignment="0" applyProtection="0"/>
    <xf numFmtId="168" fontId="29" fillId="62" borderId="0" applyNumberFormat="0" applyBorder="0" applyAlignment="0" applyProtection="0"/>
    <xf numFmtId="168" fontId="29" fillId="62" borderId="0" applyNumberFormat="0" applyBorder="0" applyAlignment="0" applyProtection="0"/>
    <xf numFmtId="169" fontId="29" fillId="62" borderId="0" applyNumberFormat="0" applyBorder="0" applyAlignment="0" applyProtection="0"/>
    <xf numFmtId="168" fontId="29" fillId="62" borderId="0" applyNumberFormat="0" applyBorder="0" applyAlignment="0" applyProtection="0"/>
    <xf numFmtId="168" fontId="29" fillId="62" borderId="0" applyNumberFormat="0" applyBorder="0" applyAlignment="0" applyProtection="0"/>
    <xf numFmtId="169" fontId="29" fillId="62" borderId="0" applyNumberFormat="0" applyBorder="0" applyAlignment="0" applyProtection="0"/>
    <xf numFmtId="168" fontId="29" fillId="62" borderId="0" applyNumberFormat="0" applyBorder="0" applyAlignment="0" applyProtection="0"/>
    <xf numFmtId="168" fontId="29" fillId="62" borderId="0" applyNumberFormat="0" applyBorder="0" applyAlignment="0" applyProtection="0"/>
    <xf numFmtId="169" fontId="29" fillId="62" borderId="0" applyNumberFormat="0" applyBorder="0" applyAlignment="0" applyProtection="0"/>
    <xf numFmtId="168" fontId="29" fillId="62" borderId="0" applyNumberFormat="0" applyBorder="0" applyAlignment="0" applyProtection="0"/>
    <xf numFmtId="0" fontId="27" fillId="62" borderId="0" applyNumberFormat="0" applyBorder="0" applyAlignment="0" applyProtection="0"/>
    <xf numFmtId="0" fontId="27" fillId="62" borderId="0" applyNumberFormat="0" applyBorder="0" applyAlignment="0" applyProtection="0"/>
    <xf numFmtId="0" fontId="27" fillId="62" borderId="0" applyNumberFormat="0" applyBorder="0" applyAlignment="0" applyProtection="0"/>
    <xf numFmtId="0" fontId="30" fillId="38" borderId="0" applyNumberFormat="0" applyBorder="0" applyAlignment="0" applyProtection="0"/>
    <xf numFmtId="0" fontId="31" fillId="5" borderId="0" applyNumberFormat="0" applyBorder="0" applyAlignment="0" applyProtection="0"/>
    <xf numFmtId="168" fontId="32" fillId="38" borderId="0" applyNumberFormat="0" applyBorder="0" applyAlignment="0" applyProtection="0"/>
    <xf numFmtId="168" fontId="32" fillId="38" borderId="0" applyNumberFormat="0" applyBorder="0" applyAlignment="0" applyProtection="0"/>
    <xf numFmtId="169" fontId="32" fillId="38" borderId="0" applyNumberFormat="0" applyBorder="0" applyAlignment="0" applyProtection="0"/>
    <xf numFmtId="0" fontId="30" fillId="38"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168" fontId="32" fillId="38" borderId="0" applyNumberFormat="0" applyBorder="0" applyAlignment="0" applyProtection="0"/>
    <xf numFmtId="169" fontId="32" fillId="38" borderId="0" applyNumberFormat="0" applyBorder="0" applyAlignment="0" applyProtection="0"/>
    <xf numFmtId="168" fontId="32" fillId="38" borderId="0" applyNumberFormat="0" applyBorder="0" applyAlignment="0" applyProtection="0"/>
    <xf numFmtId="168" fontId="32" fillId="38" borderId="0" applyNumberFormat="0" applyBorder="0" applyAlignment="0" applyProtection="0"/>
    <xf numFmtId="169" fontId="32" fillId="38" borderId="0" applyNumberFormat="0" applyBorder="0" applyAlignment="0" applyProtection="0"/>
    <xf numFmtId="168" fontId="32" fillId="38" borderId="0" applyNumberFormat="0" applyBorder="0" applyAlignment="0" applyProtection="0"/>
    <xf numFmtId="168" fontId="32" fillId="38" borderId="0" applyNumberFormat="0" applyBorder="0" applyAlignment="0" applyProtection="0"/>
    <xf numFmtId="169" fontId="32" fillId="38" borderId="0" applyNumberFormat="0" applyBorder="0" applyAlignment="0" applyProtection="0"/>
    <xf numFmtId="168" fontId="32" fillId="38" borderId="0" applyNumberFormat="0" applyBorder="0" applyAlignment="0" applyProtection="0"/>
    <xf numFmtId="168" fontId="32" fillId="38" borderId="0" applyNumberFormat="0" applyBorder="0" applyAlignment="0" applyProtection="0"/>
    <xf numFmtId="169" fontId="32" fillId="38" borderId="0" applyNumberFormat="0" applyBorder="0" applyAlignment="0" applyProtection="0"/>
    <xf numFmtId="168" fontId="32" fillId="38" borderId="0" applyNumberFormat="0" applyBorder="0" applyAlignment="0" applyProtection="0"/>
    <xf numFmtId="0" fontId="30" fillId="38" borderId="0" applyNumberFormat="0" applyBorder="0" applyAlignment="0" applyProtection="0"/>
    <xf numFmtId="170" fontId="33"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1" fontId="35" fillId="0" borderId="0" applyFill="0" applyBorder="0" applyAlignment="0"/>
    <xf numFmtId="171" fontId="35"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2" fontId="35" fillId="0" borderId="0" applyFill="0" applyBorder="0" applyAlignment="0"/>
    <xf numFmtId="173" fontId="35" fillId="0" borderId="0" applyFill="0" applyBorder="0" applyAlignment="0"/>
    <xf numFmtId="174" fontId="35" fillId="0" borderId="0" applyFill="0" applyBorder="0" applyAlignment="0"/>
    <xf numFmtId="175"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0" fontId="36" fillId="63" borderId="37" applyNumberFormat="0" applyAlignment="0" applyProtection="0"/>
    <xf numFmtId="0" fontId="37" fillId="8" borderId="30"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168" fontId="38"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168" fontId="38"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169" fontId="38"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7" fillId="8" borderId="30"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7" fillId="8" borderId="30"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7" fillId="8" borderId="30"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7" fillId="8" borderId="30"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7" fillId="8" borderId="30"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7" fillId="8" borderId="30"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7" fillId="8" borderId="30"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0" fontId="36" fillId="63" borderId="37" applyNumberFormat="0" applyAlignment="0" applyProtection="0"/>
    <xf numFmtId="168" fontId="38" fillId="63" borderId="37" applyNumberFormat="0" applyAlignment="0" applyProtection="0"/>
    <xf numFmtId="169" fontId="38" fillId="63" borderId="37" applyNumberFormat="0" applyAlignment="0" applyProtection="0"/>
    <xf numFmtId="168" fontId="38" fillId="63" borderId="37" applyNumberFormat="0" applyAlignment="0" applyProtection="0"/>
    <xf numFmtId="168" fontId="38" fillId="63" borderId="37" applyNumberFormat="0" applyAlignment="0" applyProtection="0"/>
    <xf numFmtId="169" fontId="38" fillId="63" borderId="37" applyNumberFormat="0" applyAlignment="0" applyProtection="0"/>
    <xf numFmtId="168" fontId="38" fillId="63" borderId="37" applyNumberFormat="0" applyAlignment="0" applyProtection="0"/>
    <xf numFmtId="168" fontId="38" fillId="63" borderId="37" applyNumberFormat="0" applyAlignment="0" applyProtection="0"/>
    <xf numFmtId="169" fontId="38" fillId="63" borderId="37" applyNumberFormat="0" applyAlignment="0" applyProtection="0"/>
    <xf numFmtId="168" fontId="38" fillId="63" borderId="37" applyNumberFormat="0" applyAlignment="0" applyProtection="0"/>
    <xf numFmtId="168" fontId="38" fillId="63" borderId="37" applyNumberFormat="0" applyAlignment="0" applyProtection="0"/>
    <xf numFmtId="169" fontId="38" fillId="63" borderId="37" applyNumberFormat="0" applyAlignment="0" applyProtection="0"/>
    <xf numFmtId="168" fontId="38" fillId="63" borderId="37" applyNumberFormat="0" applyAlignment="0" applyProtection="0"/>
    <xf numFmtId="0" fontId="36" fillId="63" borderId="37" applyNumberFormat="0" applyAlignment="0" applyProtection="0"/>
    <xf numFmtId="0" fontId="39" fillId="64" borderId="38" applyNumberFormat="0" applyAlignment="0" applyProtection="0"/>
    <xf numFmtId="0" fontId="40" fillId="9" borderId="33" applyNumberFormat="0" applyAlignment="0" applyProtection="0"/>
    <xf numFmtId="168"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0" fontId="39"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0" fontId="40" fillId="9" borderId="33"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169" fontId="41" fillId="64" borderId="38" applyNumberFormat="0" applyAlignment="0" applyProtection="0"/>
    <xf numFmtId="168" fontId="41" fillId="64" borderId="38" applyNumberFormat="0" applyAlignment="0" applyProtection="0"/>
    <xf numFmtId="0" fontId="39"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quotePrefix="1">
      <protection locked="0"/>
    </xf>
    <xf numFmtId="43" fontId="25" fillId="0" borderId="0" applyFont="0" applyFill="0" applyBorder="0" applyAlignment="0" applyProtection="0"/>
    <xf numFmtId="43" fontId="2" fillId="0" borderId="0" quotePrefix="1">
      <protection locked="0"/>
    </xf>
    <xf numFmtId="43" fontId="25"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3" fillId="0" borderId="0"/>
    <xf numFmtId="172" fontId="35"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3" fillId="0" borderId="0"/>
    <xf numFmtId="14" fontId="44" fillId="0" borderId="0" applyFill="0" applyBorder="0" applyAlignment="0"/>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0" applyFont="0" applyFill="0" applyBorder="0" applyAlignment="0" applyProtection="0"/>
    <xf numFmtId="180" fontId="2" fillId="0" borderId="0" applyFont="0" applyFill="0" applyBorder="0" applyAlignment="0" applyProtection="0"/>
    <xf numFmtId="0" fontId="45" fillId="65" borderId="0" applyNumberFormat="0" applyBorder="0" applyAlignment="0" applyProtection="0"/>
    <xf numFmtId="0" fontId="45" fillId="66" borderId="0" applyNumberFormat="0" applyBorder="0" applyAlignment="0" applyProtection="0"/>
    <xf numFmtId="0" fontId="45" fillId="67" borderId="0" applyNumberFormat="0" applyBorder="0" applyAlignment="0" applyProtection="0"/>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0" fontId="46" fillId="0" borderId="0" applyNumberFormat="0" applyFill="0" applyBorder="0" applyAlignment="0" applyProtection="0"/>
    <xf numFmtId="168" fontId="2" fillId="0" borderId="0"/>
    <xf numFmtId="0" fontId="2" fillId="0" borderId="0"/>
    <xf numFmtId="168" fontId="2" fillId="0" borderId="0"/>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49" fillId="39" borderId="0" applyNumberFormat="0" applyBorder="0" applyAlignment="0" applyProtection="0"/>
    <xf numFmtId="0" fontId="50" fillId="4" borderId="0" applyNumberFormat="0" applyBorder="0" applyAlignment="0" applyProtection="0"/>
    <xf numFmtId="168" fontId="51" fillId="39" borderId="0" applyNumberFormat="0" applyBorder="0" applyAlignment="0" applyProtection="0"/>
    <xf numFmtId="168" fontId="51" fillId="39" borderId="0" applyNumberFormat="0" applyBorder="0" applyAlignment="0" applyProtection="0"/>
    <xf numFmtId="169" fontId="51" fillId="39" borderId="0" applyNumberFormat="0" applyBorder="0" applyAlignment="0" applyProtection="0"/>
    <xf numFmtId="0" fontId="49" fillId="39"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0" fontId="50" fillId="4" borderId="0" applyNumberFormat="0" applyBorder="0" applyAlignment="0" applyProtection="0"/>
    <xf numFmtId="168" fontId="51" fillId="39" borderId="0" applyNumberFormat="0" applyBorder="0" applyAlignment="0" applyProtection="0"/>
    <xf numFmtId="169" fontId="51" fillId="39" borderId="0" applyNumberFormat="0" applyBorder="0" applyAlignment="0" applyProtection="0"/>
    <xf numFmtId="168" fontId="51" fillId="39" borderId="0" applyNumberFormat="0" applyBorder="0" applyAlignment="0" applyProtection="0"/>
    <xf numFmtId="168" fontId="51" fillId="39" borderId="0" applyNumberFormat="0" applyBorder="0" applyAlignment="0" applyProtection="0"/>
    <xf numFmtId="169" fontId="51" fillId="39" borderId="0" applyNumberFormat="0" applyBorder="0" applyAlignment="0" applyProtection="0"/>
    <xf numFmtId="168" fontId="51" fillId="39" borderId="0" applyNumberFormat="0" applyBorder="0" applyAlignment="0" applyProtection="0"/>
    <xf numFmtId="168" fontId="51" fillId="39" borderId="0" applyNumberFormat="0" applyBorder="0" applyAlignment="0" applyProtection="0"/>
    <xf numFmtId="169" fontId="51" fillId="39" borderId="0" applyNumberFormat="0" applyBorder="0" applyAlignment="0" applyProtection="0"/>
    <xf numFmtId="168" fontId="51" fillId="39" borderId="0" applyNumberFormat="0" applyBorder="0" applyAlignment="0" applyProtection="0"/>
    <xf numFmtId="168" fontId="51" fillId="39" borderId="0" applyNumberFormat="0" applyBorder="0" applyAlignment="0" applyProtection="0"/>
    <xf numFmtId="169" fontId="51" fillId="39" borderId="0" applyNumberFormat="0" applyBorder="0" applyAlignment="0" applyProtection="0"/>
    <xf numFmtId="168" fontId="51" fillId="39" borderId="0" applyNumberFormat="0" applyBorder="0" applyAlignment="0" applyProtection="0"/>
    <xf numFmtId="0" fontId="49" fillId="39" borderId="0" applyNumberFormat="0" applyBorder="0" applyAlignment="0" applyProtection="0"/>
    <xf numFmtId="0" fontId="2" fillId="68" borderId="3" applyNumberFormat="0" applyFont="0" applyBorder="0" applyProtection="0">
      <alignment horizontal="center" vertical="center"/>
    </xf>
    <xf numFmtId="0" fontId="52" fillId="0" borderId="29" applyNumberFormat="0" applyAlignment="0" applyProtection="0">
      <alignment horizontal="left" vertical="center"/>
    </xf>
    <xf numFmtId="0" fontId="52" fillId="0" borderId="29" applyNumberFormat="0" applyAlignment="0" applyProtection="0">
      <alignment horizontal="left" vertical="center"/>
    </xf>
    <xf numFmtId="168" fontId="52" fillId="0" borderId="29" applyNumberFormat="0" applyAlignment="0" applyProtection="0">
      <alignment horizontal="left" vertical="center"/>
    </xf>
    <xf numFmtId="0" fontId="52" fillId="0" borderId="9">
      <alignment horizontal="left" vertical="center"/>
    </xf>
    <xf numFmtId="0" fontId="52" fillId="0" borderId="9">
      <alignment horizontal="left" vertical="center"/>
    </xf>
    <xf numFmtId="168" fontId="52" fillId="0" borderId="9">
      <alignment horizontal="left" vertical="center"/>
    </xf>
    <xf numFmtId="0" fontId="53" fillId="0" borderId="40" applyNumberFormat="0" applyFill="0" applyAlignment="0" applyProtection="0"/>
    <xf numFmtId="169" fontId="53" fillId="0" borderId="40" applyNumberFormat="0" applyFill="0" applyAlignment="0" applyProtection="0"/>
    <xf numFmtId="0"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0" fontId="53" fillId="0" borderId="40" applyNumberFormat="0" applyFill="0" applyAlignment="0" applyProtection="0"/>
    <xf numFmtId="0" fontId="54" fillId="0" borderId="41" applyNumberFormat="0" applyFill="0" applyAlignment="0" applyProtection="0"/>
    <xf numFmtId="169" fontId="54" fillId="0" borderId="41" applyNumberFormat="0" applyFill="0" applyAlignment="0" applyProtection="0"/>
    <xf numFmtId="0"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0" fontId="54" fillId="0" borderId="41" applyNumberFormat="0" applyFill="0" applyAlignment="0" applyProtection="0"/>
    <xf numFmtId="0" fontId="55" fillId="0" borderId="42" applyNumberFormat="0" applyFill="0" applyAlignment="0" applyProtection="0"/>
    <xf numFmtId="169"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0" fontId="55" fillId="0" borderId="0" applyNumberFormat="0" applyFill="0" applyBorder="0" applyAlignment="0" applyProtection="0"/>
    <xf numFmtId="169" fontId="55" fillId="0" borderId="0" applyNumberFormat="0" applyFill="0" applyBorder="0" applyAlignment="0" applyProtection="0"/>
    <xf numFmtId="0"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0" fontId="55" fillId="0" borderId="0" applyNumberFormat="0" applyFill="0" applyBorder="0" applyAlignment="0" applyProtection="0"/>
    <xf numFmtId="37" fontId="56" fillId="0" borderId="0"/>
    <xf numFmtId="168" fontId="57" fillId="0" borderId="0"/>
    <xf numFmtId="0" fontId="57" fillId="0" borderId="0"/>
    <xf numFmtId="168" fontId="57" fillId="0" borderId="0"/>
    <xf numFmtId="168" fontId="52" fillId="0" borderId="0"/>
    <xf numFmtId="0" fontId="52" fillId="0" borderId="0"/>
    <xf numFmtId="168" fontId="52" fillId="0" borderId="0"/>
    <xf numFmtId="168" fontId="58" fillId="0" borderId="0"/>
    <xf numFmtId="0" fontId="58" fillId="0" borderId="0"/>
    <xf numFmtId="168" fontId="58"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0" fontId="60"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2" fillId="0" borderId="0" applyNumberFormat="0" applyFill="0" applyBorder="0" applyAlignment="0" applyProtection="0">
      <alignment vertical="top"/>
      <protection locked="0"/>
    </xf>
    <xf numFmtId="169" fontId="62" fillId="0" borderId="0" applyNumberFormat="0" applyFill="0" applyBorder="0" applyAlignment="0" applyProtection="0">
      <alignment vertical="top"/>
      <protection locked="0"/>
    </xf>
    <xf numFmtId="168" fontId="62" fillId="0" borderId="0" applyNumberFormat="0" applyFill="0" applyBorder="0" applyAlignment="0" applyProtection="0">
      <alignment vertical="top"/>
      <protection locked="0"/>
    </xf>
    <xf numFmtId="168" fontId="63" fillId="0" borderId="0"/>
    <xf numFmtId="0" fontId="64" fillId="42" borderId="37" applyNumberFormat="0" applyAlignment="0" applyProtection="0"/>
    <xf numFmtId="0" fontId="65" fillId="7" borderId="30"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168" fontId="66"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168" fontId="66"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169" fontId="66"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5" fillId="7" borderId="30"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5" fillId="7" borderId="30"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5" fillId="7" borderId="30"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5" fillId="7" borderId="30"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5" fillId="7" borderId="30"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5" fillId="7" borderId="30"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5" fillId="7" borderId="30"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0" fontId="64" fillId="42" borderId="37" applyNumberFormat="0" applyAlignment="0" applyProtection="0"/>
    <xf numFmtId="168" fontId="66" fillId="42" borderId="37" applyNumberFormat="0" applyAlignment="0" applyProtection="0"/>
    <xf numFmtId="169" fontId="66" fillId="42" borderId="37" applyNumberFormat="0" applyAlignment="0" applyProtection="0"/>
    <xf numFmtId="168" fontId="66" fillId="42" borderId="37" applyNumberFormat="0" applyAlignment="0" applyProtection="0"/>
    <xf numFmtId="168" fontId="66" fillId="42" borderId="37" applyNumberFormat="0" applyAlignment="0" applyProtection="0"/>
    <xf numFmtId="169" fontId="66" fillId="42" borderId="37" applyNumberFormat="0" applyAlignment="0" applyProtection="0"/>
    <xf numFmtId="168" fontId="66" fillId="42" borderId="37" applyNumberFormat="0" applyAlignment="0" applyProtection="0"/>
    <xf numFmtId="168" fontId="66" fillId="42" borderId="37" applyNumberFormat="0" applyAlignment="0" applyProtection="0"/>
    <xf numFmtId="169" fontId="66" fillId="42" borderId="37" applyNumberFormat="0" applyAlignment="0" applyProtection="0"/>
    <xf numFmtId="168" fontId="66" fillId="42" borderId="37" applyNumberFormat="0" applyAlignment="0" applyProtection="0"/>
    <xf numFmtId="168" fontId="66" fillId="42" borderId="37" applyNumberFormat="0" applyAlignment="0" applyProtection="0"/>
    <xf numFmtId="169" fontId="66" fillId="42" borderId="37" applyNumberFormat="0" applyAlignment="0" applyProtection="0"/>
    <xf numFmtId="168" fontId="66" fillId="42" borderId="37" applyNumberFormat="0" applyAlignment="0" applyProtection="0"/>
    <xf numFmtId="0" fontId="64" fillId="42" borderId="37" applyNumberFormat="0" applyAlignment="0" applyProtection="0"/>
    <xf numFmtId="3" fontId="2" fillId="71" borderId="3" applyFont="0">
      <alignment horizontal="right" vertical="center"/>
      <protection locked="0"/>
    </xf>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0" fontId="67" fillId="0" borderId="43" applyNumberFormat="0" applyFill="0" applyAlignment="0" applyProtection="0"/>
    <xf numFmtId="0" fontId="68" fillId="0" borderId="32"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0" fontId="67" fillId="0" borderId="43"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0" fontId="67"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0" fillId="72" borderId="0" applyNumberFormat="0" applyBorder="0" applyAlignment="0" applyProtection="0"/>
    <xf numFmtId="0" fontId="71" fillId="6" borderId="0" applyNumberFormat="0" applyBorder="0" applyAlignment="0" applyProtection="0"/>
    <xf numFmtId="168" fontId="72" fillId="72" borderId="0" applyNumberFormat="0" applyBorder="0" applyAlignment="0" applyProtection="0"/>
    <xf numFmtId="168" fontId="72" fillId="72" borderId="0" applyNumberFormat="0" applyBorder="0" applyAlignment="0" applyProtection="0"/>
    <xf numFmtId="169" fontId="72" fillId="72" borderId="0" applyNumberFormat="0" applyBorder="0" applyAlignment="0" applyProtection="0"/>
    <xf numFmtId="0" fontId="70" fillId="72"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168" fontId="72" fillId="72" borderId="0" applyNumberFormat="0" applyBorder="0" applyAlignment="0" applyProtection="0"/>
    <xf numFmtId="169" fontId="72" fillId="72" borderId="0" applyNumberFormat="0" applyBorder="0" applyAlignment="0" applyProtection="0"/>
    <xf numFmtId="168" fontId="72" fillId="72" borderId="0" applyNumberFormat="0" applyBorder="0" applyAlignment="0" applyProtection="0"/>
    <xf numFmtId="168" fontId="72" fillId="72" borderId="0" applyNumberFormat="0" applyBorder="0" applyAlignment="0" applyProtection="0"/>
    <xf numFmtId="169" fontId="72" fillId="72" borderId="0" applyNumberFormat="0" applyBorder="0" applyAlignment="0" applyProtection="0"/>
    <xf numFmtId="168" fontId="72" fillId="72" borderId="0" applyNumberFormat="0" applyBorder="0" applyAlignment="0" applyProtection="0"/>
    <xf numFmtId="168" fontId="72" fillId="72" borderId="0" applyNumberFormat="0" applyBorder="0" applyAlignment="0" applyProtection="0"/>
    <xf numFmtId="169" fontId="72" fillId="72" borderId="0" applyNumberFormat="0" applyBorder="0" applyAlignment="0" applyProtection="0"/>
    <xf numFmtId="168" fontId="72" fillId="72" borderId="0" applyNumberFormat="0" applyBorder="0" applyAlignment="0" applyProtection="0"/>
    <xf numFmtId="168" fontId="72" fillId="72" borderId="0" applyNumberFormat="0" applyBorder="0" applyAlignment="0" applyProtection="0"/>
    <xf numFmtId="169" fontId="72" fillId="72" borderId="0" applyNumberFormat="0" applyBorder="0" applyAlignment="0" applyProtection="0"/>
    <xf numFmtId="168" fontId="72" fillId="72" borderId="0" applyNumberFormat="0" applyBorder="0" applyAlignment="0" applyProtection="0"/>
    <xf numFmtId="0" fontId="70" fillId="72" borderId="0" applyNumberFormat="0" applyBorder="0" applyAlignment="0" applyProtection="0"/>
    <xf numFmtId="1" fontId="73" fillId="0" borderId="0" applyProtection="0"/>
    <xf numFmtId="168" fontId="24" fillId="0" borderId="44"/>
    <xf numFmtId="169" fontId="24" fillId="0" borderId="44"/>
    <xf numFmtId="168" fontId="24"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4" fillId="0" borderId="0"/>
    <xf numFmtId="181" fontId="2" fillId="0" borderId="0"/>
    <xf numFmtId="179" fontId="26"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0" fontId="75" fillId="0" borderId="0"/>
    <xf numFmtId="0" fontId="74" fillId="0" borderId="0"/>
    <xf numFmtId="179" fontId="26" fillId="0" borderId="0"/>
    <xf numFmtId="179" fontId="2" fillId="0" borderId="0"/>
    <xf numFmtId="179" fontId="2" fillId="0" borderId="0"/>
    <xf numFmtId="0" fontId="2" fillId="0" borderId="0"/>
    <xf numFmtId="0" fontId="2"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5"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6" fillId="0" borderId="0"/>
    <xf numFmtId="0" fontId="26" fillId="0" borderId="0"/>
    <xf numFmtId="168" fontId="26"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68" fontId="26" fillId="0" borderId="0"/>
    <xf numFmtId="0" fontId="26" fillId="0" borderId="0"/>
    <xf numFmtId="0" fontId="26" fillId="0" borderId="0"/>
    <xf numFmtId="0" fontId="2"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5" fillId="0" borderId="0"/>
    <xf numFmtId="179" fontId="26" fillId="0" borderId="0"/>
    <xf numFmtId="179" fontId="2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26" fillId="0" borderId="0"/>
    <xf numFmtId="179" fontId="26" fillId="0" borderId="0"/>
    <xf numFmtId="179" fontId="26"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6"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3" fillId="0" borderId="0"/>
    <xf numFmtId="0" fontId="26" fillId="0" borderId="0"/>
    <xf numFmtId="0" fontId="2" fillId="0" borderId="0"/>
    <xf numFmtId="0" fontId="25" fillId="0" borderId="0"/>
    <xf numFmtId="168" fontId="23" fillId="0" borderId="0"/>
    <xf numFmtId="0" fontId="2"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6" fillId="0" borderId="0"/>
    <xf numFmtId="0" fontId="26" fillId="0" borderId="0"/>
    <xf numFmtId="168" fontId="23" fillId="0" borderId="0"/>
    <xf numFmtId="0" fontId="63" fillId="0" borderId="0"/>
    <xf numFmtId="0" fontId="2" fillId="0" borderId="0"/>
    <xf numFmtId="168" fontId="23" fillId="0" borderId="0"/>
    <xf numFmtId="0" fontId="1"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168" fontId="23" fillId="0" borderId="0"/>
    <xf numFmtId="168" fontId="23" fillId="0" borderId="0"/>
    <xf numFmtId="0" fontId="1" fillId="0" borderId="0"/>
    <xf numFmtId="179" fontId="26" fillId="0" borderId="0"/>
    <xf numFmtId="179" fontId="26" fillId="0" borderId="0"/>
    <xf numFmtId="179" fontId="2" fillId="0" borderId="0"/>
    <xf numFmtId="0" fontId="2" fillId="0" borderId="0"/>
    <xf numFmtId="179" fontId="2" fillId="0" borderId="0"/>
    <xf numFmtId="0" fontId="2" fillId="0" borderId="0"/>
    <xf numFmtId="179" fontId="2" fillId="0" borderId="0"/>
    <xf numFmtId="0"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6" fillId="0" borderId="0"/>
    <xf numFmtId="168" fontId="23" fillId="0" borderId="0"/>
    <xf numFmtId="168" fontId="23" fillId="0" borderId="0"/>
    <xf numFmtId="0" fontId="1" fillId="0" borderId="0"/>
    <xf numFmtId="179" fontId="26" fillId="0" borderId="0"/>
    <xf numFmtId="179" fontId="26"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4" fillId="0" borderId="0"/>
    <xf numFmtId="179" fontId="26"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79" fontId="2"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4"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4"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4"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4" fillId="0" borderId="0"/>
    <xf numFmtId="0" fontId="8"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4" fillId="0" borderId="0"/>
    <xf numFmtId="0" fontId="24" fillId="0" borderId="0"/>
    <xf numFmtId="0" fontId="24" fillId="0" borderId="0"/>
    <xf numFmtId="0" fontId="24" fillId="0" borderId="0"/>
    <xf numFmtId="179" fontId="8" fillId="0" borderId="0"/>
    <xf numFmtId="0" fontId="24" fillId="0" borderId="0"/>
    <xf numFmtId="179" fontId="24" fillId="0" borderId="0"/>
    <xf numFmtId="0" fontId="24" fillId="0" borderId="0"/>
    <xf numFmtId="0" fontId="2" fillId="0" borderId="0"/>
    <xf numFmtId="0" fontId="2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4" fillId="0" borderId="0"/>
    <xf numFmtId="179" fontId="8"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4" fillId="0" borderId="0"/>
    <xf numFmtId="0" fontId="24" fillId="0" borderId="0"/>
    <xf numFmtId="168" fontId="24" fillId="0" borderId="0"/>
    <xf numFmtId="0" fontId="74"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4" fillId="0" borderId="0"/>
    <xf numFmtId="0" fontId="8" fillId="0" borderId="0"/>
    <xf numFmtId="0" fontId="74" fillId="0" borderId="0"/>
    <xf numFmtId="168" fontId="8" fillId="0" borderId="0"/>
    <xf numFmtId="0" fontId="74" fillId="0" borderId="0"/>
    <xf numFmtId="168" fontId="8" fillId="0" borderId="0"/>
    <xf numFmtId="0" fontId="74"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179" fontId="8"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179" fontId="2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4"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179" fontId="24" fillId="0" borderId="0"/>
    <xf numFmtId="179" fontId="24"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2" fillId="0" borderId="0"/>
    <xf numFmtId="0" fontId="2" fillId="0" borderId="0"/>
    <xf numFmtId="0" fontId="74" fillId="0" borderId="0"/>
    <xf numFmtId="168" fontId="4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0" fontId="2"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79" fontId="2"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169" fontId="2"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68"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168" fontId="2" fillId="0" borderId="0"/>
    <xf numFmtId="0" fontId="74"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68"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8" fillId="0" borderId="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168" fontId="2" fillId="0" borderId="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 fillId="73" borderId="45" applyNumberFormat="0" applyFont="0" applyAlignment="0" applyProtection="0"/>
    <xf numFmtId="0" fontId="25" fillId="73" borderId="45" applyNumberFormat="0" applyFont="0" applyAlignment="0" applyProtection="0"/>
    <xf numFmtId="168" fontId="2" fillId="0" borderId="0"/>
    <xf numFmtId="0" fontId="25" fillId="73" borderId="45" applyNumberFormat="0" applyFont="0" applyAlignment="0" applyProtection="0"/>
    <xf numFmtId="0" fontId="25"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5" fillId="73" borderId="45" applyNumberFormat="0" applyFont="0" applyAlignment="0" applyProtection="0"/>
    <xf numFmtId="0" fontId="2"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169" fontId="2" fillId="0" borderId="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 fillId="73" borderId="45" applyNumberFormat="0" applyFont="0" applyAlignment="0" applyProtection="0"/>
    <xf numFmtId="0" fontId="2" fillId="0" borderId="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6" fillId="10" borderId="34"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5"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79"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0" fillId="0" borderId="0"/>
    <xf numFmtId="0" fontId="80" fillId="0" borderId="0"/>
    <xf numFmtId="168" fontId="80" fillId="0" borderId="0"/>
    <xf numFmtId="0" fontId="81" fillId="63" borderId="46" applyNumberFormat="0" applyAlignment="0" applyProtection="0"/>
    <xf numFmtId="0" fontId="82" fillId="8" borderId="31"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168" fontId="83"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168" fontId="83"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169" fontId="83"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2" fillId="8" borderId="31"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2" fillId="8" borderId="31"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2" fillId="8" borderId="31"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2" fillId="8" borderId="31"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2" fillId="8" borderId="31"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2" fillId="8" borderId="31"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2" fillId="8" borderId="31"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0" fontId="81" fillId="63" borderId="46" applyNumberFormat="0" applyAlignment="0" applyProtection="0"/>
    <xf numFmtId="168" fontId="83" fillId="63" borderId="46" applyNumberFormat="0" applyAlignment="0" applyProtection="0"/>
    <xf numFmtId="169" fontId="83" fillId="63" borderId="46" applyNumberFormat="0" applyAlignment="0" applyProtection="0"/>
    <xf numFmtId="168" fontId="83" fillId="63" borderId="46" applyNumberFormat="0" applyAlignment="0" applyProtection="0"/>
    <xf numFmtId="168" fontId="83" fillId="63" borderId="46" applyNumberFormat="0" applyAlignment="0" applyProtection="0"/>
    <xf numFmtId="169" fontId="83" fillId="63" borderId="46" applyNumberFormat="0" applyAlignment="0" applyProtection="0"/>
    <xf numFmtId="168" fontId="83" fillId="63" borderId="46" applyNumberFormat="0" applyAlignment="0" applyProtection="0"/>
    <xf numFmtId="168" fontId="83" fillId="63" borderId="46" applyNumberFormat="0" applyAlignment="0" applyProtection="0"/>
    <xf numFmtId="169" fontId="83" fillId="63" borderId="46" applyNumberFormat="0" applyAlignment="0" applyProtection="0"/>
    <xf numFmtId="168" fontId="83" fillId="63" borderId="46" applyNumberFormat="0" applyAlignment="0" applyProtection="0"/>
    <xf numFmtId="168" fontId="83" fillId="63" borderId="46" applyNumberFormat="0" applyAlignment="0" applyProtection="0"/>
    <xf numFmtId="169" fontId="83" fillId="63" borderId="46" applyNumberFormat="0" applyAlignment="0" applyProtection="0"/>
    <xf numFmtId="168" fontId="83" fillId="63" borderId="46" applyNumberFormat="0" applyAlignment="0" applyProtection="0"/>
    <xf numFmtId="0" fontId="81" fillId="63" borderId="46" applyNumberFormat="0" applyAlignment="0" applyProtection="0"/>
    <xf numFmtId="0" fontId="23" fillId="0" borderId="0"/>
    <xf numFmtId="175" fontId="35" fillId="0" borderId="0" applyFont="0" applyFill="0" applyBorder="0" applyAlignment="0" applyProtection="0"/>
    <xf numFmtId="186" fontId="3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84"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168" fontId="2" fillId="0" borderId="0"/>
    <xf numFmtId="0" fontId="2" fillId="0" borderId="0"/>
    <xf numFmtId="168" fontId="2" fillId="0" borderId="0"/>
    <xf numFmtId="187" fontId="63" fillId="0" borderId="3" applyNumberFormat="0">
      <alignment horizontal="center" vertical="top" wrapText="1"/>
    </xf>
    <xf numFmtId="0" fontId="85"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6" fillId="0" borderId="0"/>
    <xf numFmtId="0" fontId="23" fillId="0" borderId="0"/>
    <xf numFmtId="0" fontId="87" fillId="0" borderId="0"/>
    <xf numFmtId="0" fontId="87" fillId="0" borderId="0"/>
    <xf numFmtId="168" fontId="23" fillId="0" borderId="0"/>
    <xf numFmtId="168" fontId="23" fillId="0" borderId="0"/>
    <xf numFmtId="0" fontId="88" fillId="0" borderId="0"/>
    <xf numFmtId="0" fontId="89" fillId="0" borderId="0"/>
    <xf numFmtId="0" fontId="88" fillId="0" borderId="0"/>
    <xf numFmtId="0" fontId="88" fillId="0" borderId="0"/>
    <xf numFmtId="0" fontId="88" fillId="0" borderId="0"/>
    <xf numFmtId="0" fontId="88" fillId="0" borderId="0"/>
    <xf numFmtId="0" fontId="88" fillId="0" borderId="0"/>
    <xf numFmtId="49" fontId="44" fillId="0" borderId="0" applyFill="0" applyBorder="0" applyAlignment="0"/>
    <xf numFmtId="189" fontId="35" fillId="0" borderId="0" applyFill="0" applyBorder="0" applyAlignment="0"/>
    <xf numFmtId="190" fontId="35" fillId="0" borderId="0" applyFill="0" applyBorder="0" applyAlignment="0"/>
    <xf numFmtId="0" fontId="90" fillId="0" borderId="0">
      <alignment horizontal="center" vertical="top"/>
    </xf>
    <xf numFmtId="0" fontId="91" fillId="0" borderId="0" applyNumberFormat="0" applyFill="0" applyBorder="0" applyAlignment="0" applyProtection="0"/>
    <xf numFmtId="169" fontId="91" fillId="0" borderId="0" applyNumberFormat="0" applyFill="0" applyBorder="0" applyAlignment="0" applyProtection="0"/>
    <xf numFmtId="0"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0" fontId="91" fillId="0" borderId="0" applyNumberFormat="0" applyFill="0" applyBorder="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9"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23" fillId="0" borderId="48"/>
    <xf numFmtId="185" fontId="79"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4" fillId="0" borderId="0" applyFont="0" applyFill="0" applyBorder="0" applyAlignment="0" applyProtection="0"/>
    <xf numFmtId="192" fontId="2" fillId="0" borderId="0" applyFont="0" applyFill="0" applyBorder="0" applyAlignment="0" applyProtection="0"/>
    <xf numFmtId="0" fontId="93" fillId="0" borderId="0" applyNumberFormat="0" applyFill="0" applyBorder="0" applyAlignment="0" applyProtection="0"/>
    <xf numFmtId="0" fontId="22"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0" fontId="9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0" fontId="93" fillId="0" borderId="0" applyNumberFormat="0" applyFill="0" applyBorder="0" applyAlignment="0" applyProtection="0"/>
    <xf numFmtId="1" fontId="95" fillId="0" borderId="0" applyFill="0" applyProtection="0">
      <alignment horizontal="right"/>
    </xf>
    <xf numFmtId="42" fontId="96" fillId="0" borderId="0" applyFont="0" applyFill="0" applyBorder="0" applyAlignment="0" applyProtection="0"/>
    <xf numFmtId="44" fontId="96" fillId="0" borderId="0" applyFont="0" applyFill="0" applyBorder="0" applyAlignment="0" applyProtection="0"/>
    <xf numFmtId="0" fontId="97" fillId="0" borderId="0"/>
    <xf numFmtId="0" fontId="98" fillId="0" borderId="0"/>
    <xf numFmtId="38" fontId="24" fillId="0" borderId="0" applyFont="0" applyFill="0" applyBorder="0" applyAlignment="0" applyProtection="0"/>
    <xf numFmtId="40" fontId="24" fillId="0" borderId="0" applyFont="0" applyFill="0" applyBorder="0" applyAlignment="0" applyProtection="0"/>
    <xf numFmtId="41" fontId="96" fillId="0" borderId="0" applyFont="0" applyFill="0" applyBorder="0" applyAlignment="0" applyProtection="0"/>
    <xf numFmtId="43" fontId="96" fillId="0" borderId="0" applyFont="0" applyFill="0" applyBorder="0" applyAlignment="0" applyProtection="0"/>
    <xf numFmtId="0" fontId="2" fillId="0" borderId="0"/>
    <xf numFmtId="9" fontId="1" fillId="0" borderId="0" applyFont="0" applyFill="0" applyBorder="0" applyAlignment="0" applyProtection="0"/>
    <xf numFmtId="0" fontId="45"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9"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88" fontId="2" fillId="69" borderId="96" applyFont="0">
      <alignment horizontal="right" vertical="center"/>
    </xf>
    <xf numFmtId="3" fontId="2" fillId="69" borderId="96" applyFont="0">
      <alignment horizontal="right" vertical="center"/>
    </xf>
    <xf numFmtId="0" fontId="81" fillId="63" borderId="101" applyNumberFormat="0" applyAlignment="0" applyProtection="0"/>
    <xf numFmtId="168" fontId="83" fillId="63" borderId="101" applyNumberFormat="0" applyAlignment="0" applyProtection="0"/>
    <xf numFmtId="169" fontId="83" fillId="63" borderId="101" applyNumberFormat="0" applyAlignment="0" applyProtection="0"/>
    <xf numFmtId="168" fontId="83" fillId="63" borderId="101" applyNumberFormat="0" applyAlignment="0" applyProtection="0"/>
    <xf numFmtId="168" fontId="83" fillId="63" borderId="101" applyNumberFormat="0" applyAlignment="0" applyProtection="0"/>
    <xf numFmtId="169" fontId="83" fillId="63" borderId="101" applyNumberFormat="0" applyAlignment="0" applyProtection="0"/>
    <xf numFmtId="168" fontId="83" fillId="63" borderId="101" applyNumberFormat="0" applyAlignment="0" applyProtection="0"/>
    <xf numFmtId="168" fontId="83" fillId="63" borderId="101" applyNumberFormat="0" applyAlignment="0" applyProtection="0"/>
    <xf numFmtId="169" fontId="83" fillId="63" borderId="101" applyNumberFormat="0" applyAlignment="0" applyProtection="0"/>
    <xf numFmtId="168" fontId="83" fillId="63" borderId="101" applyNumberFormat="0" applyAlignment="0" applyProtection="0"/>
    <xf numFmtId="168" fontId="83" fillId="63" borderId="101" applyNumberFormat="0" applyAlignment="0" applyProtection="0"/>
    <xf numFmtId="169" fontId="83" fillId="63" borderId="101" applyNumberFormat="0" applyAlignment="0" applyProtection="0"/>
    <xf numFmtId="168" fontId="83"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169" fontId="83"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168" fontId="83"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168" fontId="83"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0" fontId="81" fillId="63" borderId="101" applyNumberFormat="0" applyAlignment="0" applyProtection="0"/>
    <xf numFmtId="3" fontId="2" fillId="74" borderId="96" applyFont="0">
      <alignment horizontal="right" vertical="center"/>
      <protection locked="0"/>
    </xf>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 fillId="73" borderId="100" applyNumberFormat="0" applyFont="0" applyAlignment="0" applyProtection="0"/>
    <xf numFmtId="0" fontId="25"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0" fontId="25" fillId="73" borderId="100" applyNumberFormat="0" applyFont="0" applyAlignment="0" applyProtection="0"/>
    <xf numFmtId="3" fontId="2" fillId="71" borderId="96" applyFont="0">
      <alignment horizontal="right" vertical="center"/>
      <protection locked="0"/>
    </xf>
    <xf numFmtId="0" fontId="64" fillId="42" borderId="99" applyNumberFormat="0" applyAlignment="0" applyProtection="0"/>
    <xf numFmtId="168" fontId="66" fillId="42" borderId="99" applyNumberFormat="0" applyAlignment="0" applyProtection="0"/>
    <xf numFmtId="169" fontId="66" fillId="42" borderId="99" applyNumberFormat="0" applyAlignment="0" applyProtection="0"/>
    <xf numFmtId="168" fontId="66" fillId="42" borderId="99" applyNumberFormat="0" applyAlignment="0" applyProtection="0"/>
    <xf numFmtId="168" fontId="66" fillId="42" borderId="99" applyNumberFormat="0" applyAlignment="0" applyProtection="0"/>
    <xf numFmtId="169" fontId="66" fillId="42" borderId="99" applyNumberFormat="0" applyAlignment="0" applyProtection="0"/>
    <xf numFmtId="168" fontId="66" fillId="42" borderId="99" applyNumberFormat="0" applyAlignment="0" applyProtection="0"/>
    <xf numFmtId="168" fontId="66" fillId="42" borderId="99" applyNumberFormat="0" applyAlignment="0" applyProtection="0"/>
    <xf numFmtId="169" fontId="66" fillId="42" borderId="99" applyNumberFormat="0" applyAlignment="0" applyProtection="0"/>
    <xf numFmtId="168" fontId="66" fillId="42" borderId="99" applyNumberFormat="0" applyAlignment="0" applyProtection="0"/>
    <xf numFmtId="168" fontId="66" fillId="42" borderId="99" applyNumberFormat="0" applyAlignment="0" applyProtection="0"/>
    <xf numFmtId="169" fontId="66" fillId="42" borderId="99" applyNumberFormat="0" applyAlignment="0" applyProtection="0"/>
    <xf numFmtId="168" fontId="66"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169" fontId="66"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168" fontId="66"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168" fontId="66"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64" fillId="42" borderId="99" applyNumberFormat="0" applyAlignment="0" applyProtection="0"/>
    <xf numFmtId="0" fontId="2" fillId="70" borderId="97" applyNumberFormat="0" applyFont="0" applyBorder="0" applyProtection="0">
      <alignment horizontal="left" vertical="center"/>
    </xf>
    <xf numFmtId="9" fontId="2" fillId="70" borderId="96" applyFont="0" applyProtection="0">
      <alignment horizontal="right" vertical="center"/>
    </xf>
    <xf numFmtId="3" fontId="2" fillId="70" borderId="96" applyFont="0" applyProtection="0">
      <alignment horizontal="right" vertical="center"/>
    </xf>
    <xf numFmtId="0" fontId="60" fillId="69" borderId="97" applyFont="0" applyBorder="0">
      <alignment horizontal="center" wrapText="1"/>
    </xf>
    <xf numFmtId="168" fontId="52" fillId="0" borderId="94">
      <alignment horizontal="left" vertical="center"/>
    </xf>
    <xf numFmtId="0" fontId="52" fillId="0" borderId="94">
      <alignment horizontal="left" vertical="center"/>
    </xf>
    <xf numFmtId="0" fontId="52" fillId="0" borderId="94">
      <alignment horizontal="left" vertical="center"/>
    </xf>
    <xf numFmtId="0" fontId="2" fillId="68" borderId="96" applyNumberFormat="0" applyFont="0" applyBorder="0" applyProtection="0">
      <alignment horizontal="center" vertical="center"/>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6" fillId="63" borderId="99" applyNumberFormat="0" applyAlignment="0" applyProtection="0"/>
    <xf numFmtId="168" fontId="38" fillId="63" borderId="99" applyNumberFormat="0" applyAlignment="0" applyProtection="0"/>
    <xf numFmtId="169" fontId="38" fillId="63" borderId="99" applyNumberFormat="0" applyAlignment="0" applyProtection="0"/>
    <xf numFmtId="168" fontId="38" fillId="63" borderId="99" applyNumberFormat="0" applyAlignment="0" applyProtection="0"/>
    <xf numFmtId="168" fontId="38" fillId="63" borderId="99" applyNumberFormat="0" applyAlignment="0" applyProtection="0"/>
    <xf numFmtId="169" fontId="38" fillId="63" borderId="99" applyNumberFormat="0" applyAlignment="0" applyProtection="0"/>
    <xf numFmtId="168" fontId="38" fillId="63" borderId="99" applyNumberFormat="0" applyAlignment="0" applyProtection="0"/>
    <xf numFmtId="168" fontId="38" fillId="63" borderId="99" applyNumberFormat="0" applyAlignment="0" applyProtection="0"/>
    <xf numFmtId="169" fontId="38" fillId="63" borderId="99" applyNumberFormat="0" applyAlignment="0" applyProtection="0"/>
    <xf numFmtId="168" fontId="38" fillId="63" borderId="99" applyNumberFormat="0" applyAlignment="0" applyProtection="0"/>
    <xf numFmtId="168" fontId="38" fillId="63" borderId="99" applyNumberFormat="0" applyAlignment="0" applyProtection="0"/>
    <xf numFmtId="169" fontId="38" fillId="63" borderId="99" applyNumberFormat="0" applyAlignment="0" applyProtection="0"/>
    <xf numFmtId="168" fontId="38"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169" fontId="38"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168" fontId="38"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168" fontId="38"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36" fillId="63" borderId="99" applyNumberFormat="0" applyAlignment="0" applyProtection="0"/>
    <xf numFmtId="0" fontId="1" fillId="0" borderId="0"/>
    <xf numFmtId="169" fontId="24" fillId="36" borderId="0"/>
    <xf numFmtId="0" fontId="2" fillId="0" borderId="0">
      <alignment vertical="center"/>
    </xf>
    <xf numFmtId="166" fontId="1" fillId="0" borderId="0" applyFont="0" applyFill="0" applyBorder="0" applyAlignment="0" applyProtection="0"/>
    <xf numFmtId="0" fontId="126" fillId="0" borderId="0"/>
    <xf numFmtId="0" fontId="1" fillId="0" borderId="0"/>
    <xf numFmtId="0" fontId="1" fillId="0" borderId="0"/>
  </cellStyleXfs>
  <cellXfs count="1018">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12" fillId="0" borderId="0" xfId="0" applyFont="1" applyBorder="1"/>
    <xf numFmtId="0" fontId="12" fillId="0" borderId="0" xfId="0" applyFont="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7" fillId="0" borderId="0" xfId="0" applyFont="1" applyBorder="1"/>
    <xf numFmtId="0" fontId="6" fillId="0" borderId="0" xfId="0" applyFont="1" applyAlignment="1">
      <alignment horizontal="center"/>
    </xf>
    <xf numFmtId="0" fontId="4" fillId="0" borderId="21" xfId="0" applyFont="1" applyBorder="1" applyAlignment="1"/>
    <xf numFmtId="0" fontId="21" fillId="0" borderId="0" xfId="0" applyFont="1" applyAlignment="1">
      <alignment horizontal="center" vertical="center"/>
    </xf>
    <xf numFmtId="0" fontId="21"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1"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4" fillId="35" borderId="3" xfId="2" applyNumberFormat="1" applyFont="1" applyFill="1" applyBorder="1" applyAlignment="1" applyProtection="1">
      <alignment horizontal="left" vertical="top" wrapText="1"/>
    </xf>
    <xf numFmtId="0" fontId="14" fillId="35" borderId="3" xfId="13" applyFont="1" applyFill="1" applyBorder="1" applyAlignment="1" applyProtection="1">
      <alignment vertical="center" wrapText="1"/>
      <protection locked="0"/>
    </xf>
    <xf numFmtId="0" fontId="4" fillId="0" borderId="19"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4"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4" fillId="0" borderId="53" xfId="0" applyFont="1" applyBorder="1"/>
    <xf numFmtId="0" fontId="4" fillId="0" borderId="54" xfId="0" applyFont="1" applyBorder="1"/>
    <xf numFmtId="0" fontId="7" fillId="0" borderId="16" xfId="9" applyFont="1" applyFill="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4" fillId="35" borderId="23" xfId="13" applyFont="1" applyFill="1" applyBorder="1" applyAlignment="1" applyProtection="1">
      <alignment vertical="center" wrapText="1"/>
      <protection locked="0"/>
    </xf>
    <xf numFmtId="167" fontId="21" fillId="0" borderId="57" xfId="0" applyNumberFormat="1" applyFont="1" applyBorder="1" applyAlignment="1">
      <alignment horizontal="center"/>
    </xf>
    <xf numFmtId="167" fontId="17" fillId="0" borderId="57" xfId="0" applyNumberFormat="1" applyFont="1" applyBorder="1" applyAlignment="1">
      <alignment horizontal="center"/>
    </xf>
    <xf numFmtId="167" fontId="21" fillId="0" borderId="59" xfId="0" applyNumberFormat="1" applyFont="1" applyBorder="1" applyAlignment="1">
      <alignment horizontal="center"/>
    </xf>
    <xf numFmtId="167" fontId="21" fillId="0" borderId="60"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1"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4"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0" fillId="0" borderId="3" xfId="20960" applyFont="1" applyFill="1" applyBorder="1" applyAlignment="1" applyProtection="1">
      <alignment horizontal="center" vertical="center"/>
    </xf>
    <xf numFmtId="0" fontId="101" fillId="0" borderId="0" xfId="0" applyFont="1" applyBorder="1" applyAlignment="1">
      <alignment wrapText="1"/>
    </xf>
    <xf numFmtId="0" fontId="9" fillId="0" borderId="2" xfId="20960" applyFont="1" applyFill="1" applyBorder="1" applyAlignment="1" applyProtection="1">
      <alignment horizontal="left" wrapText="1" indent="1"/>
    </xf>
    <xf numFmtId="0" fontId="14"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6"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6" xfId="0" applyFont="1" applyFill="1" applyBorder="1" applyAlignment="1">
      <alignment wrapText="1"/>
    </xf>
    <xf numFmtId="0" fontId="14"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6" fillId="0" borderId="0" xfId="0" applyFont="1" applyFill="1" applyBorder="1" applyAlignment="1" applyProtection="1">
      <alignment horizontal="right"/>
      <protection locked="0"/>
    </xf>
    <xf numFmtId="0" fontId="10" fillId="0" borderId="1" xfId="0" applyFont="1" applyBorder="1" applyAlignment="1">
      <alignment horizontal="center"/>
    </xf>
    <xf numFmtId="0" fontId="14" fillId="0" borderId="1" xfId="0" applyFont="1" applyBorder="1" applyAlignment="1">
      <alignment horizontal="center" vertical="center"/>
    </xf>
    <xf numFmtId="0" fontId="4" fillId="0" borderId="1" xfId="0" applyFont="1" applyBorder="1"/>
    <xf numFmtId="0" fontId="6" fillId="0" borderId="1" xfId="0" applyFont="1" applyBorder="1" applyAlignment="1">
      <alignment horizontal="center"/>
    </xf>
    <xf numFmtId="0" fontId="16" fillId="0" borderId="1" xfId="0" applyFont="1" applyFill="1" applyBorder="1" applyAlignment="1">
      <alignment horizontal="center"/>
    </xf>
    <xf numFmtId="0" fontId="4" fillId="0" borderId="22" xfId="0" applyFont="1" applyFill="1" applyBorder="1" applyAlignment="1">
      <alignment horizontal="center" vertical="center"/>
    </xf>
    <xf numFmtId="0" fontId="103" fillId="0" borderId="0" xfId="0" applyFont="1" applyFill="1" applyBorder="1" applyAlignment="1"/>
    <xf numFmtId="49" fontId="103" fillId="0" borderId="7" xfId="0" applyNumberFormat="1" applyFont="1" applyFill="1" applyBorder="1" applyAlignment="1">
      <alignment horizontal="right" vertical="center"/>
    </xf>
    <xf numFmtId="49" fontId="103" fillId="0" borderId="74" xfId="0" applyNumberFormat="1" applyFont="1" applyFill="1" applyBorder="1" applyAlignment="1">
      <alignment horizontal="right" vertical="center"/>
    </xf>
    <xf numFmtId="49" fontId="103" fillId="0" borderId="77" xfId="0" applyNumberFormat="1" applyFont="1" applyFill="1" applyBorder="1" applyAlignment="1">
      <alignment horizontal="right" vertical="center"/>
    </xf>
    <xf numFmtId="49" fontId="103" fillId="0" borderId="82" xfId="0" applyNumberFormat="1" applyFont="1" applyFill="1" applyBorder="1" applyAlignment="1">
      <alignment horizontal="right" vertical="center"/>
    </xf>
    <xf numFmtId="0" fontId="103" fillId="0" borderId="0" xfId="0" applyFont="1" applyFill="1" applyBorder="1" applyAlignment="1">
      <alignment horizontal="left"/>
    </xf>
    <xf numFmtId="0" fontId="103" fillId="0" borderId="82" xfId="0" applyNumberFormat="1" applyFont="1" applyFill="1" applyBorder="1" applyAlignment="1">
      <alignment horizontal="right" vertical="center"/>
    </xf>
    <xf numFmtId="49" fontId="103" fillId="0" borderId="0" xfId="0" applyNumberFormat="1" applyFont="1" applyFill="1" applyBorder="1" applyAlignment="1">
      <alignment horizontal="right" vertical="center"/>
    </xf>
    <xf numFmtId="0" fontId="103" fillId="0" borderId="0" xfId="0" applyFont="1" applyFill="1" applyBorder="1" applyAlignment="1">
      <alignment vertical="center" wrapText="1"/>
    </xf>
    <xf numFmtId="0" fontId="103" fillId="0" borderId="0" xfId="0" applyFont="1" applyFill="1" applyBorder="1" applyAlignment="1">
      <alignment horizontal="left" vertical="center" wrapText="1"/>
    </xf>
    <xf numFmtId="0" fontId="9" fillId="0" borderId="1" xfId="11" applyFont="1" applyFill="1" applyBorder="1" applyAlignment="1" applyProtection="1"/>
    <xf numFmtId="0" fontId="14"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0" fillId="35" borderId="18" xfId="0" applyNumberFormat="1" applyFill="1" applyBorder="1" applyAlignment="1">
      <alignment horizontal="center" vertical="center"/>
    </xf>
    <xf numFmtId="193" fontId="0" fillId="0" borderId="20" xfId="0" applyNumberFormat="1" applyBorder="1" applyAlignment="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7" fillId="35"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5"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5" borderId="20" xfId="2" applyNumberFormat="1" applyFont="1" applyFill="1" applyBorder="1" applyAlignment="1" applyProtection="1">
      <alignment vertical="top" wrapText="1"/>
      <protection locked="0"/>
    </xf>
    <xf numFmtId="193" fontId="7" fillId="35" borderId="24" xfId="2" applyNumberFormat="1" applyFont="1" applyFill="1" applyBorder="1" applyAlignment="1" applyProtection="1">
      <alignment vertical="top" wrapText="1"/>
    </xf>
    <xf numFmtId="193" fontId="17" fillId="0" borderId="13" xfId="0" applyNumberFormat="1" applyFont="1" applyBorder="1" applyAlignment="1">
      <alignment vertical="center"/>
    </xf>
    <xf numFmtId="193" fontId="4" fillId="0" borderId="3" xfId="0" applyNumberFormat="1" applyFont="1" applyBorder="1" applyAlignment="1"/>
    <xf numFmtId="193" fontId="4" fillId="35" borderId="23" xfId="0" applyNumberFormat="1" applyFont="1" applyFill="1" applyBorder="1"/>
    <xf numFmtId="193" fontId="4" fillId="0" borderId="19" xfId="0" applyNumberFormat="1" applyFont="1" applyBorder="1" applyAlignment="1"/>
    <xf numFmtId="193" fontId="4" fillId="0" borderId="20" xfId="0" applyNumberFormat="1" applyFont="1" applyBorder="1" applyAlignment="1"/>
    <xf numFmtId="193" fontId="4" fillId="35" borderId="50" xfId="0" applyNumberFormat="1" applyFont="1" applyFill="1" applyBorder="1" applyAlignment="1"/>
    <xf numFmtId="193" fontId="4" fillId="35" borderId="22" xfId="0" applyNumberFormat="1" applyFont="1" applyFill="1" applyBorder="1"/>
    <xf numFmtId="193" fontId="4" fillId="35" borderId="24" xfId="0" applyNumberFormat="1" applyFont="1" applyFill="1" applyBorder="1"/>
    <xf numFmtId="193" fontId="4" fillId="35" borderId="51"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applyAlignment="1"/>
    <xf numFmtId="0" fontId="4" fillId="0" borderId="26" xfId="0" applyFont="1" applyBorder="1" applyAlignment="1">
      <alignment wrapText="1"/>
    </xf>
    <xf numFmtId="193" fontId="4" fillId="0" borderId="21" xfId="0" applyNumberFormat="1" applyFont="1" applyBorder="1" applyAlignment="1"/>
    <xf numFmtId="193" fontId="4" fillId="0" borderId="21"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4"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167" fontId="4" fillId="0" borderId="20" xfId="0" applyNumberFormat="1" applyFont="1" applyBorder="1" applyAlignment="1"/>
    <xf numFmtId="0" fontId="4" fillId="35" borderId="24" xfId="0" applyFont="1" applyFill="1" applyBorder="1"/>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4" fillId="36" borderId="0" xfId="20" applyBorder="1"/>
    <xf numFmtId="169" fontId="24" fillId="36" borderId="90" xfId="20" applyBorder="1"/>
    <xf numFmtId="0" fontId="4" fillId="0" borderId="7" xfId="0" applyFont="1" applyFill="1" applyBorder="1" applyAlignment="1">
      <alignment vertical="center"/>
    </xf>
    <xf numFmtId="0" fontId="4" fillId="0" borderId="96" xfId="0" applyFont="1" applyFill="1" applyBorder="1" applyAlignment="1">
      <alignment vertical="center"/>
    </xf>
    <xf numFmtId="0" fontId="6" fillId="0" borderId="96" xfId="0" applyFont="1" applyFill="1" applyBorder="1" applyAlignment="1">
      <alignment vertical="center"/>
    </xf>
    <xf numFmtId="0" fontId="4" fillId="0" borderId="17" xfId="0" applyFont="1" applyFill="1" applyBorder="1" applyAlignment="1">
      <alignment vertical="center"/>
    </xf>
    <xf numFmtId="0" fontId="4" fillId="0" borderId="92" xfId="0" applyFont="1" applyFill="1" applyBorder="1" applyAlignment="1">
      <alignment vertical="center"/>
    </xf>
    <xf numFmtId="0" fontId="4" fillId="0" borderId="93" xfId="0" applyFont="1" applyFill="1" applyBorder="1" applyAlignment="1">
      <alignment vertical="center"/>
    </xf>
    <xf numFmtId="0" fontId="4" fillId="0" borderId="16"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6" xfId="0" applyFont="1" applyFill="1" applyBorder="1" applyAlignment="1">
      <alignment horizontal="center" vertical="center"/>
    </xf>
    <xf numFmtId="169" fontId="24" fillId="36" borderId="29" xfId="20" applyBorder="1"/>
    <xf numFmtId="169" fontId="24" fillId="36" borderId="108" xfId="20" applyBorder="1"/>
    <xf numFmtId="169" fontId="24" fillId="36" borderId="98" xfId="20" applyBorder="1"/>
    <xf numFmtId="169" fontId="24" fillId="36" borderId="54" xfId="20" applyBorder="1"/>
    <xf numFmtId="0" fontId="4" fillId="3" borderId="61" xfId="0" applyFont="1" applyFill="1" applyBorder="1" applyAlignment="1">
      <alignment horizontal="center" vertical="center"/>
    </xf>
    <xf numFmtId="0" fontId="4" fillId="3" borderId="0" xfId="0" applyFont="1" applyFill="1" applyBorder="1" applyAlignment="1">
      <alignment vertical="center"/>
    </xf>
    <xf numFmtId="0" fontId="4" fillId="0" borderId="67" xfId="0" applyFont="1" applyFill="1" applyBorder="1" applyAlignment="1">
      <alignment horizontal="center" vertical="center"/>
    </xf>
    <xf numFmtId="0" fontId="4" fillId="3" borderId="94" xfId="0" applyFont="1" applyFill="1" applyBorder="1" applyAlignment="1">
      <alignment vertical="center"/>
    </xf>
    <xf numFmtId="0" fontId="13" fillId="3" borderId="109" xfId="0" applyFont="1" applyFill="1" applyBorder="1" applyAlignment="1">
      <alignment horizontal="left"/>
    </xf>
    <xf numFmtId="0" fontId="13" fillId="3" borderId="110" xfId="0" applyFont="1" applyFill="1" applyBorder="1" applyAlignment="1">
      <alignment horizontal="left"/>
    </xf>
    <xf numFmtId="0" fontId="4" fillId="0" borderId="0" xfId="0" applyFont="1"/>
    <xf numFmtId="0" fontId="4" fillId="0" borderId="0" xfId="0" applyFont="1" applyFill="1"/>
    <xf numFmtId="0" fontId="4" fillId="0" borderId="96" xfId="0" applyFont="1" applyFill="1" applyBorder="1" applyAlignment="1">
      <alignment horizontal="center" vertical="center" wrapText="1"/>
    </xf>
    <xf numFmtId="0" fontId="103" fillId="0" borderId="84" xfId="0" applyFont="1" applyFill="1" applyBorder="1" applyAlignment="1">
      <alignment horizontal="right" vertical="center"/>
    </xf>
    <xf numFmtId="0" fontId="4" fillId="0" borderId="111" xfId="0" applyFont="1" applyFill="1" applyBorder="1" applyAlignment="1">
      <alignment horizontal="center" vertical="center" wrapText="1"/>
    </xf>
    <xf numFmtId="0" fontId="6" fillId="3" borderId="112" xfId="0" applyFont="1" applyFill="1" applyBorder="1" applyAlignment="1">
      <alignment vertical="center"/>
    </xf>
    <xf numFmtId="0" fontId="4" fillId="3" borderId="21" xfId="0" applyFont="1" applyFill="1" applyBorder="1" applyAlignment="1">
      <alignment vertical="center"/>
    </xf>
    <xf numFmtId="0" fontId="4" fillId="0" borderId="113" xfId="0" applyFont="1" applyFill="1" applyBorder="1" applyAlignment="1">
      <alignment horizontal="center" vertical="center"/>
    </xf>
    <xf numFmtId="0" fontId="6" fillId="0" borderId="23" xfId="0" applyFont="1" applyFill="1" applyBorder="1" applyAlignment="1">
      <alignment vertical="center"/>
    </xf>
    <xf numFmtId="0" fontId="4" fillId="0" borderId="23" xfId="0" applyFont="1" applyFill="1" applyBorder="1" applyAlignment="1">
      <alignment vertical="center"/>
    </xf>
    <xf numFmtId="0" fontId="4" fillId="0" borderId="25" xfId="0" applyFont="1" applyFill="1" applyBorder="1" applyAlignment="1">
      <alignment vertical="center"/>
    </xf>
    <xf numFmtId="0" fontId="4" fillId="0" borderId="24" xfId="0" applyFont="1" applyFill="1" applyBorder="1" applyAlignment="1">
      <alignment vertical="center"/>
    </xf>
    <xf numFmtId="169" fontId="24" fillId="36" borderId="25" xfId="20" applyBorder="1"/>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4" fillId="0" borderId="18" xfId="11" applyFont="1" applyFill="1" applyBorder="1" applyAlignment="1" applyProtection="1">
      <alignment horizontal="center" vertical="center"/>
    </xf>
    <xf numFmtId="0" fontId="6" fillId="35" borderId="114"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3" xfId="0" applyFont="1" applyFill="1" applyBorder="1" applyAlignment="1">
      <alignment horizontal="left" vertical="center" wrapText="1"/>
    </xf>
    <xf numFmtId="0" fontId="6" fillId="35" borderId="96" xfId="0" applyFont="1" applyFill="1" applyBorder="1" applyAlignment="1">
      <alignment horizontal="left" vertical="center" wrapText="1"/>
    </xf>
    <xf numFmtId="0" fontId="6" fillId="35" borderId="111" xfId="0" applyFont="1" applyFill="1" applyBorder="1" applyAlignment="1">
      <alignment horizontal="left" vertical="center" wrapText="1"/>
    </xf>
    <xf numFmtId="0" fontId="4" fillId="0" borderId="113" xfId="0" applyFont="1" applyFill="1" applyBorder="1" applyAlignment="1">
      <alignment horizontal="right" vertical="center" wrapText="1"/>
    </xf>
    <xf numFmtId="0" fontId="4" fillId="0" borderId="96" xfId="0" applyFont="1" applyFill="1" applyBorder="1" applyAlignment="1">
      <alignment horizontal="left" vertical="center" wrapText="1"/>
    </xf>
    <xf numFmtId="0" fontId="106" fillId="0" borderId="113" xfId="0" applyFont="1" applyFill="1" applyBorder="1" applyAlignment="1">
      <alignment horizontal="right" vertical="center" wrapText="1"/>
    </xf>
    <xf numFmtId="0" fontId="106" fillId="0" borderId="96" xfId="0" applyFont="1" applyFill="1" applyBorder="1" applyAlignment="1">
      <alignment horizontal="left" vertical="center" wrapText="1"/>
    </xf>
    <xf numFmtId="0" fontId="6" fillId="0" borderId="11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6" fillId="0" borderId="0" xfId="0" applyFont="1" applyFill="1" applyAlignment="1">
      <alignment horizontal="left" vertical="center"/>
    </xf>
    <xf numFmtId="49" fontId="107" fillId="0" borderId="22" xfId="5" applyNumberFormat="1" applyFont="1" applyFill="1" applyBorder="1" applyAlignment="1" applyProtection="1">
      <alignment horizontal="left" vertical="center"/>
      <protection locked="0"/>
    </xf>
    <xf numFmtId="0" fontId="108" fillId="0" borderId="23" xfId="9" applyFont="1" applyFill="1" applyBorder="1" applyAlignment="1" applyProtection="1">
      <alignment horizontal="left" vertical="center" wrapText="1"/>
      <protection locked="0"/>
    </xf>
    <xf numFmtId="0" fontId="11" fillId="0" borderId="96" xfId="17" applyFill="1" applyBorder="1" applyAlignment="1" applyProtection="1"/>
    <xf numFmtId="49" fontId="106" fillId="0" borderId="113" xfId="0" applyNumberFormat="1" applyFont="1" applyFill="1" applyBorder="1" applyAlignment="1">
      <alignment horizontal="right" vertical="center" wrapText="1"/>
    </xf>
    <xf numFmtId="0" fontId="7" fillId="3" borderId="96" xfId="20960" applyFont="1" applyFill="1" applyBorder="1" applyAlignment="1" applyProtection="1"/>
    <xf numFmtId="0" fontId="100" fillId="0" borderId="96" xfId="20960" applyFont="1" applyFill="1" applyBorder="1" applyAlignment="1" applyProtection="1">
      <alignment horizontal="center" vertical="center"/>
    </xf>
    <xf numFmtId="0" fontId="4" fillId="0" borderId="96" xfId="0" applyFont="1" applyBorder="1"/>
    <xf numFmtId="0" fontId="11" fillId="0" borderId="96" xfId="17" applyFill="1" applyBorder="1" applyAlignment="1" applyProtection="1">
      <alignment horizontal="left" vertical="center" wrapText="1"/>
    </xf>
    <xf numFmtId="49" fontId="106" fillId="0" borderId="96" xfId="0" applyNumberFormat="1" applyFont="1" applyFill="1" applyBorder="1" applyAlignment="1">
      <alignment horizontal="right" vertical="center" wrapText="1"/>
    </xf>
    <xf numFmtId="0" fontId="11" fillId="0" borderId="96" xfId="17" applyFill="1" applyBorder="1" applyAlignment="1" applyProtection="1">
      <alignment horizontal="left" vertical="center"/>
    </xf>
    <xf numFmtId="0" fontId="4" fillId="0" borderId="96" xfId="0" applyFont="1" applyFill="1" applyBorder="1"/>
    <xf numFmtId="1" fontId="6" fillId="35" borderId="111" xfId="0" applyNumberFormat="1" applyFont="1" applyFill="1" applyBorder="1" applyAlignment="1">
      <alignment horizontal="center" vertical="center" wrapText="1"/>
    </xf>
    <xf numFmtId="10" fontId="7" fillId="0" borderId="96" xfId="20961" applyNumberFormat="1" applyFont="1" applyFill="1" applyBorder="1" applyAlignment="1">
      <alignment horizontal="left" vertical="center" wrapText="1"/>
    </xf>
    <xf numFmtId="10" fontId="4" fillId="0" borderId="96" xfId="20961" applyNumberFormat="1" applyFont="1" applyFill="1" applyBorder="1" applyAlignment="1">
      <alignment horizontal="left" vertical="center" wrapText="1"/>
    </xf>
    <xf numFmtId="10" fontId="6" fillId="35" borderId="96" xfId="0" applyNumberFormat="1" applyFont="1" applyFill="1" applyBorder="1" applyAlignment="1">
      <alignment horizontal="left" vertical="center" wrapText="1"/>
    </xf>
    <xf numFmtId="10" fontId="106" fillId="0" borderId="96" xfId="20961" applyNumberFormat="1" applyFont="1" applyFill="1" applyBorder="1" applyAlignment="1">
      <alignment horizontal="left" vertical="center" wrapText="1"/>
    </xf>
    <xf numFmtId="10" fontId="6" fillId="35" borderId="96" xfId="20961" applyNumberFormat="1" applyFont="1" applyFill="1" applyBorder="1" applyAlignment="1">
      <alignment horizontal="left" vertical="center" wrapText="1"/>
    </xf>
    <xf numFmtId="10" fontId="6" fillId="35" borderId="96" xfId="0" applyNumberFormat="1" applyFont="1" applyFill="1" applyBorder="1" applyAlignment="1">
      <alignment horizontal="center" vertical="center" wrapText="1"/>
    </xf>
    <xf numFmtId="10" fontId="108" fillId="0" borderId="23" xfId="20961" applyNumberFormat="1" applyFont="1" applyFill="1" applyBorder="1" applyAlignment="1" applyProtection="1">
      <alignment horizontal="left" vertical="center"/>
    </xf>
    <xf numFmtId="43" fontId="7" fillId="0" borderId="0" xfId="7" applyFont="1"/>
    <xf numFmtId="0" fontId="104" fillId="0" borderId="0" xfId="0" applyFont="1" applyAlignment="1">
      <alignment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14" fontId="4" fillId="0" borderId="0" xfId="0" applyNumberFormat="1" applyFont="1"/>
    <xf numFmtId="0" fontId="6" fillId="0" borderId="0" xfId="0" applyFont="1" applyAlignment="1">
      <alignment horizontal="center" wrapText="1"/>
    </xf>
    <xf numFmtId="0" fontId="4" fillId="3" borderId="53" xfId="0" applyFont="1" applyFill="1" applyBorder="1"/>
    <xf numFmtId="0" fontId="4" fillId="3" borderId="116" xfId="0" applyFont="1" applyFill="1" applyBorder="1" applyAlignment="1">
      <alignment wrapText="1"/>
    </xf>
    <xf numFmtId="0" fontId="4" fillId="3" borderId="117" xfId="0" applyFont="1" applyFill="1" applyBorder="1"/>
    <xf numFmtId="0" fontId="6" fillId="3" borderId="11" xfId="0" applyFont="1" applyFill="1" applyBorder="1" applyAlignment="1">
      <alignment horizontal="center" wrapText="1"/>
    </xf>
    <xf numFmtId="0" fontId="4" fillId="0" borderId="96" xfId="0" applyFont="1" applyFill="1" applyBorder="1" applyAlignment="1">
      <alignment horizontal="center"/>
    </xf>
    <xf numFmtId="0" fontId="4" fillId="0" borderId="96" xfId="0" applyFont="1" applyBorder="1" applyAlignment="1">
      <alignment horizontal="center"/>
    </xf>
    <xf numFmtId="0" fontId="4" fillId="3" borderId="6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0" xfId="0" applyFont="1" applyFill="1" applyBorder="1" applyAlignment="1">
      <alignment horizontal="center" vertical="center" wrapText="1"/>
    </xf>
    <xf numFmtId="0" fontId="4" fillId="0" borderId="113" xfId="0" applyFont="1" applyBorder="1"/>
    <xf numFmtId="0" fontId="4" fillId="0" borderId="96" xfId="0" applyFont="1" applyBorder="1" applyAlignment="1">
      <alignment wrapText="1"/>
    </xf>
    <xf numFmtId="164" fontId="4" fillId="0" borderId="96" xfId="7" applyNumberFormat="1" applyFont="1" applyBorder="1"/>
    <xf numFmtId="164" fontId="4" fillId="0" borderId="111" xfId="7" applyNumberFormat="1" applyFont="1" applyBorder="1"/>
    <xf numFmtId="0" fontId="13" fillId="0" borderId="96" xfId="0" applyFont="1" applyBorder="1" applyAlignment="1">
      <alignment horizontal="left" wrapText="1" indent="2"/>
    </xf>
    <xf numFmtId="169" fontId="24" fillId="36" borderId="96" xfId="20" applyBorder="1"/>
    <xf numFmtId="164" fontId="4" fillId="0" borderId="96" xfId="7" applyNumberFormat="1" applyFont="1" applyBorder="1" applyAlignment="1">
      <alignment vertical="center"/>
    </xf>
    <xf numFmtId="0" fontId="6" fillId="0" borderId="113" xfId="0" applyFont="1" applyBorder="1"/>
    <xf numFmtId="0" fontId="6" fillId="0" borderId="96" xfId="0" applyFont="1" applyBorder="1" applyAlignment="1">
      <alignment wrapText="1"/>
    </xf>
    <xf numFmtId="164" fontId="6" fillId="0" borderId="111" xfId="7" applyNumberFormat="1" applyFont="1" applyBorder="1"/>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0" xfId="7" applyNumberFormat="1" applyFont="1" applyFill="1" applyBorder="1"/>
    <xf numFmtId="164" fontId="4" fillId="0" borderId="96" xfId="7" applyNumberFormat="1" applyFont="1" applyFill="1" applyBorder="1"/>
    <xf numFmtId="164" fontId="4" fillId="0" borderId="96" xfId="7" applyNumberFormat="1" applyFont="1" applyFill="1" applyBorder="1" applyAlignment="1">
      <alignment vertical="center"/>
    </xf>
    <xf numFmtId="0" fontId="13" fillId="0" borderId="9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0" xfId="0" applyFont="1" applyFill="1" applyBorder="1"/>
    <xf numFmtId="0" fontId="6" fillId="0" borderId="22" xfId="0" applyFont="1" applyBorder="1"/>
    <xf numFmtId="0" fontId="6" fillId="0" borderId="23" xfId="0" applyFont="1" applyBorder="1" applyAlignment="1">
      <alignment wrapText="1"/>
    </xf>
    <xf numFmtId="169" fontId="24" fillId="36" borderId="114" xfId="20" applyBorder="1"/>
    <xf numFmtId="10" fontId="6" fillId="0" borderId="24" xfId="20961" applyNumberFormat="1" applyFont="1" applyBorder="1"/>
    <xf numFmtId="0" fontId="9" fillId="2" borderId="104" xfId="0" applyFont="1" applyFill="1" applyBorder="1" applyAlignment="1">
      <alignment horizontal="right" vertical="center"/>
    </xf>
    <xf numFmtId="0" fontId="6" fillId="3" borderId="0" xfId="0" applyFont="1" applyFill="1" applyBorder="1" applyAlignment="1">
      <alignment horizontal="center"/>
    </xf>
    <xf numFmtId="0" fontId="103" fillId="0" borderId="84" xfId="0" applyFont="1" applyFill="1" applyBorder="1" applyAlignment="1">
      <alignment horizontal="left" vertical="center"/>
    </xf>
    <xf numFmtId="0" fontId="103" fillId="0" borderId="82" xfId="0" applyFont="1" applyFill="1" applyBorder="1" applyAlignment="1">
      <alignment vertical="center" wrapText="1"/>
    </xf>
    <xf numFmtId="0" fontId="103" fillId="0" borderId="82" xfId="0" applyFont="1" applyFill="1" applyBorder="1" applyAlignment="1">
      <alignment horizontal="left" vertical="center" wrapText="1"/>
    </xf>
    <xf numFmtId="0" fontId="113" fillId="0" borderId="0" xfId="11" applyFont="1" applyFill="1" applyBorder="1" applyProtection="1"/>
    <xf numFmtId="0" fontId="114" fillId="0" borderId="0" xfId="0" applyFont="1"/>
    <xf numFmtId="0" fontId="113" fillId="0" borderId="0" xfId="11" applyFont="1" applyFill="1" applyBorder="1" applyAlignment="1" applyProtection="1"/>
    <xf numFmtId="0" fontId="115" fillId="0" borderId="0" xfId="11" applyFont="1" applyFill="1" applyBorder="1" applyAlignment="1" applyProtection="1"/>
    <xf numFmtId="0" fontId="114" fillId="0" borderId="0" xfId="0" applyFont="1" applyAlignment="1">
      <alignment wrapText="1"/>
    </xf>
    <xf numFmtId="0" fontId="117" fillId="0" borderId="0" xfId="0" applyFont="1"/>
    <xf numFmtId="0" fontId="114" fillId="0" borderId="0" xfId="0" applyFont="1" applyFill="1"/>
    <xf numFmtId="0" fontId="114" fillId="0" borderId="0" xfId="0" applyFont="1" applyBorder="1"/>
    <xf numFmtId="0" fontId="114" fillId="0" borderId="0" xfId="0" applyFont="1" applyBorder="1" applyAlignment="1">
      <alignment horizontal="left"/>
    </xf>
    <xf numFmtId="0" fontId="116" fillId="0" borderId="127" xfId="0" applyNumberFormat="1" applyFont="1" applyFill="1" applyBorder="1" applyAlignment="1">
      <alignment horizontal="left" vertical="center" wrapText="1"/>
    </xf>
    <xf numFmtId="0" fontId="122" fillId="0" borderId="0" xfId="0" applyFont="1"/>
    <xf numFmtId="49" fontId="103" fillId="0" borderId="96" xfId="0" applyNumberFormat="1" applyFont="1" applyFill="1" applyBorder="1" applyAlignment="1">
      <alignment horizontal="right" vertical="center"/>
    </xf>
    <xf numFmtId="0" fontId="123" fillId="0" borderId="0" xfId="0" applyFont="1" applyFill="1" applyBorder="1" applyAlignment="1"/>
    <xf numFmtId="0" fontId="114" fillId="0" borderId="0" xfId="0" applyFont="1" applyBorder="1" applyAlignment="1">
      <alignment horizontal="left" indent="1"/>
    </xf>
    <xf numFmtId="0" fontId="114" fillId="0" borderId="0" xfId="0" applyFont="1" applyBorder="1" applyAlignment="1">
      <alignment horizontal="left" indent="2"/>
    </xf>
    <xf numFmtId="49" fontId="114" fillId="0" borderId="0" xfId="0" applyNumberFormat="1" applyFont="1" applyBorder="1" applyAlignment="1">
      <alignment horizontal="left" indent="3"/>
    </xf>
    <xf numFmtId="49" fontId="114" fillId="0" borderId="0" xfId="0" applyNumberFormat="1" applyFont="1" applyBorder="1" applyAlignment="1">
      <alignment horizontal="left" indent="1"/>
    </xf>
    <xf numFmtId="49" fontId="114" fillId="0" borderId="0" xfId="0" applyNumberFormat="1" applyFont="1" applyBorder="1" applyAlignment="1">
      <alignment horizontal="left" wrapText="1" indent="2"/>
    </xf>
    <xf numFmtId="49" fontId="114" fillId="0" borderId="0" xfId="0" applyNumberFormat="1" applyFont="1" applyFill="1" applyBorder="1" applyAlignment="1">
      <alignment horizontal="left" wrapText="1" indent="3"/>
    </xf>
    <xf numFmtId="0" fontId="114" fillId="0" borderId="0" xfId="0" applyNumberFormat="1" applyFont="1" applyFill="1" applyBorder="1" applyAlignment="1">
      <alignment horizontal="left" wrapText="1" indent="1"/>
    </xf>
    <xf numFmtId="0" fontId="114" fillId="0" borderId="0" xfId="0" applyFont="1" applyFill="1" applyAlignment="1">
      <alignment horizontal="left" vertical="top" wrapText="1"/>
    </xf>
    <xf numFmtId="193" fontId="7" fillId="3" borderId="111" xfId="2" applyNumberFormat="1" applyFont="1" applyFill="1" applyBorder="1" applyAlignment="1" applyProtection="1">
      <alignment vertical="top" wrapText="1"/>
      <protection locked="0"/>
    </xf>
    <xf numFmtId="0" fontId="127" fillId="0" borderId="134" xfId="0" applyFont="1" applyFill="1" applyBorder="1" applyAlignment="1">
      <alignment horizontal="left" vertical="center" wrapText="1"/>
    </xf>
    <xf numFmtId="0" fontId="129" fillId="0" borderId="134" xfId="0" applyFont="1" applyFill="1" applyBorder="1" applyAlignment="1">
      <alignment horizontal="left" vertical="center" wrapText="1"/>
    </xf>
    <xf numFmtId="0" fontId="130" fillId="3" borderId="134" xfId="0" applyFont="1" applyFill="1" applyBorder="1" applyAlignment="1">
      <alignment horizontal="left" vertical="center" wrapText="1" indent="1"/>
    </xf>
    <xf numFmtId="0" fontId="129" fillId="3" borderId="134" xfId="0" applyFont="1" applyFill="1" applyBorder="1" applyAlignment="1">
      <alignment horizontal="left" vertical="center" wrapText="1"/>
    </xf>
    <xf numFmtId="0" fontId="129" fillId="3" borderId="135" xfId="0" applyFont="1" applyFill="1" applyBorder="1" applyAlignment="1">
      <alignment horizontal="left" vertical="center" wrapText="1"/>
    </xf>
    <xf numFmtId="0" fontId="130" fillId="0" borderId="134" xfId="0" applyFont="1" applyFill="1" applyBorder="1" applyAlignment="1">
      <alignment horizontal="left" vertical="center" wrapText="1" indent="1"/>
    </xf>
    <xf numFmtId="0" fontId="129" fillId="3" borderId="136" xfId="0" applyFont="1" applyFill="1" applyBorder="1" applyAlignment="1">
      <alignment horizontal="left" vertical="center" wrapText="1"/>
    </xf>
    <xf numFmtId="0" fontId="128" fillId="3" borderId="134" xfId="0" applyFont="1" applyFill="1" applyBorder="1" applyAlignment="1">
      <alignment horizontal="left" vertical="center" wrapText="1" indent="1"/>
    </xf>
    <xf numFmtId="0" fontId="129" fillId="0" borderId="134" xfId="0" applyFont="1" applyBorder="1" applyAlignment="1">
      <alignment horizontal="left" vertical="center" wrapText="1"/>
    </xf>
    <xf numFmtId="0" fontId="128" fillId="0" borderId="134" xfId="0" applyFont="1" applyBorder="1" applyAlignment="1">
      <alignment horizontal="left" vertical="center" wrapText="1" indent="1"/>
    </xf>
    <xf numFmtId="0" fontId="128" fillId="0" borderId="135" xfId="0" applyFont="1" applyBorder="1" applyAlignment="1">
      <alignment horizontal="left" vertical="center" wrapText="1" indent="1"/>
    </xf>
    <xf numFmtId="0" fontId="128" fillId="0" borderId="134" xfId="0" applyFont="1" applyFill="1" applyBorder="1" applyAlignment="1">
      <alignment horizontal="left" vertical="center" wrapText="1" indent="1"/>
    </xf>
    <xf numFmtId="0" fontId="0" fillId="0" borderId="0" xfId="0" applyAlignment="1">
      <alignment horizontal="left" vertical="center"/>
    </xf>
    <xf numFmtId="0" fontId="129" fillId="0" borderId="141" xfId="0" applyFont="1" applyFill="1" applyBorder="1" applyAlignment="1">
      <alignment horizontal="justify" vertical="center" wrapText="1"/>
    </xf>
    <xf numFmtId="0" fontId="128" fillId="0" borderId="136" xfId="0" applyFont="1" applyFill="1" applyBorder="1" applyAlignment="1">
      <alignment horizontal="left" vertical="center" wrapText="1" indent="1"/>
    </xf>
    <xf numFmtId="0" fontId="128" fillId="0" borderId="135" xfId="0" applyFont="1" applyFill="1" applyBorder="1" applyAlignment="1">
      <alignment horizontal="left" vertical="center" wrapText="1" indent="1"/>
    </xf>
    <xf numFmtId="0" fontId="129" fillId="0" borderId="134" xfId="0" applyFont="1" applyFill="1" applyBorder="1" applyAlignment="1">
      <alignment horizontal="justify" vertical="center" wrapText="1"/>
    </xf>
    <xf numFmtId="0" fontId="127" fillId="0" borderId="134" xfId="0" applyFont="1" applyFill="1" applyBorder="1" applyAlignment="1">
      <alignment horizontal="justify" vertical="center" wrapText="1"/>
    </xf>
    <xf numFmtId="0" fontId="129" fillId="3" borderId="134" xfId="0" applyFont="1" applyFill="1" applyBorder="1" applyAlignment="1">
      <alignment horizontal="justify" vertical="center" wrapText="1"/>
    </xf>
    <xf numFmtId="0" fontId="129" fillId="0" borderId="135" xfId="0" applyFont="1" applyFill="1" applyBorder="1" applyAlignment="1">
      <alignment horizontal="justify" vertical="center" wrapText="1"/>
    </xf>
    <xf numFmtId="0" fontId="129" fillId="0" borderId="136" xfId="0" applyFont="1" applyFill="1" applyBorder="1" applyAlignment="1">
      <alignment horizontal="justify" vertical="center" wrapText="1"/>
    </xf>
    <xf numFmtId="0" fontId="130" fillId="0" borderId="128" xfId="0" applyFont="1" applyFill="1" applyBorder="1" applyAlignment="1">
      <alignment horizontal="left" vertical="center" wrapText="1" indent="1"/>
    </xf>
    <xf numFmtId="0" fontId="127" fillId="0" borderId="134" xfId="0" applyFont="1" applyFill="1" applyBorder="1" applyAlignment="1">
      <alignment vertical="center" wrapText="1"/>
    </xf>
    <xf numFmtId="0" fontId="129" fillId="0" borderId="134" xfId="0" applyFont="1" applyFill="1" applyBorder="1" applyAlignment="1">
      <alignment vertical="center" wrapText="1"/>
    </xf>
    <xf numFmtId="0" fontId="0" fillId="0" borderId="0" xfId="0" applyAlignment="1">
      <alignment horizontal="center"/>
    </xf>
    <xf numFmtId="193" fontId="9" fillId="0" borderId="0" xfId="0" applyNumberFormat="1" applyFont="1" applyFill="1" applyBorder="1" applyAlignment="1" applyProtection="1">
      <alignment horizontal="right"/>
    </xf>
    <xf numFmtId="49" fontId="103" fillId="0" borderId="137" xfId="0" applyNumberFormat="1" applyFont="1" applyFill="1" applyBorder="1" applyAlignment="1">
      <alignment horizontal="right" vertical="center"/>
    </xf>
    <xf numFmtId="193" fontId="21" fillId="0" borderId="12" xfId="0" applyNumberFormat="1" applyFont="1" applyBorder="1" applyAlignment="1">
      <alignment horizontal="center" vertical="center"/>
    </xf>
    <xf numFmtId="193" fontId="17" fillId="0" borderId="12" xfId="0" applyNumberFormat="1" applyFont="1" applyBorder="1" applyAlignment="1">
      <alignment horizontal="center" vertical="center"/>
    </xf>
    <xf numFmtId="193" fontId="21" fillId="0" borderId="13" xfId="0" applyNumberFormat="1" applyFont="1" applyBorder="1" applyAlignment="1">
      <alignment horizontal="center" vertical="center"/>
    </xf>
    <xf numFmtId="193" fontId="101" fillId="0" borderId="12" xfId="0" applyNumberFormat="1" applyFont="1" applyBorder="1" applyAlignment="1">
      <alignment horizontal="center" vertical="center"/>
    </xf>
    <xf numFmtId="193" fontId="20" fillId="0" borderId="12" xfId="0" applyNumberFormat="1" applyFont="1" applyBorder="1" applyAlignment="1">
      <alignment horizontal="center" vertical="center"/>
    </xf>
    <xf numFmtId="193" fontId="20" fillId="0" borderId="15" xfId="0" applyNumberFormat="1" applyFont="1" applyBorder="1" applyAlignment="1">
      <alignment horizontal="center" vertical="center"/>
    </xf>
    <xf numFmtId="193" fontId="20" fillId="0" borderId="13" xfId="0" applyNumberFormat="1" applyFont="1" applyBorder="1" applyAlignment="1">
      <alignment horizontal="center" vertical="center"/>
    </xf>
    <xf numFmtId="0" fontId="117" fillId="0" borderId="137" xfId="0" applyFont="1" applyBorder="1"/>
    <xf numFmtId="49" fontId="119" fillId="0" borderId="137" xfId="5" applyNumberFormat="1" applyFont="1" applyFill="1" applyBorder="1" applyAlignment="1" applyProtection="1">
      <alignment horizontal="right" vertical="center"/>
      <protection locked="0"/>
    </xf>
    <xf numFmtId="0" fontId="118" fillId="3" borderId="137" xfId="13" applyFont="1" applyFill="1" applyBorder="1" applyAlignment="1" applyProtection="1">
      <alignment horizontal="left" vertical="center" wrapText="1"/>
      <protection locked="0"/>
    </xf>
    <xf numFmtId="49" fontId="118" fillId="3" borderId="137" xfId="5" applyNumberFormat="1" applyFont="1" applyFill="1" applyBorder="1" applyAlignment="1" applyProtection="1">
      <alignment horizontal="right" vertical="center"/>
      <protection locked="0"/>
    </xf>
    <xf numFmtId="0" fontId="118" fillId="0" borderId="137" xfId="13" applyFont="1" applyFill="1" applyBorder="1" applyAlignment="1" applyProtection="1">
      <alignment horizontal="left" vertical="center" wrapText="1"/>
      <protection locked="0"/>
    </xf>
    <xf numFmtId="49" fontId="118" fillId="0" borderId="137" xfId="5" applyNumberFormat="1" applyFont="1" applyFill="1" applyBorder="1" applyAlignment="1" applyProtection="1">
      <alignment horizontal="right" vertical="center"/>
      <protection locked="0"/>
    </xf>
    <xf numFmtId="0" fontId="120" fillId="0" borderId="137" xfId="13" applyFont="1" applyFill="1" applyBorder="1" applyAlignment="1" applyProtection="1">
      <alignment horizontal="left" vertical="center" wrapText="1"/>
      <protection locked="0"/>
    </xf>
    <xf numFmtId="0" fontId="117" fillId="0" borderId="137" xfId="0" applyFont="1" applyBorder="1" applyAlignment="1">
      <alignment horizontal="center" vertical="center" wrapText="1"/>
    </xf>
    <xf numFmtId="0" fontId="117" fillId="0" borderId="137" xfId="0" applyFont="1" applyFill="1" applyBorder="1" applyAlignment="1">
      <alignment horizontal="center" vertical="center" wrapText="1"/>
    </xf>
    <xf numFmtId="0" fontId="113" fillId="0" borderId="144" xfId="0" applyFont="1" applyBorder="1"/>
    <xf numFmtId="0" fontId="113" fillId="0" borderId="144" xfId="0" applyFont="1" applyFill="1" applyBorder="1"/>
    <xf numFmtId="0" fontId="113" fillId="0" borderId="144" xfId="0" applyFont="1" applyBorder="1" applyAlignment="1">
      <alignment horizontal="left" indent="8"/>
    </xf>
    <xf numFmtId="0" fontId="113" fillId="0" borderId="144" xfId="0" applyFont="1" applyBorder="1" applyAlignment="1">
      <alignment wrapText="1"/>
    </xf>
    <xf numFmtId="0" fontId="116" fillId="0" borderId="144" xfId="0" applyFont="1" applyBorder="1"/>
    <xf numFmtId="49" fontId="119" fillId="0" borderId="144" xfId="5" applyNumberFormat="1" applyFont="1" applyFill="1" applyBorder="1" applyAlignment="1" applyProtection="1">
      <alignment horizontal="right" vertical="center" wrapText="1"/>
      <protection locked="0"/>
    </xf>
    <xf numFmtId="49" fontId="118" fillId="3" borderId="144" xfId="5" applyNumberFormat="1" applyFont="1" applyFill="1" applyBorder="1" applyAlignment="1" applyProtection="1">
      <alignment horizontal="right" vertical="center" wrapText="1"/>
      <protection locked="0"/>
    </xf>
    <xf numFmtId="49" fontId="118" fillId="0" borderId="144" xfId="5" applyNumberFormat="1" applyFont="1" applyFill="1" applyBorder="1" applyAlignment="1" applyProtection="1">
      <alignment horizontal="right" vertical="center" wrapText="1"/>
      <protection locked="0"/>
    </xf>
    <xf numFmtId="0" fontId="113" fillId="0" borderId="144" xfId="0" applyFont="1" applyBorder="1" applyAlignment="1">
      <alignment horizontal="center" vertical="center" wrapText="1"/>
    </xf>
    <xf numFmtId="0" fontId="113" fillId="0" borderId="145" xfId="0" applyFont="1" applyFill="1" applyBorder="1" applyAlignment="1">
      <alignment horizontal="center" vertical="center" wrapText="1"/>
    </xf>
    <xf numFmtId="0" fontId="113" fillId="0" borderId="144" xfId="0" applyFont="1" applyBorder="1" applyAlignment="1">
      <alignment horizontal="center" vertical="center"/>
    </xf>
    <xf numFmtId="0" fontId="113" fillId="0" borderId="0" xfId="0" applyFont="1"/>
    <xf numFmtId="0" fontId="113" fillId="0" borderId="0" xfId="0" applyFont="1" applyAlignment="1">
      <alignment wrapText="1"/>
    </xf>
    <xf numFmtId="14" fontId="113" fillId="0" borderId="0" xfId="0" applyNumberFormat="1" applyFont="1"/>
    <xf numFmtId="0" fontId="116" fillId="0" borderId="144" xfId="0" applyFont="1" applyFill="1" applyBorder="1"/>
    <xf numFmtId="0" fontId="113" fillId="0" borderId="144" xfId="0" applyNumberFormat="1" applyFont="1" applyFill="1" applyBorder="1" applyAlignment="1">
      <alignment horizontal="left" vertical="center" wrapText="1"/>
    </xf>
    <xf numFmtId="0" fontId="116" fillId="0" borderId="144" xfId="0" applyFont="1" applyFill="1" applyBorder="1" applyAlignment="1">
      <alignment horizontal="left" wrapText="1" indent="1"/>
    </xf>
    <xf numFmtId="0" fontId="116" fillId="0" borderId="144" xfId="0" applyFont="1" applyFill="1" applyBorder="1" applyAlignment="1">
      <alignment horizontal="left" vertical="center" indent="1"/>
    </xf>
    <xf numFmtId="0" fontId="113" fillId="0" borderId="144" xfId="0" applyFont="1" applyFill="1" applyBorder="1" applyAlignment="1">
      <alignment horizontal="left" wrapText="1" indent="1"/>
    </xf>
    <xf numFmtId="0" fontId="113" fillId="0" borderId="144" xfId="0" applyFont="1" applyFill="1" applyBorder="1" applyAlignment="1">
      <alignment horizontal="left" indent="1"/>
    </xf>
    <xf numFmtId="0" fontId="113" fillId="0" borderId="144" xfId="0" applyFont="1" applyFill="1" applyBorder="1" applyAlignment="1">
      <alignment horizontal="left" wrapText="1" indent="4"/>
    </xf>
    <xf numFmtId="0" fontId="113" fillId="0" borderId="144" xfId="0" applyNumberFormat="1" applyFont="1" applyFill="1" applyBorder="1" applyAlignment="1">
      <alignment horizontal="left" indent="3"/>
    </xf>
    <xf numFmtId="0" fontId="116" fillId="0" borderId="144" xfId="0" applyFont="1" applyFill="1" applyBorder="1" applyAlignment="1">
      <alignment horizontal="left" indent="1"/>
    </xf>
    <xf numFmtId="0" fontId="117" fillId="0" borderId="144" xfId="0" applyFont="1" applyFill="1" applyBorder="1" applyAlignment="1">
      <alignment horizontal="center" vertical="center" wrapText="1"/>
    </xf>
    <xf numFmtId="0" fontId="113" fillId="78" borderId="144" xfId="0" applyFont="1" applyFill="1" applyBorder="1"/>
    <xf numFmtId="0" fontId="116" fillId="0" borderId="7" xfId="0" applyFont="1" applyBorder="1"/>
    <xf numFmtId="0" fontId="113" fillId="0" borderId="144" xfId="0" applyFont="1" applyFill="1" applyBorder="1" applyAlignment="1">
      <alignment horizontal="left" wrapText="1" indent="2"/>
    </xf>
    <xf numFmtId="0" fontId="113" fillId="0" borderId="144" xfId="0" applyFont="1" applyFill="1" applyBorder="1" applyAlignment="1">
      <alignment horizontal="left" wrapText="1"/>
    </xf>
    <xf numFmtId="0" fontId="113" fillId="0" borderId="0" xfId="0" applyFont="1" applyBorder="1"/>
    <xf numFmtId="0" fontId="113" fillId="0" borderId="144" xfId="0" applyFont="1" applyBorder="1" applyAlignment="1">
      <alignment horizontal="left" indent="1"/>
    </xf>
    <xf numFmtId="0" fontId="113" fillId="0" borderId="144" xfId="0" applyFont="1" applyBorder="1" applyAlignment="1">
      <alignment horizontal="center"/>
    </xf>
    <xf numFmtId="0" fontId="113" fillId="0" borderId="0" xfId="0" applyFont="1" applyBorder="1" applyAlignment="1">
      <alignment horizontal="center" vertical="center"/>
    </xf>
    <xf numFmtId="0" fontId="113" fillId="0" borderId="144" xfId="0" applyFont="1" applyFill="1" applyBorder="1" applyAlignment="1">
      <alignment horizontal="center" vertical="center" wrapText="1"/>
    </xf>
    <xf numFmtId="0" fontId="113" fillId="0" borderId="7" xfId="0" applyFont="1" applyBorder="1" applyAlignment="1">
      <alignment horizontal="center" vertical="center" wrapText="1"/>
    </xf>
    <xf numFmtId="0" fontId="113" fillId="0" borderId="11" xfId="0" applyFont="1" applyBorder="1" applyAlignment="1">
      <alignment horizontal="center" vertical="center" wrapText="1"/>
    </xf>
    <xf numFmtId="0" fontId="113" fillId="0" borderId="52" xfId="0" applyFont="1" applyBorder="1" applyAlignment="1">
      <alignment wrapText="1"/>
    </xf>
    <xf numFmtId="0" fontId="113" fillId="0" borderId="7" xfId="0" applyFont="1" applyBorder="1" applyAlignment="1">
      <alignment wrapText="1"/>
    </xf>
    <xf numFmtId="0" fontId="113" fillId="0" borderId="0" xfId="0" applyFont="1" applyBorder="1" applyAlignment="1">
      <alignment horizontal="center" vertical="center" wrapText="1"/>
    </xf>
    <xf numFmtId="0" fontId="113" fillId="0" borderId="143"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146" xfId="0" applyFont="1" applyFill="1" applyBorder="1" applyAlignment="1">
      <alignment horizontal="center" vertical="center" wrapText="1"/>
    </xf>
    <xf numFmtId="0" fontId="113" fillId="0" borderId="142" xfId="0" applyFont="1" applyFill="1" applyBorder="1" applyAlignment="1">
      <alignment horizontal="center" vertical="center" wrapText="1"/>
    </xf>
    <xf numFmtId="0" fontId="113" fillId="0" borderId="0" xfId="0" applyFont="1" applyFill="1"/>
    <xf numFmtId="49" fontId="113" fillId="0" borderId="150" xfId="0" applyNumberFormat="1" applyFont="1" applyFill="1" applyBorder="1" applyAlignment="1">
      <alignment horizontal="left" wrapText="1" indent="1"/>
    </xf>
    <xf numFmtId="0" fontId="113" fillId="0" borderId="152" xfId="0" applyNumberFormat="1" applyFont="1" applyFill="1" applyBorder="1" applyAlignment="1">
      <alignment horizontal="left" wrapText="1" indent="1"/>
    </xf>
    <xf numFmtId="49" fontId="113" fillId="0" borderId="153" xfId="0" applyNumberFormat="1" applyFont="1" applyFill="1" applyBorder="1" applyAlignment="1">
      <alignment horizontal="left" wrapText="1" indent="1"/>
    </xf>
    <xf numFmtId="0" fontId="113" fillId="0" borderId="154" xfId="0" applyNumberFormat="1" applyFont="1" applyFill="1" applyBorder="1" applyAlignment="1">
      <alignment horizontal="left" wrapText="1" indent="1"/>
    </xf>
    <xf numFmtId="49" fontId="113" fillId="0" borderId="154" xfId="0" applyNumberFormat="1" applyFont="1" applyFill="1" applyBorder="1" applyAlignment="1">
      <alignment horizontal="left" wrapText="1" indent="3"/>
    </xf>
    <xf numFmtId="49" fontId="113" fillId="0" borderId="153" xfId="0" applyNumberFormat="1" applyFont="1" applyFill="1" applyBorder="1" applyAlignment="1">
      <alignment horizontal="left" wrapText="1" indent="3"/>
    </xf>
    <xf numFmtId="49" fontId="113" fillId="0" borderId="153" xfId="0" applyNumberFormat="1" applyFont="1" applyFill="1" applyBorder="1" applyAlignment="1">
      <alignment horizontal="left" wrapText="1" indent="2"/>
    </xf>
    <xf numFmtId="49" fontId="113" fillId="0" borderId="154" xfId="0" applyNumberFormat="1" applyFont="1" applyBorder="1" applyAlignment="1">
      <alignment horizontal="left" wrapText="1" indent="2"/>
    </xf>
    <xf numFmtId="49" fontId="113" fillId="0" borderId="153" xfId="0" applyNumberFormat="1" applyFont="1" applyFill="1" applyBorder="1" applyAlignment="1">
      <alignment horizontal="left" vertical="top" wrapText="1" indent="2"/>
    </xf>
    <xf numFmtId="49" fontId="113" fillId="0" borderId="153" xfId="0" applyNumberFormat="1" applyFont="1" applyFill="1" applyBorder="1" applyAlignment="1">
      <alignment horizontal="left" indent="1"/>
    </xf>
    <xf numFmtId="0" fontId="113" fillId="0" borderId="154" xfId="0" applyNumberFormat="1" applyFont="1" applyBorder="1" applyAlignment="1">
      <alignment horizontal="left" indent="1"/>
    </xf>
    <xf numFmtId="49" fontId="113" fillId="0" borderId="154" xfId="0" applyNumberFormat="1" applyFont="1" applyBorder="1" applyAlignment="1">
      <alignment horizontal="left" indent="1"/>
    </xf>
    <xf numFmtId="49" fontId="113" fillId="0" borderId="153" xfId="0" applyNumberFormat="1" applyFont="1" applyFill="1" applyBorder="1" applyAlignment="1">
      <alignment horizontal="left" indent="3"/>
    </xf>
    <xf numFmtId="49" fontId="113" fillId="0" borderId="154" xfId="0" applyNumberFormat="1" applyFont="1" applyBorder="1" applyAlignment="1">
      <alignment horizontal="left" indent="3"/>
    </xf>
    <xf numFmtId="0" fontId="113" fillId="0" borderId="154" xfId="0" applyFont="1" applyBorder="1" applyAlignment="1">
      <alignment horizontal="left" indent="2"/>
    </xf>
    <xf numFmtId="0" fontId="113" fillId="0" borderId="153" xfId="0" applyFont="1" applyBorder="1" applyAlignment="1">
      <alignment horizontal="left" indent="2"/>
    </xf>
    <xf numFmtId="0" fontId="113" fillId="0" borderId="154" xfId="0" applyFont="1" applyBorder="1" applyAlignment="1">
      <alignment horizontal="left" indent="1"/>
    </xf>
    <xf numFmtId="0" fontId="113" fillId="0" borderId="153" xfId="0" applyFont="1" applyBorder="1" applyAlignment="1">
      <alignment horizontal="left" indent="1"/>
    </xf>
    <xf numFmtId="0" fontId="116" fillId="0" borderId="62" xfId="0" applyFont="1" applyBorder="1"/>
    <xf numFmtId="0" fontId="113" fillId="0" borderId="67" xfId="0" applyFont="1" applyBorder="1"/>
    <xf numFmtId="0" fontId="113" fillId="0" borderId="0" xfId="0" applyFont="1" applyBorder="1" applyAlignment="1">
      <alignment wrapText="1"/>
    </xf>
    <xf numFmtId="0" fontId="113" fillId="0" borderId="0" xfId="0" applyFont="1" applyAlignment="1">
      <alignment horizontal="center" vertical="center"/>
    </xf>
    <xf numFmtId="0" fontId="113" fillId="0" borderId="0" xfId="0" applyFont="1" applyBorder="1" applyAlignment="1">
      <alignment horizontal="left"/>
    </xf>
    <xf numFmtId="0" fontId="116" fillId="0" borderId="144" xfId="0" applyNumberFormat="1" applyFont="1" applyFill="1" applyBorder="1" applyAlignment="1">
      <alignment horizontal="left" vertical="center" wrapText="1"/>
    </xf>
    <xf numFmtId="0" fontId="113" fillId="0" borderId="7" xfId="0" applyFont="1" applyFill="1" applyBorder="1" applyAlignment="1">
      <alignment horizontal="center" vertical="center" wrapText="1"/>
    </xf>
    <xf numFmtId="0" fontId="9" fillId="0" borderId="0" xfId="0" applyFont="1" applyFill="1" applyBorder="1" applyAlignment="1">
      <alignment wrapText="1"/>
    </xf>
    <xf numFmtId="0" fontId="116" fillId="0" borderId="144" xfId="0" applyFont="1" applyBorder="1" applyAlignment="1">
      <alignment horizontal="center" vertical="center" wrapText="1"/>
    </xf>
    <xf numFmtId="0" fontId="118" fillId="0" borderId="0" xfId="0" applyFont="1" applyAlignment="1">
      <alignment horizontal="center" vertical="center"/>
    </xf>
    <xf numFmtId="0" fontId="118" fillId="0" borderId="0" xfId="0" applyFont="1"/>
    <xf numFmtId="0" fontId="136" fillId="0" borderId="0" xfId="0" applyFont="1"/>
    <xf numFmtId="0" fontId="113" fillId="0" borderId="132" xfId="0" applyNumberFormat="1" applyFont="1" applyFill="1" applyBorder="1" applyAlignment="1">
      <alignment horizontal="left" vertical="center" wrapText="1" indent="1" readingOrder="1"/>
    </xf>
    <xf numFmtId="0" fontId="118" fillId="0" borderId="144" xfId="0" applyFont="1" applyBorder="1" applyAlignment="1">
      <alignment horizontal="left" indent="3"/>
    </xf>
    <xf numFmtId="0" fontId="116" fillId="0" borderId="144" xfId="0" applyNumberFormat="1" applyFont="1" applyFill="1" applyBorder="1" applyAlignment="1">
      <alignment vertical="center" wrapText="1" readingOrder="1"/>
    </xf>
    <xf numFmtId="0" fontId="118" fillId="0" borderId="144" xfId="0" applyFont="1" applyFill="1" applyBorder="1" applyAlignment="1">
      <alignment horizontal="left" indent="2"/>
    </xf>
    <xf numFmtId="0" fontId="113" fillId="0" borderId="133" xfId="0" applyNumberFormat="1" applyFont="1" applyFill="1" applyBorder="1" applyAlignment="1">
      <alignment vertical="center" wrapText="1" readingOrder="1"/>
    </xf>
    <xf numFmtId="0" fontId="118" fillId="0" borderId="145" xfId="0" applyFont="1" applyBorder="1" applyAlignment="1">
      <alignment horizontal="left" indent="2"/>
    </xf>
    <xf numFmtId="0" fontId="113" fillId="0" borderId="132" xfId="0" applyNumberFormat="1" applyFont="1" applyFill="1" applyBorder="1" applyAlignment="1">
      <alignment vertical="center" wrapText="1" readingOrder="1"/>
    </xf>
    <xf numFmtId="0" fontId="118" fillId="0" borderId="144" xfId="0" applyFont="1" applyBorder="1" applyAlignment="1">
      <alignment horizontal="left" indent="2"/>
    </xf>
    <xf numFmtId="0" fontId="113" fillId="0" borderId="131" xfId="0" applyNumberFormat="1" applyFont="1" applyFill="1" applyBorder="1" applyAlignment="1">
      <alignment vertical="center" wrapText="1" readingOrder="1"/>
    </xf>
    <xf numFmtId="0" fontId="136" fillId="0" borderId="7" xfId="0" applyFont="1" applyBorder="1"/>
    <xf numFmtId="0" fontId="103" fillId="0" borderId="144" xfId="0" applyFont="1" applyFill="1" applyBorder="1" applyAlignment="1">
      <alignment vertical="center" wrapText="1"/>
    </xf>
    <xf numFmtId="0" fontId="103" fillId="0" borderId="144" xfId="0" applyFont="1" applyBorder="1" applyAlignment="1">
      <alignment horizontal="left" vertical="center" wrapText="1"/>
    </xf>
    <xf numFmtId="0" fontId="103" fillId="0" borderId="144" xfId="0" applyFont="1" applyBorder="1" applyAlignment="1">
      <alignment horizontal="left" indent="2"/>
    </xf>
    <xf numFmtId="0" fontId="103" fillId="0" borderId="144" xfId="0" applyNumberFormat="1" applyFont="1" applyFill="1" applyBorder="1" applyAlignment="1">
      <alignment vertical="center" wrapText="1"/>
    </xf>
    <xf numFmtId="0" fontId="103" fillId="0" borderId="144" xfId="0" applyNumberFormat="1" applyFont="1" applyFill="1" applyBorder="1" applyAlignment="1">
      <alignment horizontal="left" vertical="center" indent="1"/>
    </xf>
    <xf numFmtId="0" fontId="103" fillId="0" borderId="144" xfId="0" applyNumberFormat="1" applyFont="1" applyFill="1" applyBorder="1" applyAlignment="1">
      <alignment horizontal="left" vertical="center" wrapText="1" indent="1"/>
    </xf>
    <xf numFmtId="0" fontId="103" fillId="0" borderId="144" xfId="0" applyNumberFormat="1" applyFont="1" applyFill="1" applyBorder="1" applyAlignment="1">
      <alignment horizontal="right" vertical="center"/>
    </xf>
    <xf numFmtId="49" fontId="103" fillId="0" borderId="144" xfId="0" applyNumberFormat="1" applyFont="1" applyFill="1" applyBorder="1" applyAlignment="1">
      <alignment horizontal="right" vertical="center"/>
    </xf>
    <xf numFmtId="49" fontId="103" fillId="0" borderId="144" xfId="0" applyNumberFormat="1" applyFont="1" applyFill="1" applyBorder="1" applyAlignment="1">
      <alignment vertical="top" wrapText="1"/>
    </xf>
    <xf numFmtId="49" fontId="103" fillId="0" borderId="144" xfId="0" applyNumberFormat="1" applyFont="1" applyFill="1" applyBorder="1" applyAlignment="1">
      <alignment horizontal="left" vertical="top" wrapText="1" indent="2"/>
    </xf>
    <xf numFmtId="49" fontId="103" fillId="0" borderId="144" xfId="0" applyNumberFormat="1" applyFont="1" applyFill="1" applyBorder="1" applyAlignment="1">
      <alignment horizontal="left" vertical="center" wrapText="1" indent="3"/>
    </xf>
    <xf numFmtId="49" fontId="103" fillId="0" borderId="144" xfId="0" applyNumberFormat="1" applyFont="1" applyFill="1" applyBorder="1" applyAlignment="1">
      <alignment horizontal="left" wrapText="1" indent="2"/>
    </xf>
    <xf numFmtId="49" fontId="103" fillId="0" borderId="144" xfId="0" applyNumberFormat="1" applyFont="1" applyFill="1" applyBorder="1" applyAlignment="1">
      <alignment horizontal="left" vertical="top" wrapText="1"/>
    </xf>
    <xf numFmtId="49" fontId="103" fillId="0" borderId="144" xfId="0" applyNumberFormat="1" applyFont="1" applyFill="1" applyBorder="1" applyAlignment="1">
      <alignment horizontal="left" wrapText="1" indent="3"/>
    </xf>
    <xf numFmtId="49" fontId="103" fillId="0" borderId="144" xfId="0" applyNumberFormat="1" applyFont="1" applyFill="1" applyBorder="1" applyAlignment="1">
      <alignment vertical="center"/>
    </xf>
    <xf numFmtId="0" fontId="103" fillId="0" borderId="144" xfId="0" applyFont="1" applyFill="1" applyBorder="1" applyAlignment="1">
      <alignment horizontal="left" vertical="center" wrapText="1"/>
    </xf>
    <xf numFmtId="49" fontId="103" fillId="0" borderId="144" xfId="0" applyNumberFormat="1" applyFont="1" applyFill="1" applyBorder="1" applyAlignment="1">
      <alignment horizontal="left" indent="3"/>
    </xf>
    <xf numFmtId="0" fontId="103" fillId="0" borderId="144" xfId="0" applyFont="1" applyBorder="1" applyAlignment="1">
      <alignment horizontal="left" indent="1"/>
    </xf>
    <xf numFmtId="0" fontId="103" fillId="0" borderId="144" xfId="0" applyNumberFormat="1" applyFont="1" applyFill="1" applyBorder="1" applyAlignment="1">
      <alignment horizontal="left" vertical="center" wrapText="1"/>
    </xf>
    <xf numFmtId="0" fontId="103" fillId="0" borderId="144" xfId="0" applyFont="1" applyFill="1" applyBorder="1" applyAlignment="1">
      <alignment horizontal="left" wrapText="1" indent="2"/>
    </xf>
    <xf numFmtId="0" fontId="103" fillId="0" borderId="144" xfId="0" applyFont="1" applyBorder="1" applyAlignment="1">
      <alignment horizontal="left" vertical="top" wrapText="1"/>
    </xf>
    <xf numFmtId="0" fontId="102" fillId="0" borderId="7" xfId="0" applyFont="1" applyBorder="1" applyAlignment="1">
      <alignment wrapText="1"/>
    </xf>
    <xf numFmtId="0" fontId="103" fillId="0" borderId="144" xfId="0" applyFont="1" applyBorder="1" applyAlignment="1">
      <alignment horizontal="left" vertical="top" wrapText="1" indent="2"/>
    </xf>
    <xf numFmtId="0" fontId="103" fillId="0" borderId="144" xfId="0" applyFont="1" applyBorder="1" applyAlignment="1">
      <alignment horizontal="left" wrapText="1"/>
    </xf>
    <xf numFmtId="0" fontId="103" fillId="0" borderId="144" xfId="12672" applyFont="1" applyFill="1" applyBorder="1" applyAlignment="1">
      <alignment horizontal="left" vertical="center" wrapText="1" indent="2"/>
    </xf>
    <xf numFmtId="0" fontId="103" fillId="0" borderId="144" xfId="0" applyFont="1" applyBorder="1" applyAlignment="1">
      <alignment horizontal="left" wrapText="1" indent="2"/>
    </xf>
    <xf numFmtId="0" fontId="103" fillId="0" borderId="144" xfId="0" applyFont="1" applyBorder="1" applyAlignment="1">
      <alignment wrapText="1"/>
    </xf>
    <xf numFmtId="0" fontId="103" fillId="0" borderId="144" xfId="0" applyFont="1" applyBorder="1"/>
    <xf numFmtId="0" fontId="103" fillId="0" borderId="144" xfId="12672" applyFont="1" applyFill="1" applyBorder="1" applyAlignment="1">
      <alignment horizontal="left" vertical="center" wrapText="1"/>
    </xf>
    <xf numFmtId="0" fontId="102" fillId="0" borderId="144" xfId="0" applyFont="1" applyBorder="1" applyAlignment="1">
      <alignment wrapText="1"/>
    </xf>
    <xf numFmtId="0" fontId="103" fillId="0" borderId="146" xfId="0" applyNumberFormat="1" applyFont="1" applyFill="1" applyBorder="1" applyAlignment="1">
      <alignment horizontal="left" vertical="center" wrapText="1"/>
    </xf>
    <xf numFmtId="0" fontId="103" fillId="3" borderId="144" xfId="5" applyNumberFormat="1" applyFont="1" applyFill="1" applyBorder="1" applyAlignment="1" applyProtection="1">
      <alignment horizontal="right" vertical="center"/>
      <protection locked="0"/>
    </xf>
    <xf numFmtId="2" fontId="103" fillId="3" borderId="144" xfId="5" applyNumberFormat="1" applyFont="1" applyFill="1" applyBorder="1" applyAlignment="1" applyProtection="1">
      <alignment horizontal="right" vertical="center"/>
      <protection locked="0"/>
    </xf>
    <xf numFmtId="0" fontId="103" fillId="0" borderId="144" xfId="0" applyNumberFormat="1" applyFont="1" applyFill="1" applyBorder="1" applyAlignment="1">
      <alignment vertical="center"/>
    </xf>
    <xf numFmtId="0" fontId="103" fillId="0" borderId="146" xfId="13" applyFont="1" applyFill="1" applyBorder="1" applyAlignment="1" applyProtection="1">
      <alignment horizontal="left" vertical="top" wrapText="1"/>
      <protection locked="0"/>
    </xf>
    <xf numFmtId="0" fontId="103" fillId="0" borderId="147" xfId="13" applyFont="1" applyFill="1" applyBorder="1" applyAlignment="1" applyProtection="1">
      <alignment horizontal="left" vertical="top" wrapText="1"/>
      <protection locked="0"/>
    </xf>
    <xf numFmtId="0" fontId="103" fillId="0" borderId="145" xfId="0" applyFont="1" applyFill="1" applyBorder="1" applyAlignment="1">
      <alignment vertical="center" wrapText="1"/>
    </xf>
    <xf numFmtId="0" fontId="122" fillId="0" borderId="0" xfId="0" applyFont="1" applyBorder="1" applyAlignment="1">
      <alignment horizontal="left" indent="2"/>
    </xf>
    <xf numFmtId="0" fontId="113" fillId="0" borderId="0" xfId="0" applyNumberFormat="1" applyFont="1" applyFill="1" applyBorder="1" applyAlignment="1">
      <alignment horizontal="left" vertical="center" indent="1"/>
    </xf>
    <xf numFmtId="0" fontId="113" fillId="0" borderId="0" xfId="0" applyNumberFormat="1" applyFont="1" applyFill="1" applyBorder="1" applyAlignment="1">
      <alignment vertical="center" wrapText="1"/>
    </xf>
    <xf numFmtId="0" fontId="113" fillId="0" borderId="0" xfId="0" applyFont="1" applyFill="1" applyBorder="1" applyAlignment="1">
      <alignment vertical="center" wrapText="1"/>
    </xf>
    <xf numFmtId="0" fontId="124" fillId="0" borderId="0" xfId="0" applyNumberFormat="1" applyFont="1" applyFill="1" applyBorder="1" applyAlignment="1">
      <alignment horizontal="left" vertical="center" wrapText="1" readingOrder="1"/>
    </xf>
    <xf numFmtId="0" fontId="122" fillId="0" borderId="0" xfId="0" applyFont="1" applyBorder="1" applyAlignment="1">
      <alignment horizontal="left" vertical="center" wrapText="1"/>
    </xf>
    <xf numFmtId="0" fontId="113" fillId="0" borderId="0" xfId="0" applyFont="1" applyFill="1" applyBorder="1" applyAlignment="1">
      <alignment horizontal="left" vertical="center" wrapText="1"/>
    </xf>
    <xf numFmtId="0" fontId="103" fillId="0" borderId="145" xfId="0" applyFont="1" applyBorder="1" applyAlignment="1">
      <alignment horizontal="left" indent="2"/>
    </xf>
    <xf numFmtId="0" fontId="103" fillId="0" borderId="133" xfId="0" applyNumberFormat="1" applyFont="1" applyFill="1" applyBorder="1" applyAlignment="1">
      <alignment horizontal="left" vertical="center" wrapText="1" readingOrder="1"/>
    </xf>
    <xf numFmtId="0" fontId="103" fillId="0" borderId="144" xfId="0" applyNumberFormat="1" applyFont="1" applyFill="1" applyBorder="1" applyAlignment="1">
      <alignment horizontal="left" vertical="center" wrapText="1" readingOrder="1"/>
    </xf>
    <xf numFmtId="167" fontId="17" fillId="81" borderId="56" xfId="0" applyNumberFormat="1" applyFont="1" applyFill="1" applyBorder="1" applyAlignment="1">
      <alignment horizontal="center"/>
    </xf>
    <xf numFmtId="0" fontId="11" fillId="0" borderId="96" xfId="17" applyFill="1" applyBorder="1" applyAlignment="1" applyProtection="1">
      <alignment horizontal="left" vertical="top" wrapText="1"/>
    </xf>
    <xf numFmtId="0" fontId="103" fillId="0" borderId="0" xfId="0" applyFont="1" applyFill="1" applyBorder="1" applyAlignment="1">
      <alignment wrapText="1"/>
    </xf>
    <xf numFmtId="0" fontId="139" fillId="0" borderId="0" xfId="0" applyFont="1"/>
    <xf numFmtId="0" fontId="140" fillId="0" borderId="0" xfId="0" applyFont="1" applyFill="1" applyAlignment="1">
      <alignment vertical="top"/>
    </xf>
    <xf numFmtId="0" fontId="140" fillId="0" borderId="0" xfId="0" applyFont="1" applyFill="1" applyAlignment="1">
      <alignment vertical="top" wrapText="1"/>
    </xf>
    <xf numFmtId="0" fontId="147"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6" fillId="0" borderId="0" xfId="11" applyFont="1" applyFill="1" applyBorder="1" applyAlignment="1" applyProtection="1"/>
    <xf numFmtId="0" fontId="141" fillId="82" borderId="144" xfId="0" applyFont="1" applyFill="1" applyBorder="1" applyAlignment="1">
      <alignment horizontal="left" vertical="center"/>
    </xf>
    <xf numFmtId="49" fontId="142" fillId="0" borderId="144" xfId="0" applyNumberFormat="1" applyFont="1" applyFill="1" applyBorder="1" applyAlignment="1">
      <alignment horizontal="left" vertical="center"/>
    </xf>
    <xf numFmtId="0" fontId="142" fillId="0" borderId="144" xfId="0" applyFont="1" applyFill="1" applyBorder="1" applyAlignment="1">
      <alignment horizontal="left" vertical="center"/>
    </xf>
    <xf numFmtId="0" fontId="141" fillId="0" borderId="144" xfId="0" applyFont="1" applyFill="1" applyBorder="1" applyAlignment="1">
      <alignment horizontal="left" vertical="center"/>
    </xf>
    <xf numFmtId="0" fontId="141" fillId="83" borderId="17" xfId="0" applyFont="1" applyFill="1" applyBorder="1" applyAlignment="1">
      <alignment horizontal="center" vertical="center"/>
    </xf>
    <xf numFmtId="0" fontId="141" fillId="83" borderId="18" xfId="0" applyFont="1" applyFill="1" applyBorder="1" applyAlignment="1">
      <alignment horizontal="center" vertical="center"/>
    </xf>
    <xf numFmtId="194" fontId="141" fillId="82" borderId="153" xfId="7" applyNumberFormat="1" applyFont="1" applyFill="1" applyBorder="1" applyAlignment="1">
      <alignment horizontal="left" vertical="center"/>
    </xf>
    <xf numFmtId="194" fontId="142" fillId="0" borderId="153" xfId="7" applyNumberFormat="1" applyFont="1" applyFill="1" applyBorder="1" applyAlignment="1">
      <alignment horizontal="left" vertical="center"/>
    </xf>
    <xf numFmtId="10" fontId="7" fillId="0" borderId="153" xfId="0" applyNumberFormat="1" applyFont="1" applyFill="1" applyBorder="1" applyAlignment="1">
      <alignment horizontal="right" vertical="center" wrapText="1"/>
    </xf>
    <xf numFmtId="0" fontId="145" fillId="84" borderId="151" xfId="0" applyFont="1" applyFill="1" applyBorder="1" applyAlignment="1">
      <alignment horizontal="left" vertical="center"/>
    </xf>
    <xf numFmtId="10" fontId="146" fillId="86" borderId="150" xfId="0" applyNumberFormat="1" applyFont="1" applyFill="1" applyBorder="1" applyAlignment="1">
      <alignment horizontal="right" vertical="center" wrapText="1"/>
    </xf>
    <xf numFmtId="0" fontId="0" fillId="0" borderId="1" xfId="0" applyBorder="1"/>
    <xf numFmtId="194" fontId="6" fillId="86" borderId="144" xfId="7" applyNumberFormat="1" applyFont="1" applyFill="1" applyBorder="1" applyAlignment="1">
      <alignment vertical="center"/>
    </xf>
    <xf numFmtId="194" fontId="6" fillId="86" borderId="153" xfId="7" applyNumberFormat="1" applyFont="1" applyFill="1" applyBorder="1" applyAlignment="1">
      <alignment vertical="center"/>
    </xf>
    <xf numFmtId="194" fontId="6" fillId="35" borderId="144" xfId="7" applyNumberFormat="1" applyFont="1" applyFill="1" applyBorder="1" applyAlignment="1">
      <alignment vertical="center"/>
    </xf>
    <xf numFmtId="194" fontId="150" fillId="83" borderId="144" xfId="7" applyNumberFormat="1" applyFont="1" applyFill="1" applyBorder="1" applyAlignment="1">
      <alignment vertical="center"/>
    </xf>
    <xf numFmtId="194" fontId="151" fillId="82" borderId="144" xfId="7" applyNumberFormat="1" applyFont="1" applyFill="1" applyBorder="1" applyAlignment="1">
      <alignment vertical="center"/>
    </xf>
    <xf numFmtId="194" fontId="151" fillId="82" borderId="151" xfId="7" applyNumberFormat="1" applyFont="1" applyFill="1" applyBorder="1" applyAlignment="1">
      <alignment vertical="center"/>
    </xf>
    <xf numFmtId="0" fontId="7" fillId="0" borderId="144"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2" fillId="0" borderId="96" xfId="0" applyNumberFormat="1" applyFont="1" applyFill="1" applyBorder="1" applyAlignment="1">
      <alignment horizontal="right" vertical="center"/>
    </xf>
    <xf numFmtId="0" fontId="152" fillId="0" borderId="144" xfId="12672" applyFont="1" applyFill="1" applyBorder="1" applyAlignment="1">
      <alignment horizontal="left" vertical="center" wrapText="1"/>
    </xf>
    <xf numFmtId="0" fontId="152" fillId="0" borderId="145" xfId="0" applyNumberFormat="1" applyFont="1" applyFill="1" applyBorder="1" applyAlignment="1">
      <alignment horizontal="left" vertical="top" wrapText="1"/>
    </xf>
    <xf numFmtId="0" fontId="152" fillId="0" borderId="144" xfId="0" applyFont="1" applyFill="1" applyBorder="1" applyAlignment="1">
      <alignment vertical="center" wrapText="1"/>
    </xf>
    <xf numFmtId="0" fontId="129" fillId="0" borderId="144" xfId="21414" applyFont="1" applyFill="1" applyBorder="1" applyAlignment="1">
      <alignment horizontal="left" vertical="center" wrapText="1"/>
    </xf>
    <xf numFmtId="0" fontId="4" fillId="0" borderId="144" xfId="0" applyFont="1" applyFill="1" applyBorder="1"/>
    <xf numFmtId="0" fontId="11" fillId="0" borderId="144" xfId="17" applyFill="1" applyBorder="1" applyAlignment="1" applyProtection="1"/>
    <xf numFmtId="0" fontId="136" fillId="3" borderId="144" xfId="5" applyFont="1" applyFill="1" applyBorder="1" applyProtection="1">
      <protection locked="0"/>
    </xf>
    <xf numFmtId="0" fontId="136" fillId="0" borderId="144" xfId="21416" applyFont="1" applyFill="1" applyBorder="1" applyAlignment="1" applyProtection="1">
      <alignment horizontal="center" vertical="top" wrapText="1"/>
      <protection locked="0"/>
    </xf>
    <xf numFmtId="0" fontId="153" fillId="3" borderId="144" xfId="21416" applyFont="1" applyFill="1" applyBorder="1" applyAlignment="1" applyProtection="1">
      <alignment wrapText="1"/>
      <protection locked="0"/>
    </xf>
    <xf numFmtId="3" fontId="136" fillId="80" borderId="144" xfId="5" applyNumberFormat="1" applyFont="1" applyFill="1" applyBorder="1" applyAlignment="1" applyProtection="1"/>
    <xf numFmtId="0" fontId="134" fillId="3" borderId="144" xfId="21416" applyFont="1" applyFill="1" applyBorder="1" applyAlignment="1" applyProtection="1">
      <alignment horizontal="right" wrapText="1"/>
      <protection locked="0"/>
    </xf>
    <xf numFmtId="3" fontId="136" fillId="0" borderId="144" xfId="5" applyNumberFormat="1" applyFont="1" applyFill="1" applyBorder="1" applyProtection="1"/>
    <xf numFmtId="0" fontId="154" fillId="0" borderId="0" xfId="21415" applyFont="1" applyFill="1" applyAlignment="1" applyProtection="1">
      <alignment vertical="center"/>
      <protection locked="0"/>
    </xf>
    <xf numFmtId="0" fontId="109" fillId="76" borderId="147" xfId="21412" applyFont="1" applyFill="1" applyBorder="1" applyAlignment="1" applyProtection="1">
      <alignment vertical="center" wrapText="1"/>
      <protection locked="0"/>
    </xf>
    <xf numFmtId="0" fontId="60" fillId="76" borderId="146" xfId="21412" applyFont="1" applyFill="1" applyBorder="1" applyAlignment="1" applyProtection="1">
      <alignment vertical="center"/>
      <protection locked="0"/>
    </xf>
    <xf numFmtId="0" fontId="110" fillId="69" borderId="145" xfId="21412" applyFont="1" applyFill="1" applyBorder="1" applyAlignment="1" applyProtection="1">
      <alignment horizontal="center" vertical="center"/>
      <protection locked="0"/>
    </xf>
    <xf numFmtId="0" fontId="110" fillId="0" borderId="146" xfId="21412" applyFont="1" applyFill="1" applyBorder="1" applyAlignment="1" applyProtection="1">
      <alignment horizontal="left" vertical="center" wrapText="1"/>
      <protection locked="0"/>
    </xf>
    <xf numFmtId="164" fontId="110" fillId="0" borderId="144" xfId="948" applyNumberFormat="1" applyFont="1" applyFill="1" applyBorder="1" applyAlignment="1" applyProtection="1">
      <alignment horizontal="right" vertical="center"/>
      <protection locked="0"/>
    </xf>
    <xf numFmtId="0" fontId="109" fillId="77" borderId="144" xfId="21412" applyFont="1" applyFill="1" applyBorder="1" applyAlignment="1" applyProtection="1">
      <alignment horizontal="center" vertical="center"/>
      <protection locked="0"/>
    </xf>
    <xf numFmtId="0" fontId="109" fillId="77" borderId="146" xfId="21412" applyFont="1" applyFill="1" applyBorder="1" applyAlignment="1" applyProtection="1">
      <alignment vertical="top" wrapText="1"/>
      <protection locked="0"/>
    </xf>
    <xf numFmtId="164" fontId="110" fillId="77" borderId="144" xfId="948" applyNumberFormat="1" applyFont="1" applyFill="1" applyBorder="1" applyAlignment="1" applyProtection="1">
      <alignment horizontal="right" vertical="center"/>
    </xf>
    <xf numFmtId="0" fontId="109" fillId="76" borderId="147" xfId="21412" applyFont="1" applyFill="1" applyBorder="1" applyAlignment="1" applyProtection="1">
      <alignment vertical="center"/>
      <protection locked="0"/>
    </xf>
    <xf numFmtId="164" fontId="60" fillId="76" borderId="146" xfId="948" applyNumberFormat="1" applyFont="1" applyFill="1" applyBorder="1" applyAlignment="1" applyProtection="1">
      <alignment horizontal="right" vertical="center"/>
      <protection locked="0"/>
    </xf>
    <xf numFmtId="0" fontId="111" fillId="69" borderId="145" xfId="21412" applyFont="1" applyFill="1" applyBorder="1" applyAlignment="1" applyProtection="1">
      <alignment horizontal="center" vertical="center"/>
      <protection locked="0"/>
    </xf>
    <xf numFmtId="0" fontId="110" fillId="69" borderId="144" xfId="21412" applyFont="1" applyFill="1" applyBorder="1" applyAlignment="1" applyProtection="1">
      <alignment vertical="center" wrapText="1"/>
      <protection locked="0"/>
    </xf>
    <xf numFmtId="0" fontId="110" fillId="69" borderId="144" xfId="21412" applyFont="1" applyFill="1" applyBorder="1" applyAlignment="1" applyProtection="1">
      <alignment horizontal="left" vertical="center" wrapText="1"/>
      <protection locked="0"/>
    </xf>
    <xf numFmtId="0" fontId="110" fillId="0" borderId="144" xfId="21412" applyFont="1" applyFill="1" applyBorder="1" applyAlignment="1" applyProtection="1">
      <alignment horizontal="left" vertical="center" wrapText="1"/>
      <protection locked="0"/>
    </xf>
    <xf numFmtId="0" fontId="111" fillId="3" borderId="145" xfId="21412" applyFont="1" applyFill="1" applyBorder="1" applyAlignment="1" applyProtection="1">
      <alignment horizontal="center" vertical="center"/>
      <protection locked="0"/>
    </xf>
    <xf numFmtId="0" fontId="110" fillId="0" borderId="144" xfId="21412" applyFont="1" applyFill="1" applyBorder="1" applyAlignment="1" applyProtection="1">
      <alignment vertical="center" wrapText="1"/>
      <protection locked="0"/>
    </xf>
    <xf numFmtId="0" fontId="112" fillId="77" borderId="144" xfId="21412" applyFont="1" applyFill="1" applyBorder="1" applyAlignment="1" applyProtection="1">
      <alignment horizontal="center" vertical="center"/>
      <protection locked="0"/>
    </xf>
    <xf numFmtId="0" fontId="109" fillId="77" borderId="146" xfId="21412" applyFont="1" applyFill="1" applyBorder="1" applyAlignment="1" applyProtection="1">
      <alignment vertical="center" wrapText="1"/>
      <protection locked="0"/>
    </xf>
    <xf numFmtId="164" fontId="109" fillId="76" borderId="146" xfId="948" applyNumberFormat="1" applyFont="1" applyFill="1" applyBorder="1" applyAlignment="1" applyProtection="1">
      <alignment horizontal="right" vertical="center"/>
      <protection locked="0"/>
    </xf>
    <xf numFmtId="0" fontId="110" fillId="69" borderId="146" xfId="21412" applyFont="1" applyFill="1" applyBorder="1" applyAlignment="1" applyProtection="1">
      <alignment vertical="center" wrapText="1"/>
      <protection locked="0"/>
    </xf>
    <xf numFmtId="0" fontId="60" fillId="76" borderId="147" xfId="21412" applyFont="1" applyFill="1" applyBorder="1" applyAlignment="1" applyProtection="1">
      <alignment vertical="center"/>
      <protection locked="0"/>
    </xf>
    <xf numFmtId="164" fontId="110" fillId="3" borderId="144" xfId="948" applyNumberFormat="1" applyFont="1" applyFill="1" applyBorder="1" applyAlignment="1" applyProtection="1">
      <alignment horizontal="right" vertical="center"/>
      <protection locked="0"/>
    </xf>
    <xf numFmtId="0" fontId="111" fillId="3" borderId="144" xfId="21412" applyFont="1" applyFill="1" applyBorder="1" applyAlignment="1" applyProtection="1">
      <alignment horizontal="center" vertical="center"/>
      <protection locked="0"/>
    </xf>
    <xf numFmtId="0" fontId="110" fillId="69" borderId="146" xfId="21412" applyFont="1" applyFill="1" applyBorder="1" applyAlignment="1" applyProtection="1">
      <alignment horizontal="left" vertical="center" wrapText="1"/>
      <protection locked="0"/>
    </xf>
    <xf numFmtId="0" fontId="7" fillId="0" borderId="0" xfId="0" applyFont="1" applyFill="1"/>
    <xf numFmtId="0" fontId="153" fillId="3" borderId="0" xfId="21415" applyFont="1" applyFill="1" applyAlignment="1" applyProtection="1">
      <alignment vertical="center"/>
      <protection locked="0"/>
    </xf>
    <xf numFmtId="0" fontId="136" fillId="3" borderId="144" xfId="5" applyFont="1" applyFill="1" applyBorder="1" applyAlignment="1" applyProtection="1">
      <alignment vertical="center" wrapText="1"/>
      <protection locked="0"/>
    </xf>
    <xf numFmtId="0" fontId="136" fillId="0" borderId="144" xfId="21416" applyFont="1" applyFill="1" applyBorder="1" applyAlignment="1" applyProtection="1">
      <alignment horizontal="center" vertical="center" wrapText="1"/>
      <protection locked="0"/>
    </xf>
    <xf numFmtId="3" fontId="136" fillId="3" borderId="144" xfId="1" applyNumberFormat="1" applyFont="1" applyFill="1" applyBorder="1" applyAlignment="1" applyProtection="1">
      <alignment horizontal="center" vertical="center" wrapText="1"/>
      <protection locked="0"/>
    </xf>
    <xf numFmtId="9" fontId="136" fillId="3" borderId="144" xfId="15" applyNumberFormat="1" applyFont="1" applyFill="1" applyBorder="1" applyAlignment="1" applyProtection="1">
      <alignment horizontal="center" vertical="center" wrapText="1"/>
      <protection locked="0"/>
    </xf>
    <xf numFmtId="0" fontId="136" fillId="3" borderId="144" xfId="21416" applyFont="1" applyFill="1" applyBorder="1" applyAlignment="1" applyProtection="1">
      <alignment horizontal="center" vertical="center" wrapText="1"/>
      <protection locked="0"/>
    </xf>
    <xf numFmtId="0" fontId="153" fillId="3" borderId="144" xfId="21416" applyFont="1" applyFill="1" applyBorder="1" applyAlignment="1" applyProtection="1">
      <protection locked="0"/>
    </xf>
    <xf numFmtId="0" fontId="156" fillId="3" borderId="144" xfId="21416" applyFont="1" applyFill="1" applyBorder="1" applyAlignment="1" applyProtection="1">
      <alignment horizontal="right"/>
      <protection locked="0"/>
    </xf>
    <xf numFmtId="195" fontId="136" fillId="80" borderId="144" xfId="5" applyNumberFormat="1" applyFont="1" applyFill="1" applyBorder="1" applyAlignment="1" applyProtection="1">
      <protection locked="0"/>
    </xf>
    <xf numFmtId="164" fontId="136" fillId="80" borderId="144" xfId="1" applyNumberFormat="1" applyFont="1" applyFill="1" applyBorder="1" applyAlignment="1" applyProtection="1"/>
    <xf numFmtId="0" fontId="136" fillId="3" borderId="144" xfId="21416" applyFont="1" applyFill="1" applyBorder="1" applyAlignment="1" applyProtection="1">
      <alignment horizontal="left" vertical="center"/>
      <protection locked="0"/>
    </xf>
    <xf numFmtId="3" fontId="136" fillId="3" borderId="144" xfId="5" applyNumberFormat="1" applyFont="1" applyFill="1" applyBorder="1" applyAlignment="1" applyProtection="1">
      <protection locked="0"/>
    </xf>
    <xf numFmtId="0" fontId="136" fillId="3" borderId="144" xfId="5" applyFont="1" applyFill="1" applyBorder="1" applyAlignment="1" applyProtection="1">
      <protection locked="0"/>
    </xf>
    <xf numFmtId="0" fontId="134" fillId="3" borderId="144" xfId="21416" applyFont="1" applyFill="1" applyBorder="1" applyAlignment="1" applyProtection="1">
      <alignment horizontal="right"/>
      <protection locked="0"/>
    </xf>
    <xf numFmtId="0" fontId="136" fillId="0" borderId="144" xfId="21416" applyFont="1" applyFill="1" applyBorder="1" applyAlignment="1" applyProtection="1">
      <alignment horizontal="left" vertical="center"/>
      <protection locked="0"/>
    </xf>
    <xf numFmtId="0" fontId="153" fillId="3" borderId="144" xfId="16" applyFont="1" applyFill="1" applyBorder="1" applyAlignment="1" applyProtection="1">
      <protection locked="0"/>
    </xf>
    <xf numFmtId="3" fontId="153" fillId="76" borderId="144" xfId="16" applyNumberFormat="1" applyFont="1" applyFill="1" applyBorder="1" applyAlignment="1" applyProtection="1"/>
    <xf numFmtId="0" fontId="160" fillId="0" borderId="0" xfId="0" applyFont="1" applyAlignment="1">
      <alignment horizontal="left" vertical="center" wrapText="1"/>
    </xf>
    <xf numFmtId="0" fontId="4" fillId="85" borderId="144" xfId="0" applyFont="1" applyFill="1" applyBorder="1" applyAlignment="1" applyProtection="1">
      <alignment horizontal="center" vertical="center" wrapText="1"/>
    </xf>
    <xf numFmtId="0" fontId="4" fillId="0" borderId="7"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113" fillId="0" borderId="7" xfId="0" applyFont="1" applyBorder="1" applyAlignment="1">
      <alignment horizontal="center" vertical="center" wrapText="1"/>
    </xf>
    <xf numFmtId="0" fontId="113" fillId="0" borderId="144" xfId="0" applyFont="1" applyBorder="1" applyAlignment="1">
      <alignment horizontal="center" vertical="center" wrapText="1"/>
    </xf>
    <xf numFmtId="0" fontId="113" fillId="0" borderId="143" xfId="0" applyFont="1" applyFill="1" applyBorder="1" applyAlignment="1">
      <alignment horizontal="center" vertical="center" wrapText="1"/>
    </xf>
    <xf numFmtId="0" fontId="113" fillId="0" borderId="153" xfId="0" applyFont="1" applyBorder="1" applyAlignment="1">
      <alignment horizontal="center" vertical="center" wrapText="1"/>
    </xf>
    <xf numFmtId="0" fontId="21" fillId="0" borderId="144" xfId="0" applyFont="1" applyBorder="1"/>
    <xf numFmtId="0" fontId="161" fillId="0" borderId="144" xfId="17" applyFont="1" applyBorder="1" applyAlignment="1" applyProtection="1"/>
    <xf numFmtId="14" fontId="4" fillId="0" borderId="0" xfId="0" applyNumberFormat="1" applyFont="1" applyAlignment="1">
      <alignment horizontal="left"/>
    </xf>
    <xf numFmtId="14" fontId="114" fillId="0" borderId="0" xfId="0" applyNumberFormat="1" applyFont="1" applyAlignment="1">
      <alignment horizontal="left"/>
    </xf>
    <xf numFmtId="193" fontId="7" fillId="0" borderId="144" xfId="0" applyNumberFormat="1" applyFont="1" applyBorder="1" applyAlignment="1" applyProtection="1">
      <alignment vertical="center" wrapText="1"/>
      <protection locked="0"/>
    </xf>
    <xf numFmtId="193" fontId="4" fillId="0" borderId="144" xfId="0" applyNumberFormat="1" applyFont="1" applyBorder="1" applyAlignment="1" applyProtection="1">
      <alignment vertical="center" wrapText="1"/>
      <protection locked="0"/>
    </xf>
    <xf numFmtId="193" fontId="4" fillId="0" borderId="153" xfId="0" applyNumberFormat="1" applyFont="1" applyBorder="1" applyAlignment="1" applyProtection="1">
      <alignment vertical="center" wrapText="1"/>
      <protection locked="0"/>
    </xf>
    <xf numFmtId="193" fontId="7" fillId="0" borderId="144" xfId="0" applyNumberFormat="1" applyFont="1" applyBorder="1" applyAlignment="1" applyProtection="1">
      <alignment horizontal="right" vertical="center" wrapText="1"/>
      <protection locked="0"/>
    </xf>
    <xf numFmtId="10" fontId="4" fillId="0" borderId="144" xfId="20961" applyNumberFormat="1" applyFont="1" applyFill="1" applyBorder="1" applyAlignment="1" applyProtection="1">
      <alignment horizontal="right" vertical="center" wrapText="1"/>
      <protection locked="0"/>
    </xf>
    <xf numFmtId="10" fontId="4" fillId="0" borderId="144" xfId="20961" applyNumberFormat="1" applyFont="1" applyBorder="1" applyAlignment="1" applyProtection="1">
      <alignment vertical="center" wrapText="1"/>
      <protection locked="0"/>
    </xf>
    <xf numFmtId="10" fontId="4" fillId="0" borderId="153" xfId="20961" applyNumberFormat="1" applyFont="1" applyBorder="1" applyAlignment="1" applyProtection="1">
      <alignment vertical="center" wrapText="1"/>
      <protection locked="0"/>
    </xf>
    <xf numFmtId="10" fontId="9" fillId="2" borderId="146" xfId="20961" applyNumberFormat="1" applyFont="1" applyFill="1" applyBorder="1" applyAlignment="1" applyProtection="1">
      <alignment vertical="center"/>
      <protection locked="0"/>
    </xf>
    <xf numFmtId="10" fontId="9" fillId="2" borderId="21" xfId="20961" applyNumberFormat="1" applyFont="1" applyFill="1" applyBorder="1" applyAlignment="1" applyProtection="1">
      <alignment vertical="center"/>
      <protection locked="0"/>
    </xf>
    <xf numFmtId="10" fontId="9" fillId="0" borderId="146" xfId="20961" applyNumberFormat="1" applyFont="1" applyFill="1" applyBorder="1" applyAlignment="1" applyProtection="1">
      <alignment vertical="center"/>
      <protection locked="0"/>
    </xf>
    <xf numFmtId="10" fontId="9" fillId="0" borderId="21" xfId="20961" applyNumberFormat="1" applyFont="1" applyFill="1" applyBorder="1" applyAlignment="1" applyProtection="1">
      <alignment vertical="center"/>
      <protection locked="0"/>
    </xf>
    <xf numFmtId="10" fontId="9" fillId="2" borderId="144" xfId="20961" applyNumberFormat="1" applyFont="1" applyFill="1" applyBorder="1" applyAlignment="1" applyProtection="1">
      <alignment vertical="center"/>
      <protection locked="0"/>
    </xf>
    <xf numFmtId="193" fontId="9" fillId="2" borderId="146" xfId="0" applyNumberFormat="1" applyFont="1" applyFill="1" applyBorder="1" applyAlignment="1" applyProtection="1">
      <alignment vertical="center"/>
      <protection locked="0"/>
    </xf>
    <xf numFmtId="193" fontId="9" fillId="2" borderId="21" xfId="0" applyNumberFormat="1" applyFont="1" applyFill="1" applyBorder="1" applyAlignment="1" applyProtection="1">
      <alignment vertical="center"/>
      <protection locked="0"/>
    </xf>
    <xf numFmtId="193" fontId="9" fillId="0" borderId="148" xfId="0" applyNumberFormat="1" applyFont="1" applyBorder="1" applyAlignment="1" applyProtection="1">
      <alignment vertical="center"/>
      <protection locked="0"/>
    </xf>
    <xf numFmtId="193" fontId="9" fillId="0" borderId="159" xfId="0" applyNumberFormat="1" applyFont="1" applyBorder="1" applyAlignment="1" applyProtection="1">
      <alignment vertical="center"/>
      <protection locked="0"/>
    </xf>
    <xf numFmtId="10" fontId="9" fillId="2" borderId="114" xfId="20961" applyNumberFormat="1" applyFont="1" applyFill="1" applyBorder="1" applyAlignment="1" applyProtection="1">
      <alignment vertical="center"/>
      <protection locked="0"/>
    </xf>
    <xf numFmtId="10" fontId="9" fillId="2" borderId="36" xfId="20961" applyNumberFormat="1" applyFont="1" applyFill="1" applyBorder="1" applyAlignment="1" applyProtection="1">
      <alignment vertical="center"/>
      <protection locked="0"/>
    </xf>
    <xf numFmtId="164" fontId="1" fillId="0" borderId="144" xfId="7" applyNumberFormat="1" applyFont="1" applyBorder="1"/>
    <xf numFmtId="164" fontId="1" fillId="35" borderId="144" xfId="7" applyNumberFormat="1" applyFont="1" applyFill="1" applyBorder="1"/>
    <xf numFmtId="3" fontId="0" fillId="0" borderId="144" xfId="0" applyNumberFormat="1" applyBorder="1"/>
    <xf numFmtId="3" fontId="0" fillId="35" borderId="153" xfId="0" applyNumberFormat="1" applyFill="1" applyBorder="1"/>
    <xf numFmtId="164" fontId="0" fillId="0" borderId="144" xfId="7" applyNumberFormat="1" applyFont="1" applyBorder="1"/>
    <xf numFmtId="164" fontId="0" fillId="35" borderId="144" xfId="7" applyNumberFormat="1" applyFont="1" applyFill="1" applyBorder="1"/>
    <xf numFmtId="164" fontId="0" fillId="0" borderId="144" xfId="7" applyNumberFormat="1" applyFont="1" applyFill="1" applyBorder="1"/>
    <xf numFmtId="164" fontId="0" fillId="0" borderId="144" xfId="7" applyNumberFormat="1" applyFont="1" applyBorder="1" applyAlignment="1">
      <alignment vertical="center"/>
    </xf>
    <xf numFmtId="164" fontId="0" fillId="35" borderId="144" xfId="7" applyNumberFormat="1" applyFont="1" applyFill="1" applyBorder="1" applyAlignment="1">
      <alignment vertical="center"/>
    </xf>
    <xf numFmtId="164" fontId="1" fillId="0" borderId="144" xfId="7" applyNumberFormat="1" applyFont="1" applyFill="1" applyBorder="1"/>
    <xf numFmtId="3" fontId="3" fillId="0" borderId="144" xfId="0" applyNumberFormat="1" applyFont="1" applyBorder="1"/>
    <xf numFmtId="3" fontId="3" fillId="35" borderId="153" xfId="0" applyNumberFormat="1" applyFont="1" applyFill="1" applyBorder="1"/>
    <xf numFmtId="164" fontId="3" fillId="0" borderId="144" xfId="7" applyNumberFormat="1" applyFont="1" applyBorder="1"/>
    <xf numFmtId="164" fontId="3" fillId="35" borderId="144" xfId="7" applyNumberFormat="1" applyFont="1" applyFill="1" applyBorder="1"/>
    <xf numFmtId="164" fontId="3" fillId="0" borderId="151" xfId="7" applyNumberFormat="1" applyFont="1" applyBorder="1"/>
    <xf numFmtId="164" fontId="3" fillId="35" borderId="151" xfId="7" applyNumberFormat="1" applyFont="1" applyFill="1" applyBorder="1"/>
    <xf numFmtId="164" fontId="3" fillId="35" borderId="150" xfId="7" applyNumberFormat="1" applyFont="1" applyFill="1" applyBorder="1"/>
    <xf numFmtId="0" fontId="9" fillId="0" borderId="144" xfId="0" applyFont="1" applyFill="1" applyBorder="1" applyAlignment="1" applyProtection="1">
      <alignment horizontal="center" vertical="center" wrapText="1"/>
    </xf>
    <xf numFmtId="0" fontId="9" fillId="0" borderId="153" xfId="0" applyFont="1" applyFill="1" applyBorder="1" applyAlignment="1" applyProtection="1">
      <alignment horizontal="center" vertical="center" wrapText="1"/>
    </xf>
    <xf numFmtId="0" fontId="3" fillId="0" borderId="144" xfId="0" applyFont="1" applyBorder="1" applyAlignment="1">
      <alignment horizontal="center" vertical="center"/>
    </xf>
    <xf numFmtId="0" fontId="0" fillId="0" borderId="154" xfId="0" applyBorder="1" applyAlignment="1">
      <alignment horizontal="center"/>
    </xf>
    <xf numFmtId="0" fontId="127" fillId="3" borderId="144" xfId="21414" applyFont="1" applyFill="1" applyBorder="1" applyAlignment="1">
      <alignment horizontal="left" vertical="center" wrapText="1"/>
    </xf>
    <xf numFmtId="0" fontId="128" fillId="0" borderId="144" xfId="21414" applyFont="1" applyFill="1" applyBorder="1" applyAlignment="1">
      <alignment horizontal="left" vertical="center" wrapText="1" indent="1"/>
    </xf>
    <xf numFmtId="0" fontId="129" fillId="3" borderId="144" xfId="21414" applyFont="1" applyFill="1" applyBorder="1" applyAlignment="1">
      <alignment horizontal="left" vertical="center" wrapText="1"/>
    </xf>
    <xf numFmtId="0" fontId="128" fillId="3" borderId="144" xfId="21414" applyFont="1" applyFill="1" applyBorder="1" applyAlignment="1">
      <alignment horizontal="left" vertical="center" wrapText="1" indent="1"/>
    </xf>
    <xf numFmtId="0" fontId="130" fillId="0" borderId="144" xfId="21414" applyFont="1" applyFill="1" applyBorder="1" applyAlignment="1">
      <alignment horizontal="left" vertical="center" wrapText="1" indent="1"/>
    </xf>
    <xf numFmtId="0" fontId="131" fillId="0" borderId="144" xfId="21414" applyFont="1" applyFill="1" applyBorder="1" applyAlignment="1">
      <alignment horizontal="center" vertical="center" wrapText="1"/>
    </xf>
    <xf numFmtId="0" fontId="129" fillId="0" borderId="144" xfId="21414" applyFont="1" applyBorder="1" applyAlignment="1">
      <alignment horizontal="left" vertical="center" wrapText="1"/>
    </xf>
    <xf numFmtId="0" fontId="132" fillId="0" borderId="144" xfId="0" applyFont="1" applyBorder="1" applyAlignment="1">
      <alignment horizontal="left"/>
    </xf>
    <xf numFmtId="0" fontId="0" fillId="0" borderId="152" xfId="0" applyBorder="1" applyAlignment="1">
      <alignment horizontal="center"/>
    </xf>
    <xf numFmtId="0" fontId="129" fillId="0" borderId="151" xfId="0" applyFont="1" applyFill="1" applyBorder="1" applyAlignment="1">
      <alignment horizontal="left" vertical="center" wrapText="1"/>
    </xf>
    <xf numFmtId="0" fontId="9" fillId="0" borderId="154" xfId="0" applyFont="1" applyFill="1" applyBorder="1" applyAlignment="1">
      <alignment horizontal="center" vertical="center" wrapText="1"/>
    </xf>
    <xf numFmtId="0" fontId="14" fillId="0" borderId="144" xfId="0" applyFont="1" applyFill="1" applyBorder="1" applyAlignment="1">
      <alignment horizontal="center" vertical="center" wrapText="1"/>
    </xf>
    <xf numFmtId="0" fontId="15" fillId="0" borderId="144" xfId="0" applyFont="1" applyFill="1" applyBorder="1" applyAlignment="1">
      <alignment horizontal="left" vertical="center" wrapText="1"/>
    </xf>
    <xf numFmtId="0" fontId="9" fillId="0" borderId="154" xfId="0" applyFont="1" applyFill="1" applyBorder="1" applyAlignment="1">
      <alignment horizontal="right" vertical="center" wrapText="1"/>
    </xf>
    <xf numFmtId="0" fontId="7" fillId="0" borderId="144" xfId="0" applyFont="1" applyFill="1" applyBorder="1" applyAlignment="1">
      <alignment vertical="center" wrapText="1"/>
    </xf>
    <xf numFmtId="0" fontId="9" fillId="0" borderId="154" xfId="0" applyFont="1" applyBorder="1" applyAlignment="1">
      <alignment horizontal="right" vertical="center" wrapText="1"/>
    </xf>
    <xf numFmtId="0" fontId="7" fillId="0" borderId="144" xfId="0" applyFont="1" applyBorder="1" applyAlignment="1">
      <alignment vertical="center" wrapText="1"/>
    </xf>
    <xf numFmtId="0" fontId="9" fillId="2" borderId="154" xfId="0" applyFont="1" applyFill="1" applyBorder="1" applyAlignment="1">
      <alignment horizontal="right" vertical="center"/>
    </xf>
    <xf numFmtId="0" fontId="9" fillId="2" borderId="144" xfId="0" applyFont="1" applyFill="1" applyBorder="1" applyAlignment="1">
      <alignment vertical="center"/>
    </xf>
    <xf numFmtId="193" fontId="9" fillId="2" borderId="144" xfId="0" applyNumberFormat="1" applyFont="1" applyFill="1" applyBorder="1" applyAlignment="1" applyProtection="1">
      <alignment vertical="center"/>
      <protection locked="0"/>
    </xf>
    <xf numFmtId="0" fontId="14" fillId="0" borderId="154" xfId="0" applyFont="1" applyFill="1" applyBorder="1" applyAlignment="1">
      <alignment horizontal="center" vertical="center" wrapText="1"/>
    </xf>
    <xf numFmtId="0" fontId="9" fillId="0" borderId="144" xfId="0" applyFont="1" applyFill="1" applyBorder="1" applyAlignment="1">
      <alignment horizontal="left" vertical="center" wrapText="1"/>
    </xf>
    <xf numFmtId="0" fontId="9" fillId="2" borderId="145" xfId="0" applyFont="1" applyFill="1" applyBorder="1" applyAlignment="1">
      <alignment vertical="center"/>
    </xf>
    <xf numFmtId="0" fontId="9" fillId="2" borderId="152" xfId="0" applyFont="1" applyFill="1" applyBorder="1" applyAlignment="1">
      <alignment horizontal="right" vertical="center"/>
    </xf>
    <xf numFmtId="193" fontId="9" fillId="2" borderId="151" xfId="0" applyNumberFormat="1" applyFont="1" applyFill="1" applyBorder="1" applyAlignment="1" applyProtection="1">
      <alignment vertical="center"/>
      <protection locked="0"/>
    </xf>
    <xf numFmtId="164" fontId="1" fillId="35" borderId="153" xfId="7" applyNumberFormat="1" applyFont="1" applyFill="1" applyBorder="1"/>
    <xf numFmtId="164" fontId="0" fillId="35" borderId="153" xfId="7" applyNumberFormat="1" applyFont="1" applyFill="1" applyBorder="1"/>
    <xf numFmtId="164" fontId="4" fillId="0" borderId="144" xfId="7" applyNumberFormat="1" applyFont="1" applyFill="1" applyBorder="1"/>
    <xf numFmtId="164" fontId="0" fillId="0" borderId="151" xfId="7" applyNumberFormat="1" applyFont="1" applyFill="1" applyBorder="1"/>
    <xf numFmtId="164" fontId="0" fillId="35" borderId="151" xfId="7" applyNumberFormat="1" applyFont="1" applyFill="1" applyBorder="1"/>
    <xf numFmtId="164" fontId="0" fillId="35" borderId="150" xfId="7" applyNumberFormat="1" applyFont="1" applyFill="1" applyBorder="1"/>
    <xf numFmtId="0" fontId="0" fillId="0" borderId="154" xfId="0" applyBorder="1" applyAlignment="1">
      <alignment horizontal="center" vertical="center"/>
    </xf>
    <xf numFmtId="0" fontId="129" fillId="0" borderId="144" xfId="21414" applyFont="1" applyFill="1" applyBorder="1" applyAlignment="1">
      <alignment horizontal="justify" vertical="center" wrapText="1"/>
    </xf>
    <xf numFmtId="0" fontId="129" fillId="0" borderId="144" xfId="21414" applyFont="1" applyFill="1" applyBorder="1" applyAlignment="1">
      <alignment vertical="center" wrapText="1"/>
    </xf>
    <xf numFmtId="0" fontId="0" fillId="0" borderId="152" xfId="0" applyBorder="1" applyAlignment="1">
      <alignment horizontal="center" vertical="center"/>
    </xf>
    <xf numFmtId="0" fontId="129" fillId="0" borderId="151" xfId="21414" applyFont="1" applyFill="1" applyBorder="1" applyAlignment="1">
      <alignment vertical="center" wrapText="1"/>
    </xf>
    <xf numFmtId="0" fontId="9" fillId="0" borderId="144" xfId="0" applyFont="1" applyBorder="1" applyAlignment="1">
      <alignment horizontal="center" vertical="center" wrapText="1"/>
    </xf>
    <xf numFmtId="0" fontId="9" fillId="0" borderId="153" xfId="0" applyFont="1" applyBorder="1" applyAlignment="1">
      <alignment horizontal="center" vertical="center" wrapText="1"/>
    </xf>
    <xf numFmtId="193" fontId="9" fillId="0" borderId="144" xfId="0" applyNumberFormat="1" applyFont="1" applyBorder="1" applyAlignment="1">
      <alignment horizontal="right"/>
    </xf>
    <xf numFmtId="193" fontId="9" fillId="35" borderId="144" xfId="0" applyNumberFormat="1" applyFont="1" applyFill="1" applyBorder="1" applyAlignment="1">
      <alignment horizontal="right"/>
    </xf>
    <xf numFmtId="193" fontId="9" fillId="35" borderId="153" xfId="0" applyNumberFormat="1" applyFont="1" applyFill="1" applyBorder="1" applyAlignment="1">
      <alignment horizontal="right"/>
    </xf>
    <xf numFmtId="193" fontId="10" fillId="0" borderId="144" xfId="0" applyNumberFormat="1" applyFont="1" applyBorder="1" applyAlignment="1">
      <alignment horizontal="right"/>
    </xf>
    <xf numFmtId="193" fontId="10" fillId="35" borderId="144" xfId="0" applyNumberFormat="1" applyFont="1" applyFill="1" applyBorder="1" applyAlignment="1">
      <alignment horizontal="right"/>
    </xf>
    <xf numFmtId="193" fontId="10" fillId="35" borderId="153" xfId="0" applyNumberFormat="1" applyFont="1" applyFill="1" applyBorder="1" applyAlignment="1">
      <alignment horizontal="right"/>
    </xf>
    <xf numFmtId="193" fontId="9" fillId="0" borderId="151" xfId="0" applyNumberFormat="1" applyFont="1" applyBorder="1" applyAlignment="1">
      <alignment horizontal="right"/>
    </xf>
    <xf numFmtId="193" fontId="9" fillId="35" borderId="151" xfId="0" applyNumberFormat="1" applyFont="1" applyFill="1" applyBorder="1" applyAlignment="1">
      <alignment horizontal="right"/>
    </xf>
    <xf numFmtId="193" fontId="9" fillId="35" borderId="150" xfId="0" applyNumberFormat="1" applyFont="1" applyFill="1" applyBorder="1" applyAlignment="1">
      <alignment horizontal="right"/>
    </xf>
    <xf numFmtId="0" fontId="14" fillId="0" borderId="144" xfId="0" applyNumberFormat="1" applyFont="1" applyFill="1" applyBorder="1" applyAlignment="1">
      <alignment vertical="center" wrapText="1"/>
    </xf>
    <xf numFmtId="0" fontId="7" fillId="0" borderId="144" xfId="0" applyNumberFormat="1" applyFont="1" applyFill="1" applyBorder="1" applyAlignment="1">
      <alignment horizontal="left" vertical="center" wrapText="1" indent="1"/>
    </xf>
    <xf numFmtId="0" fontId="3" fillId="0" borderId="144" xfId="0" applyFont="1" applyBorder="1" applyAlignment="1">
      <alignment vertical="center"/>
    </xf>
    <xf numFmtId="0" fontId="133" fillId="0" borderId="144" xfId="0" applyFont="1" applyFill="1" applyBorder="1" applyAlignment="1" applyProtection="1">
      <alignment horizontal="left" vertical="center" indent="1"/>
      <protection locked="0"/>
    </xf>
    <xf numFmtId="0" fontId="134" fillId="0" borderId="144" xfId="0" applyFont="1" applyFill="1" applyBorder="1" applyAlignment="1" applyProtection="1">
      <alignment horizontal="left" vertical="center" indent="3"/>
      <protection locked="0"/>
    </xf>
    <xf numFmtId="0" fontId="135" fillId="0" borderId="144" xfId="0" applyFont="1" applyFill="1" applyBorder="1" applyAlignment="1" applyProtection="1">
      <alignment horizontal="left" vertical="center" indent="3"/>
      <protection locked="0"/>
    </xf>
    <xf numFmtId="0" fontId="3" fillId="0" borderId="144" xfId="0" applyFont="1" applyFill="1" applyBorder="1" applyAlignment="1">
      <alignment vertical="center"/>
    </xf>
    <xf numFmtId="0" fontId="3" fillId="0" borderId="151" xfId="0" applyFont="1" applyBorder="1"/>
    <xf numFmtId="0" fontId="2" fillId="0" borderId="5" xfId="0" applyNumberFormat="1" applyFont="1" applyFill="1" applyBorder="1" applyAlignment="1">
      <alignment horizontal="left" vertical="center" wrapText="1" indent="1"/>
    </xf>
    <xf numFmtId="3" fontId="19" fillId="35" borderId="144" xfId="0" applyNumberFormat="1" applyFont="1" applyFill="1" applyBorder="1" applyAlignment="1">
      <alignment vertical="center" wrapText="1"/>
    </xf>
    <xf numFmtId="3" fontId="4" fillId="0" borderId="144" xfId="0" applyNumberFormat="1" applyFont="1" applyBorder="1" applyAlignment="1">
      <alignment vertical="center" wrapText="1"/>
    </xf>
    <xf numFmtId="3" fontId="4" fillId="0" borderId="144" xfId="0" applyNumberFormat="1" applyFont="1" applyFill="1" applyBorder="1" applyAlignment="1">
      <alignment vertical="center" wrapText="1"/>
    </xf>
    <xf numFmtId="0" fontId="4" fillId="0" borderId="16" xfId="0" applyFont="1" applyBorder="1" applyAlignment="1">
      <alignment vertical="center" wrapText="1"/>
    </xf>
    <xf numFmtId="0" fontId="6" fillId="0" borderId="17" xfId="0" applyFont="1" applyBorder="1" applyAlignment="1">
      <alignment vertical="center" wrapText="1"/>
    </xf>
    <xf numFmtId="0" fontId="2" fillId="0" borderId="6" xfId="0" applyNumberFormat="1" applyFont="1" applyFill="1" applyBorder="1" applyAlignment="1">
      <alignment horizontal="left" vertical="center" wrapText="1" indent="1"/>
    </xf>
    <xf numFmtId="0" fontId="18" fillId="0" borderId="154" xfId="0" applyFont="1" applyBorder="1" applyAlignment="1">
      <alignment horizontal="center" vertical="center" wrapText="1"/>
    </xf>
    <xf numFmtId="0" fontId="4" fillId="0" borderId="144" xfId="0" applyFont="1" applyBorder="1" applyAlignment="1">
      <alignment vertical="center" wrapText="1"/>
    </xf>
    <xf numFmtId="3" fontId="19" fillId="35" borderId="153" xfId="0" applyNumberFormat="1" applyFont="1" applyFill="1" applyBorder="1" applyAlignment="1">
      <alignment vertical="center" wrapText="1"/>
    </xf>
    <xf numFmtId="14" fontId="7" fillId="3" borderId="144" xfId="8" quotePrefix="1" applyNumberFormat="1" applyFont="1" applyFill="1" applyBorder="1" applyAlignment="1" applyProtection="1">
      <alignment horizontal="left" vertical="center" wrapText="1" indent="2"/>
      <protection locked="0"/>
    </xf>
    <xf numFmtId="3" fontId="4" fillId="0" borderId="153" xfId="0" applyNumberFormat="1" applyFont="1" applyBorder="1" applyAlignment="1">
      <alignment vertical="center" wrapText="1"/>
    </xf>
    <xf numFmtId="14" fontId="7" fillId="3" borderId="144" xfId="8" quotePrefix="1" applyNumberFormat="1" applyFont="1" applyFill="1" applyBorder="1" applyAlignment="1" applyProtection="1">
      <alignment horizontal="left" vertical="center" wrapText="1" indent="3"/>
      <protection locked="0"/>
    </xf>
    <xf numFmtId="0" fontId="4" fillId="0" borderId="144" xfId="0" applyFont="1" applyFill="1" applyBorder="1" applyAlignment="1">
      <alignment horizontal="left" vertical="center" wrapText="1" indent="2"/>
    </xf>
    <xf numFmtId="3" fontId="4" fillId="0" borderId="153" xfId="0" applyNumberFormat="1" applyFont="1" applyFill="1" applyBorder="1" applyAlignment="1">
      <alignment vertical="center" wrapText="1"/>
    </xf>
    <xf numFmtId="0" fontId="18" fillId="0" borderId="154" xfId="0" applyFont="1" applyFill="1" applyBorder="1" applyAlignment="1">
      <alignment horizontal="center" vertical="center" wrapText="1"/>
    </xf>
    <xf numFmtId="0" fontId="4" fillId="0" borderId="144" xfId="0" applyFont="1" applyFill="1" applyBorder="1" applyAlignment="1">
      <alignment vertical="center" wrapText="1"/>
    </xf>
    <xf numFmtId="0" fontId="18" fillId="0" borderId="152" xfId="0" applyFont="1" applyBorder="1" applyAlignment="1">
      <alignment horizontal="center" vertical="center" wrapText="1"/>
    </xf>
    <xf numFmtId="0" fontId="6" fillId="0" borderId="151" xfId="0" applyFont="1" applyBorder="1" applyAlignment="1">
      <alignment vertical="center" wrapText="1"/>
    </xf>
    <xf numFmtId="3" fontId="4" fillId="35" borderId="151" xfId="0" applyNumberFormat="1" applyFont="1" applyFill="1" applyBorder="1" applyAlignment="1">
      <alignment vertical="center" wrapText="1"/>
    </xf>
    <xf numFmtId="3" fontId="4" fillId="35" borderId="150" xfId="0" applyNumberFormat="1" applyFont="1" applyFill="1" applyBorder="1" applyAlignment="1">
      <alignment vertical="center" wrapText="1"/>
    </xf>
    <xf numFmtId="0" fontId="7" fillId="0" borderId="154" xfId="0" applyFont="1" applyBorder="1" applyAlignment="1">
      <alignment vertical="center"/>
    </xf>
    <xf numFmtId="0" fontId="7" fillId="0" borderId="147" xfId="0" applyFont="1" applyBorder="1" applyAlignment="1">
      <alignment wrapText="1"/>
    </xf>
    <xf numFmtId="0" fontId="4" fillId="0" borderId="153" xfId="0" applyFont="1" applyBorder="1"/>
    <xf numFmtId="0" fontId="7" fillId="0" borderId="144" xfId="0" applyFont="1" applyBorder="1" applyAlignment="1">
      <alignment wrapText="1"/>
    </xf>
    <xf numFmtId="0" fontId="7" fillId="0" borderId="21" xfId="0" applyFont="1" applyBorder="1" applyAlignment="1">
      <alignment horizontal="left" wrapText="1"/>
    </xf>
    <xf numFmtId="10" fontId="4" fillId="0" borderId="21" xfId="20961" applyNumberFormat="1" applyFont="1" applyFill="1" applyBorder="1"/>
    <xf numFmtId="0" fontId="7" fillId="0" borderId="104" xfId="0" applyFont="1" applyBorder="1" applyAlignment="1">
      <alignment vertical="center"/>
    </xf>
    <xf numFmtId="0" fontId="7" fillId="0" borderId="145" xfId="0" applyFont="1" applyBorder="1" applyAlignment="1">
      <alignment wrapText="1"/>
    </xf>
    <xf numFmtId="0" fontId="4" fillId="0" borderId="150" xfId="0" applyFont="1" applyBorder="1" applyAlignment="1"/>
    <xf numFmtId="0" fontId="0" fillId="0" borderId="0" xfId="0" applyFont="1"/>
    <xf numFmtId="0" fontId="7" fillId="0" borderId="0" xfId="0" applyFont="1" applyBorder="1" applyAlignment="1">
      <alignment horizontal="left" wrapText="1"/>
    </xf>
    <xf numFmtId="0" fontId="14" fillId="0" borderId="0" xfId="0" applyFont="1" applyFill="1" applyBorder="1" applyAlignment="1">
      <alignment horizontal="center" wrapText="1"/>
    </xf>
    <xf numFmtId="0" fontId="7" fillId="0" borderId="0" xfId="0" applyFont="1" applyBorder="1" applyAlignment="1">
      <alignment horizontal="right" wrapText="1"/>
    </xf>
    <xf numFmtId="0" fontId="7" fillId="0" borderId="16" xfId="0" applyFont="1" applyBorder="1"/>
    <xf numFmtId="0" fontId="14" fillId="0" borderId="26" xfId="0" applyFont="1" applyBorder="1" applyAlignment="1">
      <alignment horizontal="center" wrapText="1"/>
    </xf>
    <xf numFmtId="0" fontId="14" fillId="0" borderId="18" xfId="0" applyFont="1" applyBorder="1" applyAlignment="1">
      <alignment horizontal="center"/>
    </xf>
    <xf numFmtId="0" fontId="14" fillId="0" borderId="147" xfId="0" applyFont="1" applyBorder="1" applyAlignment="1">
      <alignment horizontal="center" vertical="center" wrapText="1"/>
    </xf>
    <xf numFmtId="0" fontId="14" fillId="0" borderId="153" xfId="0" applyFont="1" applyBorder="1" applyAlignment="1">
      <alignment horizontal="center" vertical="center" wrapText="1"/>
    </xf>
    <xf numFmtId="0" fontId="7" fillId="0" borderId="21" xfId="0" applyFont="1" applyBorder="1" applyAlignment="1">
      <alignment wrapText="1"/>
    </xf>
    <xf numFmtId="0" fontId="7" fillId="0" borderId="152" xfId="0" applyFont="1" applyBorder="1"/>
    <xf numFmtId="0" fontId="7" fillId="0" borderId="25" xfId="0" applyFont="1" applyBorder="1" applyAlignment="1">
      <alignment wrapText="1"/>
    </xf>
    <xf numFmtId="0" fontId="0" fillId="0" borderId="154" xfId="0" applyBorder="1"/>
    <xf numFmtId="43" fontId="4" fillId="0" borderId="144" xfId="7" applyFont="1" applyFill="1" applyBorder="1" applyAlignment="1">
      <alignment vertical="center" wrapText="1"/>
    </xf>
    <xf numFmtId="43" fontId="4" fillId="0" borderId="153" xfId="7" applyFont="1" applyFill="1" applyBorder="1" applyAlignment="1">
      <alignment vertical="center" wrapText="1"/>
    </xf>
    <xf numFmtId="43" fontId="4" fillId="0" borderId="144" xfId="7" applyFont="1" applyBorder="1" applyAlignment="1">
      <alignment vertical="center"/>
    </xf>
    <xf numFmtId="43" fontId="4" fillId="0" borderId="153" xfId="7" applyFont="1" applyBorder="1" applyAlignment="1">
      <alignment vertical="center"/>
    </xf>
    <xf numFmtId="0" fontId="0" fillId="0" borderId="152" xfId="0" applyBorder="1"/>
    <xf numFmtId="167" fontId="6" fillId="35" borderId="151" xfId="0" applyNumberFormat="1" applyFont="1" applyFill="1" applyBorder="1" applyAlignment="1">
      <alignment horizontal="center" vertical="center"/>
    </xf>
    <xf numFmtId="167" fontId="6" fillId="35" borderId="150" xfId="0" applyNumberFormat="1" applyFont="1" applyFill="1" applyBorder="1" applyAlignment="1">
      <alignment horizontal="center" vertical="center"/>
    </xf>
    <xf numFmtId="3" fontId="4" fillId="0" borderId="111" xfId="0" applyNumberFormat="1" applyFont="1" applyFill="1" applyBorder="1" applyAlignment="1">
      <alignment horizontal="right" vertical="center" wrapText="1"/>
    </xf>
    <xf numFmtId="3" fontId="6" fillId="35" borderId="111" xfId="0" applyNumberFormat="1" applyFont="1" applyFill="1" applyBorder="1" applyAlignment="1">
      <alignment horizontal="right" vertical="center" wrapText="1"/>
    </xf>
    <xf numFmtId="3" fontId="106" fillId="0" borderId="111" xfId="0" applyNumberFormat="1" applyFont="1" applyFill="1" applyBorder="1" applyAlignment="1">
      <alignment horizontal="right" vertical="center" wrapText="1"/>
    </xf>
    <xf numFmtId="3" fontId="7" fillId="0" borderId="24" xfId="1" applyNumberFormat="1" applyFont="1" applyFill="1" applyBorder="1" applyAlignment="1" applyProtection="1">
      <alignment horizontal="right" vertical="center"/>
    </xf>
    <xf numFmtId="0" fontId="6" fillId="86" borderId="154" xfId="0" applyFont="1" applyFill="1" applyBorder="1" applyAlignment="1" applyProtection="1">
      <alignment vertical="center" wrapText="1"/>
    </xf>
    <xf numFmtId="0" fontId="142" fillId="82" borderId="154" xfId="0" applyFont="1" applyFill="1" applyBorder="1" applyAlignment="1">
      <alignment horizontal="left" vertical="center" wrapText="1" indent="3"/>
    </xf>
    <xf numFmtId="0" fontId="149" fillId="82" borderId="154" xfId="0" applyFont="1" applyFill="1" applyBorder="1" applyAlignment="1">
      <alignment horizontal="left" vertical="center" wrapText="1" indent="5"/>
    </xf>
    <xf numFmtId="0" fontId="150" fillId="83" borderId="154" xfId="0" applyFont="1" applyFill="1" applyBorder="1" applyAlignment="1" applyProtection="1">
      <alignment horizontal="left" vertical="center" wrapText="1" indent="1"/>
    </xf>
    <xf numFmtId="0" fontId="149" fillId="82" borderId="152" xfId="0" applyFont="1" applyFill="1" applyBorder="1" applyAlignment="1">
      <alignment horizontal="left" vertical="center" wrapText="1" indent="5"/>
    </xf>
    <xf numFmtId="193" fontId="20" fillId="0" borderId="160" xfId="0" applyNumberFormat="1" applyFont="1" applyBorder="1" applyAlignment="1">
      <alignment horizontal="center" vertical="center"/>
    </xf>
    <xf numFmtId="167" fontId="21" fillId="0" borderId="161" xfId="0" applyNumberFormat="1" applyFont="1" applyBorder="1" applyAlignment="1">
      <alignment horizontal="center"/>
    </xf>
    <xf numFmtId="167" fontId="16" fillId="0" borderId="57" xfId="0" applyNumberFormat="1" applyFont="1" applyBorder="1" applyAlignment="1">
      <alignment horizontal="center"/>
    </xf>
    <xf numFmtId="167" fontId="20" fillId="0" borderId="55" xfId="0" applyNumberFormat="1" applyFont="1" applyBorder="1" applyAlignment="1">
      <alignment horizontal="center"/>
    </xf>
    <xf numFmtId="193" fontId="20" fillId="0" borderId="14" xfId="0" applyNumberFormat="1" applyFont="1" applyBorder="1" applyAlignment="1">
      <alignment horizontal="center" vertical="center"/>
    </xf>
    <xf numFmtId="193" fontId="21" fillId="0" borderId="144" xfId="0" applyNumberFormat="1" applyFont="1" applyBorder="1" applyAlignment="1">
      <alignment horizontal="center" vertical="center"/>
    </xf>
    <xf numFmtId="167" fontId="21" fillId="0" borderId="153" xfId="0" applyNumberFormat="1" applyFont="1" applyBorder="1" applyAlignment="1">
      <alignment horizontal="center"/>
    </xf>
    <xf numFmtId="193" fontId="20" fillId="0" borderId="144" xfId="0" applyNumberFormat="1" applyFont="1" applyBorder="1" applyAlignment="1">
      <alignment horizontal="center" vertical="center"/>
    </xf>
    <xf numFmtId="0" fontId="21" fillId="0" borderId="153" xfId="0" applyFont="1" applyBorder="1"/>
    <xf numFmtId="0" fontId="20" fillId="0" borderId="144" xfId="0" applyFont="1" applyBorder="1" applyAlignment="1">
      <alignment horizontal="center" vertical="center"/>
    </xf>
    <xf numFmtId="0" fontId="21" fillId="0" borderId="144" xfId="0" applyFont="1" applyBorder="1" applyAlignment="1">
      <alignment horizontal="center" vertical="center"/>
    </xf>
    <xf numFmtId="193" fontId="20" fillId="0" borderId="151" xfId="0" applyNumberFormat="1" applyFont="1" applyBorder="1" applyAlignment="1">
      <alignment horizontal="center" vertical="center"/>
    </xf>
    <xf numFmtId="0" fontId="21" fillId="0" borderId="150" xfId="0" applyFont="1" applyBorder="1"/>
    <xf numFmtId="193" fontId="4" fillId="0" borderId="144" xfId="0" applyNumberFormat="1" applyFont="1" applyBorder="1"/>
    <xf numFmtId="193" fontId="4" fillId="0" borderId="147" xfId="0" applyNumberFormat="1" applyFont="1" applyBorder="1"/>
    <xf numFmtId="9" fontId="4" fillId="0" borderId="153" xfId="20961" applyFont="1" applyBorder="1"/>
    <xf numFmtId="193" fontId="4" fillId="35" borderId="151" xfId="0" applyNumberFormat="1" applyFont="1" applyFill="1" applyBorder="1"/>
    <xf numFmtId="9" fontId="4" fillId="35" borderId="150" xfId="20961" applyFont="1" applyFill="1" applyBorder="1"/>
    <xf numFmtId="3" fontId="24" fillId="36" borderId="0" xfId="20" applyNumberFormat="1" applyBorder="1"/>
    <xf numFmtId="3" fontId="4" fillId="0" borderId="52" xfId="0" applyNumberFormat="1" applyFont="1" applyFill="1" applyBorder="1" applyAlignment="1">
      <alignment vertical="center"/>
    </xf>
    <xf numFmtId="3" fontId="4" fillId="0" borderId="62" xfId="0" applyNumberFormat="1" applyFont="1" applyFill="1" applyBorder="1" applyAlignment="1">
      <alignment vertical="center"/>
    </xf>
    <xf numFmtId="3" fontId="4" fillId="3" borderId="94" xfId="0" applyNumberFormat="1" applyFont="1" applyFill="1" applyBorder="1" applyAlignment="1">
      <alignment vertical="center"/>
    </xf>
    <xf numFmtId="3" fontId="4" fillId="3" borderId="21" xfId="0" applyNumberFormat="1" applyFont="1" applyFill="1" applyBorder="1" applyAlignment="1">
      <alignment vertical="center"/>
    </xf>
    <xf numFmtId="3" fontId="4" fillId="0" borderId="96" xfId="0" applyNumberFormat="1" applyFont="1" applyFill="1" applyBorder="1" applyAlignment="1">
      <alignment vertical="center"/>
    </xf>
    <xf numFmtId="3" fontId="4" fillId="0" borderId="97" xfId="0" applyNumberFormat="1" applyFont="1" applyFill="1" applyBorder="1" applyAlignment="1">
      <alignment vertical="center"/>
    </xf>
    <xf numFmtId="3" fontId="4" fillId="0" borderId="111" xfId="0" applyNumberFormat="1" applyFont="1" applyFill="1" applyBorder="1" applyAlignment="1">
      <alignment vertical="center"/>
    </xf>
    <xf numFmtId="3" fontId="4" fillId="0" borderId="0" xfId="0" applyNumberFormat="1" applyFont="1"/>
    <xf numFmtId="3" fontId="4" fillId="0" borderId="26" xfId="0" applyNumberFormat="1" applyFont="1" applyBorder="1" applyAlignment="1">
      <alignment vertical="center"/>
    </xf>
    <xf numFmtId="3" fontId="4" fillId="0" borderId="18" xfId="0" applyNumberFormat="1" applyFont="1" applyBorder="1" applyAlignment="1">
      <alignment vertical="center"/>
    </xf>
    <xf numFmtId="3" fontId="4" fillId="0" borderId="143" xfId="0" applyNumberFormat="1" applyFont="1" applyBorder="1" applyAlignment="1">
      <alignment vertical="center"/>
    </xf>
    <xf numFmtId="3" fontId="4" fillId="0" borderId="105" xfId="0" applyNumberFormat="1" applyFont="1" applyBorder="1" applyAlignment="1">
      <alignment vertical="center"/>
    </xf>
    <xf numFmtId="10" fontId="4" fillId="0" borderId="91" xfId="20641" applyNumberFormat="1" applyFont="1" applyFill="1" applyBorder="1" applyAlignment="1">
      <alignment vertical="center"/>
    </xf>
    <xf numFmtId="10" fontId="4" fillId="0" borderId="107" xfId="20641" applyNumberFormat="1" applyFont="1" applyFill="1" applyBorder="1" applyAlignment="1">
      <alignment vertical="center"/>
    </xf>
    <xf numFmtId="10" fontId="110" fillId="77" borderId="144" xfId="20961" applyNumberFormat="1" applyFont="1" applyFill="1" applyBorder="1" applyAlignment="1" applyProtection="1">
      <alignment horizontal="right" vertical="center"/>
    </xf>
    <xf numFmtId="3" fontId="117" fillId="0" borderId="137" xfId="0" applyNumberFormat="1" applyFont="1" applyBorder="1"/>
    <xf numFmtId="3" fontId="113" fillId="0" borderId="144" xfId="0" applyNumberFormat="1" applyFont="1" applyBorder="1"/>
    <xf numFmtId="3" fontId="113" fillId="0" borderId="144" xfId="0" applyNumberFormat="1" applyFont="1" applyFill="1" applyBorder="1"/>
    <xf numFmtId="3" fontId="113" fillId="35" borderId="144" xfId="21413" applyNumberFormat="1" applyFont="1" applyFill="1" applyBorder="1"/>
    <xf numFmtId="3" fontId="116" fillId="0" borderId="144" xfId="0" applyNumberFormat="1" applyFont="1" applyBorder="1"/>
    <xf numFmtId="3" fontId="114" fillId="0" borderId="0" xfId="0" applyNumberFormat="1" applyFont="1"/>
    <xf numFmtId="3" fontId="114" fillId="0" borderId="0" xfId="0" applyNumberFormat="1" applyFont="1" applyFill="1"/>
    <xf numFmtId="3" fontId="114" fillId="0" borderId="0" xfId="0" applyNumberFormat="1" applyFont="1" applyBorder="1"/>
    <xf numFmtId="3" fontId="116" fillId="35" borderId="144" xfId="21413" applyNumberFormat="1" applyFont="1" applyFill="1" applyBorder="1"/>
    <xf numFmtId="3" fontId="114" fillId="0" borderId="144" xfId="0" applyNumberFormat="1" applyFont="1" applyBorder="1"/>
    <xf numFmtId="3" fontId="117" fillId="0" borderId="144" xfId="0" applyNumberFormat="1" applyFont="1" applyBorder="1"/>
    <xf numFmtId="3" fontId="116" fillId="80" borderId="144" xfId="0" applyNumberFormat="1" applyFont="1" applyFill="1" applyBorder="1"/>
    <xf numFmtId="164" fontId="162" fillId="0" borderId="144" xfId="7" applyNumberFormat="1" applyFont="1" applyFill="1" applyBorder="1"/>
    <xf numFmtId="164" fontId="113" fillId="0" borderId="144" xfId="7" applyNumberFormat="1" applyFont="1" applyBorder="1" applyAlignment="1">
      <alignment horizontal="left" indent="1"/>
    </xf>
    <xf numFmtId="164" fontId="113" fillId="0" borderId="144" xfId="7" applyNumberFormat="1" applyFont="1" applyBorder="1"/>
    <xf numFmtId="3" fontId="162" fillId="0" borderId="144" xfId="0" applyNumberFormat="1" applyFont="1" applyBorder="1"/>
    <xf numFmtId="164" fontId="116" fillId="0" borderId="144" xfId="7" applyNumberFormat="1" applyFont="1" applyBorder="1" applyAlignment="1">
      <alignment horizontal="left" indent="1"/>
    </xf>
    <xf numFmtId="164" fontId="116" fillId="0" borderId="144" xfId="7" applyNumberFormat="1" applyFont="1" applyBorder="1"/>
    <xf numFmtId="164" fontId="116" fillId="80" borderId="144" xfId="7" applyNumberFormat="1" applyFont="1" applyFill="1" applyBorder="1"/>
    <xf numFmtId="164" fontId="113" fillId="0" borderId="67" xfId="7" applyNumberFormat="1" applyFont="1" applyBorder="1" applyAlignment="1">
      <alignment horizontal="center"/>
    </xf>
    <xf numFmtId="164" fontId="113" fillId="0" borderId="144" xfId="7" applyNumberFormat="1" applyFont="1" applyBorder="1" applyAlignment="1">
      <alignment horizontal="center"/>
    </xf>
    <xf numFmtId="164" fontId="113" fillId="0" borderId="153" xfId="7" applyNumberFormat="1" applyFont="1" applyBorder="1" applyAlignment="1">
      <alignment horizontal="center"/>
    </xf>
    <xf numFmtId="164" fontId="113" fillId="0" borderId="154" xfId="7" applyNumberFormat="1" applyFont="1" applyBorder="1" applyAlignment="1">
      <alignment horizontal="center"/>
    </xf>
    <xf numFmtId="164" fontId="113" fillId="0" borderId="154" xfId="7" applyNumberFormat="1" applyFont="1" applyFill="1" applyBorder="1" applyAlignment="1">
      <alignment horizontal="center"/>
    </xf>
    <xf numFmtId="164" fontId="113" fillId="79" borderId="154" xfId="7" applyNumberFormat="1" applyFont="1" applyFill="1" applyBorder="1" applyAlignment="1">
      <alignment horizontal="center"/>
    </xf>
    <xf numFmtId="164" fontId="113" fillId="79" borderId="144" xfId="7" applyNumberFormat="1" applyFont="1" applyFill="1" applyBorder="1" applyAlignment="1">
      <alignment horizontal="center"/>
    </xf>
    <xf numFmtId="164" fontId="113" fillId="79" borderId="153" xfId="7" applyNumberFormat="1" applyFont="1" applyFill="1" applyBorder="1" applyAlignment="1">
      <alignment horizontal="center"/>
    </xf>
    <xf numFmtId="164" fontId="113" fillId="0" borderId="154" xfId="7" applyNumberFormat="1" applyFont="1" applyFill="1" applyBorder="1" applyAlignment="1">
      <alignment horizontal="center" vertical="center" wrapText="1"/>
    </xf>
    <xf numFmtId="164" fontId="113" fillId="0" borderId="144" xfId="7" applyNumberFormat="1" applyFont="1" applyFill="1" applyBorder="1" applyAlignment="1">
      <alignment horizontal="center" vertical="center"/>
    </xf>
    <xf numFmtId="164" fontId="113" fillId="0" borderId="153" xfId="7" applyNumberFormat="1" applyFont="1" applyFill="1" applyBorder="1" applyAlignment="1">
      <alignment horizontal="center" vertical="center"/>
    </xf>
    <xf numFmtId="164" fontId="113" fillId="0" borderId="154" xfId="7" applyNumberFormat="1" applyFont="1" applyFill="1" applyBorder="1" applyAlignment="1">
      <alignment horizontal="center" wrapText="1"/>
    </xf>
    <xf numFmtId="164" fontId="113" fillId="0" borderId="144" xfId="7" applyNumberFormat="1" applyFont="1" applyFill="1" applyBorder="1" applyAlignment="1">
      <alignment horizontal="center"/>
    </xf>
    <xf numFmtId="164" fontId="113" fillId="0" borderId="153" xfId="7" applyNumberFormat="1" applyFont="1" applyFill="1" applyBorder="1" applyAlignment="1">
      <alignment horizontal="center"/>
    </xf>
    <xf numFmtId="164" fontId="113" fillId="0" borderId="152" xfId="7" applyNumberFormat="1" applyFont="1" applyFill="1" applyBorder="1" applyAlignment="1">
      <alignment horizontal="center" wrapText="1"/>
    </xf>
    <xf numFmtId="164" fontId="113" fillId="0" borderId="151" xfId="7" applyNumberFormat="1" applyFont="1" applyFill="1" applyBorder="1" applyAlignment="1">
      <alignment horizontal="center"/>
    </xf>
    <xf numFmtId="164" fontId="113" fillId="0" borderId="150" xfId="7" applyNumberFormat="1" applyFont="1" applyFill="1" applyBorder="1" applyAlignment="1">
      <alignment horizontal="center"/>
    </xf>
    <xf numFmtId="4" fontId="9" fillId="0" borderId="144" xfId="0" applyNumberFormat="1" applyFont="1" applyBorder="1" applyAlignment="1">
      <alignment horizontal="left" vertical="center" wrapText="1"/>
    </xf>
    <xf numFmtId="3" fontId="113" fillId="0" borderId="144" xfId="0" applyNumberFormat="1" applyFont="1" applyBorder="1" applyAlignment="1">
      <alignment horizontal="center"/>
    </xf>
    <xf numFmtId="4" fontId="21" fillId="0" borderId="144" xfId="0" applyNumberFormat="1" applyFont="1" applyBorder="1"/>
    <xf numFmtId="3" fontId="113" fillId="0" borderId="144" xfId="0" applyNumberFormat="1" applyFont="1" applyBorder="1" applyAlignment="1">
      <alignment horizontal="center" vertical="center" wrapText="1"/>
    </xf>
    <xf numFmtId="3" fontId="113" fillId="0" borderId="144" xfId="0" applyNumberFormat="1" applyFont="1" applyBorder="1" applyAlignment="1">
      <alignment horizontal="center" vertical="center"/>
    </xf>
    <xf numFmtId="4" fontId="10" fillId="0" borderId="144" xfId="0" applyNumberFormat="1" applyFont="1" applyBorder="1" applyAlignment="1">
      <alignment horizontal="left" vertical="center" wrapText="1"/>
    </xf>
    <xf numFmtId="3" fontId="10" fillId="0" borderId="144" xfId="0" applyNumberFormat="1" applyFont="1" applyBorder="1" applyAlignment="1">
      <alignment horizontal="left" vertical="center" wrapText="1"/>
    </xf>
    <xf numFmtId="164" fontId="118" fillId="0" borderId="144" xfId="7" applyNumberFormat="1" applyFont="1" applyBorder="1"/>
    <xf numFmtId="10" fontId="118" fillId="0" borderId="144" xfId="7" applyNumberFormat="1" applyFont="1" applyBorder="1"/>
    <xf numFmtId="165" fontId="118" fillId="0" borderId="144" xfId="20961" applyNumberFormat="1" applyFont="1" applyBorder="1"/>
    <xf numFmtId="164" fontId="118" fillId="0" borderId="145" xfId="7" applyNumberFormat="1" applyFont="1" applyBorder="1"/>
    <xf numFmtId="10" fontId="118" fillId="0" borderId="145" xfId="7" applyNumberFormat="1" applyFont="1" applyBorder="1"/>
    <xf numFmtId="165" fontId="118" fillId="0" borderId="145" xfId="20961" applyNumberFormat="1" applyFont="1" applyBorder="1"/>
    <xf numFmtId="0" fontId="0" fillId="0" borderId="104" xfId="0" applyBorder="1" applyAlignment="1">
      <alignment horizontal="center"/>
    </xf>
    <xf numFmtId="0" fontId="128" fillId="0" borderId="145" xfId="21414" applyFont="1" applyFill="1" applyBorder="1" applyAlignment="1">
      <alignment horizontal="left" vertical="center" wrapText="1" indent="1"/>
    </xf>
    <xf numFmtId="0" fontId="128" fillId="3" borderId="144" xfId="0" applyFont="1" applyFill="1" applyBorder="1" applyAlignment="1">
      <alignment horizontal="left" vertical="center" wrapText="1" indent="1"/>
    </xf>
    <xf numFmtId="0" fontId="129" fillId="0" borderId="144" xfId="0" applyFont="1" applyBorder="1" applyAlignment="1">
      <alignment horizontal="left" vertical="center" wrapText="1"/>
    </xf>
    <xf numFmtId="0" fontId="128" fillId="0" borderId="144" xfId="0" applyFont="1" applyBorder="1" applyAlignment="1">
      <alignment horizontal="left" vertical="center" wrapText="1" indent="1"/>
    </xf>
    <xf numFmtId="0" fontId="128" fillId="0" borderId="144" xfId="0" applyFont="1" applyFill="1" applyBorder="1" applyAlignment="1">
      <alignment horizontal="left" vertical="center" wrapText="1" indent="1"/>
    </xf>
    <xf numFmtId="0" fontId="130" fillId="3" borderId="144" xfId="0" applyFont="1" applyFill="1" applyBorder="1" applyAlignment="1">
      <alignment horizontal="left" vertical="center" wrapText="1" indent="1"/>
    </xf>
    <xf numFmtId="0" fontId="130" fillId="0" borderId="144" xfId="0" applyFont="1" applyFill="1" applyBorder="1" applyAlignment="1">
      <alignment horizontal="left" vertical="center" wrapText="1" indent="1"/>
    </xf>
    <xf numFmtId="0" fontId="129" fillId="0" borderId="144" xfId="0" applyFont="1" applyFill="1" applyBorder="1" applyAlignment="1">
      <alignment horizontal="left" vertical="center" wrapText="1"/>
    </xf>
    <xf numFmtId="194" fontId="6" fillId="86" borderId="150" xfId="7" applyNumberFormat="1" applyFont="1" applyFill="1" applyBorder="1" applyAlignment="1">
      <alignment vertical="center"/>
    </xf>
    <xf numFmtId="0" fontId="101" fillId="0" borderId="64" xfId="0" applyFont="1" applyBorder="1" applyAlignment="1">
      <alignment horizontal="left" vertical="center" wrapText="1"/>
    </xf>
    <xf numFmtId="0" fontId="101" fillId="0" borderId="63" xfId="0" applyFont="1" applyBorder="1" applyAlignment="1">
      <alignment horizontal="left" vertical="center" wrapText="1"/>
    </xf>
    <xf numFmtId="0" fontId="138" fillId="0" borderId="157" xfId="0" applyFont="1" applyBorder="1" applyAlignment="1">
      <alignment horizontal="center" vertical="center"/>
    </xf>
    <xf numFmtId="0" fontId="138" fillId="0" borderId="29" xfId="0" applyFont="1" applyBorder="1" applyAlignment="1">
      <alignment horizontal="center" vertical="center"/>
    </xf>
    <xf numFmtId="0" fontId="138" fillId="0" borderId="158" xfId="0" applyFont="1" applyBorder="1" applyAlignment="1">
      <alignment horizontal="center" vertical="center"/>
    </xf>
    <xf numFmtId="43" fontId="0" fillId="0" borderId="147" xfId="7" applyFont="1" applyBorder="1" applyAlignment="1">
      <alignment horizontal="center"/>
    </xf>
    <xf numFmtId="43" fontId="0" fillId="0" borderId="149" xfId="7" applyFont="1" applyBorder="1" applyAlignment="1">
      <alignment horizontal="center"/>
    </xf>
    <xf numFmtId="43" fontId="0" fillId="0" borderId="21" xfId="7" applyFont="1" applyBorder="1" applyAlignment="1">
      <alignment horizontal="center"/>
    </xf>
    <xf numFmtId="0" fontId="0" fillId="0" borderId="16" xfId="0" applyBorder="1" applyAlignment="1">
      <alignment horizontal="center" vertical="center"/>
    </xf>
    <xf numFmtId="0" fontId="0" fillId="0" borderId="154" xfId="0" applyBorder="1" applyAlignment="1">
      <alignment horizontal="center" vertical="center"/>
    </xf>
    <xf numFmtId="0" fontId="125" fillId="0" borderId="5" xfId="0" applyFont="1" applyBorder="1" applyAlignment="1">
      <alignment horizontal="center" vertical="center"/>
    </xf>
    <xf numFmtId="0" fontId="125"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47" xfId="0" applyBorder="1" applyAlignment="1">
      <alignment horizontal="center"/>
    </xf>
    <xf numFmtId="0" fontId="0" fillId="0" borderId="149" xfId="0" applyBorder="1" applyAlignment="1">
      <alignment horizontal="center"/>
    </xf>
    <xf numFmtId="0" fontId="0" fillId="0" borderId="21" xfId="0" applyBorder="1" applyAlignment="1">
      <alignment horizontal="center"/>
    </xf>
    <xf numFmtId="0" fontId="125" fillId="0" borderId="5" xfId="0" applyFont="1" applyBorder="1" applyAlignment="1">
      <alignment horizontal="center" vertical="center" wrapText="1"/>
    </xf>
    <xf numFmtId="0" fontId="125" fillId="0" borderId="7" xfId="0" applyFont="1" applyBorder="1" applyAlignment="1">
      <alignment horizontal="center" vertical="center" wrapText="1"/>
    </xf>
    <xf numFmtId="0" fontId="0" fillId="0" borderId="4" xfId="0" applyBorder="1" applyAlignment="1">
      <alignment horizontal="center" vertical="center"/>
    </xf>
    <xf numFmtId="0" fontId="0" fillId="0" borderId="67" xfId="0" applyBorder="1" applyAlignment="1">
      <alignment horizontal="center" vertical="center"/>
    </xf>
    <xf numFmtId="0" fontId="0" fillId="0" borderId="17" xfId="0" applyBorder="1" applyAlignment="1">
      <alignment horizontal="center" vertical="center" wrapText="1"/>
    </xf>
    <xf numFmtId="0" fontId="0" fillId="0" borderId="144" xfId="0" applyBorder="1" applyAlignment="1">
      <alignment horizontal="center" vertical="center" wrapText="1"/>
    </xf>
    <xf numFmtId="0" fontId="10" fillId="0" borderId="17" xfId="0" applyFont="1" applyBorder="1" applyAlignment="1">
      <alignment horizontal="center"/>
    </xf>
    <xf numFmtId="0" fontId="10" fillId="0" borderId="18" xfId="0" applyFont="1" applyBorder="1" applyAlignment="1">
      <alignment horizontal="center"/>
    </xf>
    <xf numFmtId="0" fontId="7" fillId="0" borderId="147" xfId="0" applyFont="1" applyBorder="1" applyAlignment="1">
      <alignment wrapText="1"/>
    </xf>
    <xf numFmtId="0" fontId="7" fillId="0" borderId="21" xfId="0" applyFont="1" applyBorder="1" applyAlignment="1">
      <alignment wrapText="1"/>
    </xf>
    <xf numFmtId="0" fontId="14" fillId="0" borderId="147" xfId="0" applyFont="1" applyBorder="1" applyAlignment="1">
      <alignment horizontal="center" vertical="center" wrapText="1"/>
    </xf>
    <xf numFmtId="0" fontId="14" fillId="0" borderId="21" xfId="0" applyFont="1" applyBorder="1" applyAlignment="1">
      <alignment horizontal="center" vertical="center" wrapText="1"/>
    </xf>
    <xf numFmtId="0" fontId="4" fillId="0" borderId="144" xfId="0" applyFont="1" applyFill="1" applyBorder="1" applyAlignment="1">
      <alignment horizontal="center" vertical="center" wrapText="1"/>
    </xf>
    <xf numFmtId="0" fontId="4" fillId="0" borderId="147" xfId="0" applyFont="1" applyFill="1" applyBorder="1" applyAlignment="1">
      <alignment horizontal="center"/>
    </xf>
    <xf numFmtId="0" fontId="4" fillId="0" borderId="21" xfId="0" applyFont="1" applyFill="1" applyBorder="1" applyAlignment="1">
      <alignment horizontal="center"/>
    </xf>
    <xf numFmtId="0" fontId="6" fillId="35" borderId="115"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2" xfId="0" applyFont="1" applyFill="1" applyBorder="1" applyAlignment="1">
      <alignment horizontal="center" vertical="center" wrapText="1"/>
    </xf>
    <xf numFmtId="0" fontId="6" fillId="35" borderId="95" xfId="0" applyFont="1" applyFill="1" applyBorder="1" applyAlignment="1">
      <alignment horizontal="center" vertical="center" wrapText="1"/>
    </xf>
    <xf numFmtId="0" fontId="4" fillId="85" borderId="16" xfId="0" applyFont="1" applyFill="1" applyBorder="1" applyAlignment="1" applyProtection="1">
      <alignment horizontal="center" vertical="center" wrapText="1"/>
    </xf>
    <xf numFmtId="0" fontId="4" fillId="85" borderId="154" xfId="0" applyFont="1" applyFill="1" applyBorder="1" applyAlignment="1" applyProtection="1">
      <alignment horizontal="center" vertical="center" wrapText="1"/>
    </xf>
    <xf numFmtId="0" fontId="4" fillId="85" borderId="17" xfId="11" applyFont="1" applyFill="1" applyBorder="1" applyAlignment="1">
      <alignment horizontal="center" vertical="top"/>
    </xf>
    <xf numFmtId="0" fontId="6" fillId="86" borderId="18" xfId="0" applyFont="1" applyFill="1" applyBorder="1" applyAlignment="1" applyProtection="1">
      <alignment horizontal="center" vertical="center" wrapText="1"/>
    </xf>
    <xf numFmtId="0" fontId="6" fillId="86" borderId="153" xfId="0" applyFont="1" applyFill="1" applyBorder="1" applyAlignment="1" applyProtection="1">
      <alignment horizontal="center" vertical="center" wrapText="1"/>
    </xf>
    <xf numFmtId="0" fontId="99" fillId="3" borderId="65" xfId="13" applyFont="1" applyFill="1" applyBorder="1" applyAlignment="1" applyProtection="1">
      <alignment horizontal="center" vertical="center" wrapText="1"/>
      <protection locked="0"/>
    </xf>
    <xf numFmtId="0" fontId="99"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4" fillId="3" borderId="16" xfId="1" applyNumberFormat="1" applyFont="1" applyFill="1" applyBorder="1" applyAlignment="1" applyProtection="1">
      <alignment horizontal="center"/>
      <protection locked="0"/>
    </xf>
    <xf numFmtId="164" fontId="14" fillId="3" borderId="17" xfId="1" applyNumberFormat="1" applyFont="1" applyFill="1" applyBorder="1" applyAlignment="1" applyProtection="1">
      <alignment horizontal="center"/>
      <protection locked="0"/>
    </xf>
    <xf numFmtId="164" fontId="14" fillId="3" borderId="18"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4" fillId="0" borderId="88" xfId="1" applyNumberFormat="1" applyFont="1" applyFill="1" applyBorder="1" applyAlignment="1" applyProtection="1">
      <alignment horizontal="center" vertical="center" wrapText="1"/>
      <protection locked="0"/>
    </xf>
    <xf numFmtId="164" fontId="14" fillId="0" borderId="8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13" fillId="0" borderId="53" xfId="0" applyFont="1" applyFill="1" applyBorder="1" applyAlignment="1">
      <alignment horizontal="left" vertical="center"/>
    </xf>
    <xf numFmtId="0" fontId="13" fillId="0" borderId="54"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1" xfId="0" applyFont="1" applyBorder="1" applyAlignment="1">
      <alignment horizontal="center" vertical="center" wrapText="1"/>
    </xf>
    <xf numFmtId="0" fontId="116" fillId="0" borderId="118" xfId="0" applyNumberFormat="1" applyFont="1" applyFill="1" applyBorder="1" applyAlignment="1">
      <alignment horizontal="left" vertical="center" wrapText="1"/>
    </xf>
    <xf numFmtId="0" fontId="116" fillId="0" borderId="119" xfId="0" applyNumberFormat="1" applyFont="1" applyFill="1" applyBorder="1" applyAlignment="1">
      <alignment horizontal="left" vertical="center" wrapText="1"/>
    </xf>
    <xf numFmtId="0" fontId="116" fillId="0" borderId="121" xfId="0" applyNumberFormat="1" applyFont="1" applyFill="1" applyBorder="1" applyAlignment="1">
      <alignment horizontal="left" vertical="center" wrapText="1"/>
    </xf>
    <xf numFmtId="0" fontId="116" fillId="0" borderId="122" xfId="0" applyNumberFormat="1" applyFont="1" applyFill="1" applyBorder="1" applyAlignment="1">
      <alignment horizontal="left" vertical="center" wrapText="1"/>
    </xf>
    <xf numFmtId="0" fontId="116" fillId="0" borderId="124" xfId="0" applyNumberFormat="1" applyFont="1" applyFill="1" applyBorder="1" applyAlignment="1">
      <alignment horizontal="left" vertical="center" wrapText="1"/>
    </xf>
    <xf numFmtId="0" fontId="116" fillId="0" borderId="125" xfId="0" applyNumberFormat="1" applyFont="1" applyFill="1" applyBorder="1" applyAlignment="1">
      <alignment horizontal="left" vertical="center" wrapText="1"/>
    </xf>
    <xf numFmtId="0" fontId="117" fillId="0" borderId="143" xfId="0" applyFont="1" applyFill="1" applyBorder="1" applyAlignment="1">
      <alignment horizontal="center" vertical="center" wrapText="1"/>
    </xf>
    <xf numFmtId="0" fontId="117" fillId="0" borderId="142" xfId="0" applyFont="1" applyFill="1" applyBorder="1" applyAlignment="1">
      <alignment horizontal="center" vertical="center" wrapText="1"/>
    </xf>
    <xf numFmtId="0" fontId="117" fillId="0" borderId="120" xfId="0" applyFont="1" applyFill="1" applyBorder="1" applyAlignment="1">
      <alignment horizontal="center" vertical="center" wrapText="1"/>
    </xf>
    <xf numFmtId="0" fontId="117" fillId="0" borderId="52" xfId="0" applyFont="1" applyFill="1" applyBorder="1" applyAlignment="1">
      <alignment horizontal="center" vertical="center" wrapText="1"/>
    </xf>
    <xf numFmtId="0" fontId="117" fillId="0" borderId="123"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3" fillId="0" borderId="145" xfId="0" applyFont="1" applyBorder="1" applyAlignment="1">
      <alignment horizontal="center" vertical="center" wrapText="1"/>
    </xf>
    <xf numFmtId="0" fontId="113" fillId="0" borderId="7" xfId="0" applyFont="1" applyBorder="1" applyAlignment="1">
      <alignment horizontal="center" vertical="center" wrapText="1"/>
    </xf>
    <xf numFmtId="0" fontId="113" fillId="0" borderId="144" xfId="0" applyFont="1" applyBorder="1" applyAlignment="1">
      <alignment horizontal="center" vertical="center" wrapText="1"/>
    </xf>
    <xf numFmtId="0" fontId="113" fillId="0" borderId="147" xfId="0" applyFont="1" applyBorder="1" applyAlignment="1">
      <alignment horizontal="center" vertical="center" wrapText="1"/>
    </xf>
    <xf numFmtId="0" fontId="113" fillId="0" borderId="146" xfId="0" applyFont="1" applyBorder="1" applyAlignment="1">
      <alignment horizontal="center" vertical="center" wrapText="1"/>
    </xf>
    <xf numFmtId="0" fontId="121" fillId="0" borderId="144" xfId="0" applyFont="1" applyFill="1" applyBorder="1" applyAlignment="1">
      <alignment horizontal="center" vertical="center"/>
    </xf>
    <xf numFmtId="0" fontId="115" fillId="0" borderId="143" xfId="0" applyFont="1" applyFill="1" applyBorder="1" applyAlignment="1">
      <alignment horizontal="center" vertical="center"/>
    </xf>
    <xf numFmtId="0" fontId="115" fillId="0" borderId="148" xfId="0" applyFont="1" applyFill="1" applyBorder="1" applyAlignment="1">
      <alignment horizontal="center" vertical="center"/>
    </xf>
    <xf numFmtId="0" fontId="115" fillId="0" borderId="52" xfId="0" applyFont="1" applyFill="1" applyBorder="1" applyAlignment="1">
      <alignment horizontal="center" vertical="center"/>
    </xf>
    <xf numFmtId="0" fontId="115" fillId="0" borderId="11" xfId="0" applyFont="1" applyFill="1" applyBorder="1" applyAlignment="1">
      <alignment horizontal="center" vertical="center"/>
    </xf>
    <xf numFmtId="0" fontId="116" fillId="0" borderId="144" xfId="0" applyFont="1" applyFill="1" applyBorder="1" applyAlignment="1">
      <alignment horizontal="center" vertical="center" wrapText="1"/>
    </xf>
    <xf numFmtId="0" fontId="116" fillId="0" borderId="143" xfId="0" applyFont="1" applyFill="1" applyBorder="1" applyAlignment="1">
      <alignment horizontal="center" vertical="center" wrapText="1"/>
    </xf>
    <xf numFmtId="0" fontId="116" fillId="0" borderId="148" xfId="0" applyFont="1" applyFill="1" applyBorder="1" applyAlignment="1">
      <alignment horizontal="center" vertical="center" wrapText="1"/>
    </xf>
    <xf numFmtId="0" fontId="116" fillId="0" borderId="126" xfId="0" applyFont="1" applyFill="1" applyBorder="1" applyAlignment="1">
      <alignment horizontal="center" vertical="center" wrapText="1"/>
    </xf>
    <xf numFmtId="0" fontId="116" fillId="0" borderId="127" xfId="0" applyFont="1" applyFill="1" applyBorder="1" applyAlignment="1">
      <alignment horizontal="center" vertical="center" wrapText="1"/>
    </xf>
    <xf numFmtId="0" fontId="116" fillId="0" borderId="52" xfId="0" applyFont="1" applyFill="1" applyBorder="1" applyAlignment="1">
      <alignment horizontal="center" vertical="center" wrapText="1"/>
    </xf>
    <xf numFmtId="0" fontId="116" fillId="0" borderId="11" xfId="0" applyFont="1" applyFill="1" applyBorder="1" applyAlignment="1">
      <alignment horizontal="center" vertical="center" wrapText="1"/>
    </xf>
    <xf numFmtId="0" fontId="113" fillId="0" borderId="147" xfId="0" applyFont="1" applyFill="1" applyBorder="1" applyAlignment="1">
      <alignment horizontal="center" vertical="center" wrapText="1"/>
    </xf>
    <xf numFmtId="0" fontId="113" fillId="0" borderId="149" xfId="0" applyFont="1" applyFill="1" applyBorder="1" applyAlignment="1">
      <alignment horizontal="center" vertical="center" wrapText="1"/>
    </xf>
    <xf numFmtId="0" fontId="116" fillId="0" borderId="128"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128" xfId="0" applyFont="1" applyFill="1" applyBorder="1" applyAlignment="1">
      <alignment horizontal="center" vertical="center" wrapText="1"/>
    </xf>
    <xf numFmtId="0" fontId="113" fillId="0" borderId="143" xfId="0" applyFont="1" applyFill="1" applyBorder="1" applyAlignment="1">
      <alignment horizontal="center" vertical="center" wrapText="1"/>
    </xf>
    <xf numFmtId="0" fontId="113" fillId="0" borderId="142" xfId="0" applyFont="1" applyFill="1" applyBorder="1" applyAlignment="1">
      <alignment horizontal="center" vertical="center" wrapText="1"/>
    </xf>
    <xf numFmtId="0" fontId="113" fillId="0" borderId="148" xfId="0" applyFont="1" applyFill="1" applyBorder="1" applyAlignment="1">
      <alignment horizontal="center" vertical="center" wrapText="1"/>
    </xf>
    <xf numFmtId="0" fontId="113" fillId="0" borderId="11" xfId="0" applyFont="1" applyBorder="1" applyAlignment="1">
      <alignment horizontal="center" vertical="center" wrapText="1"/>
    </xf>
    <xf numFmtId="0" fontId="113" fillId="0" borderId="153" xfId="0" applyFont="1" applyBorder="1" applyAlignment="1">
      <alignment horizontal="center" vertical="center" wrapText="1"/>
    </xf>
    <xf numFmtId="0" fontId="113" fillId="0" borderId="53" xfId="0" applyFont="1" applyFill="1" applyBorder="1" applyAlignment="1">
      <alignment horizontal="center" vertical="center" wrapText="1"/>
    </xf>
    <xf numFmtId="0" fontId="113" fillId="0" borderId="54" xfId="0" applyFont="1" applyFill="1" applyBorder="1" applyAlignment="1">
      <alignment horizontal="center" vertical="center" wrapText="1"/>
    </xf>
    <xf numFmtId="0" fontId="113" fillId="0" borderId="103" xfId="0" applyFont="1" applyFill="1" applyBorder="1" applyAlignment="1">
      <alignment horizontal="center" vertical="center" wrapText="1"/>
    </xf>
    <xf numFmtId="0" fontId="116" fillId="0" borderId="53" xfId="0" applyNumberFormat="1" applyFont="1" applyFill="1" applyBorder="1" applyAlignment="1">
      <alignment horizontal="left" vertical="top" wrapText="1"/>
    </xf>
    <xf numFmtId="0" fontId="116" fillId="0" borderId="103" xfId="0" applyNumberFormat="1" applyFont="1" applyFill="1" applyBorder="1" applyAlignment="1">
      <alignment horizontal="left" vertical="top" wrapText="1"/>
    </xf>
    <xf numFmtId="0" fontId="116" fillId="0" borderId="61" xfId="0" applyNumberFormat="1" applyFont="1" applyFill="1" applyBorder="1" applyAlignment="1">
      <alignment horizontal="left" vertical="top" wrapText="1"/>
    </xf>
    <xf numFmtId="0" fontId="116" fillId="0" borderId="90" xfId="0" applyNumberFormat="1" applyFont="1" applyFill="1" applyBorder="1" applyAlignment="1">
      <alignment horizontal="left" vertical="top" wrapText="1"/>
    </xf>
    <xf numFmtId="0" fontId="116" fillId="0" borderId="117" xfId="0" applyNumberFormat="1" applyFont="1" applyFill="1" applyBorder="1" applyAlignment="1">
      <alignment horizontal="left" vertical="top" wrapText="1"/>
    </xf>
    <xf numFmtId="0" fontId="116" fillId="0" borderId="155" xfId="0" applyNumberFormat="1" applyFont="1" applyFill="1" applyBorder="1" applyAlignment="1">
      <alignment horizontal="left" vertical="top" wrapText="1"/>
    </xf>
    <xf numFmtId="0" fontId="113" fillId="0" borderId="145" xfId="0" applyFont="1" applyFill="1" applyBorder="1" applyAlignment="1">
      <alignment horizontal="center" vertical="center" wrapText="1"/>
    </xf>
    <xf numFmtId="0" fontId="116" fillId="0" borderId="156" xfId="0" applyFont="1" applyFill="1" applyBorder="1" applyAlignment="1">
      <alignment horizontal="center" vertical="center" wrapText="1"/>
    </xf>
    <xf numFmtId="0" fontId="116" fillId="0" borderId="67" xfId="0" applyFont="1" applyFill="1" applyBorder="1" applyAlignment="1">
      <alignment horizontal="center" vertical="center" wrapText="1"/>
    </xf>
    <xf numFmtId="0" fontId="113" fillId="0" borderId="143" xfId="0" applyFont="1" applyBorder="1" applyAlignment="1">
      <alignment horizontal="center" vertical="top" wrapText="1"/>
    </xf>
    <xf numFmtId="0" fontId="113" fillId="0" borderId="142" xfId="0" applyFont="1" applyBorder="1" applyAlignment="1">
      <alignment horizontal="center" vertical="top" wrapText="1"/>
    </xf>
    <xf numFmtId="0" fontId="113" fillId="0" borderId="143" xfId="0" applyFont="1" applyFill="1" applyBorder="1" applyAlignment="1">
      <alignment horizontal="center" vertical="top" wrapText="1"/>
    </xf>
    <xf numFmtId="0" fontId="113" fillId="0" borderId="149" xfId="0" applyFont="1" applyFill="1" applyBorder="1" applyAlignment="1">
      <alignment horizontal="center" vertical="top" wrapText="1"/>
    </xf>
    <xf numFmtId="0" fontId="113" fillId="0" borderId="146" xfId="0" applyFont="1" applyFill="1" applyBorder="1" applyAlignment="1">
      <alignment horizontal="center" vertical="top" wrapText="1"/>
    </xf>
    <xf numFmtId="0" fontId="102" fillId="0" borderId="129" xfId="0" applyNumberFormat="1" applyFont="1" applyFill="1" applyBorder="1" applyAlignment="1">
      <alignment horizontal="left" vertical="top" wrapText="1"/>
    </xf>
    <xf numFmtId="0" fontId="102" fillId="0" borderId="130" xfId="0" applyNumberFormat="1" applyFont="1" applyFill="1" applyBorder="1" applyAlignment="1">
      <alignment horizontal="left" vertical="top" wrapText="1"/>
    </xf>
    <xf numFmtId="0" fontId="119" fillId="0" borderId="144" xfId="0" applyFont="1" applyBorder="1" applyAlignment="1">
      <alignment horizontal="center" vertical="center"/>
    </xf>
    <xf numFmtId="0" fontId="118" fillId="0" borderId="144" xfId="0" applyFont="1" applyBorder="1" applyAlignment="1">
      <alignment horizontal="center" vertical="center" wrapText="1"/>
    </xf>
    <xf numFmtId="0" fontId="118" fillId="0" borderId="145" xfId="0" applyFont="1" applyBorder="1" applyAlignment="1">
      <alignment horizontal="center" vertical="center" wrapText="1"/>
    </xf>
    <xf numFmtId="0" fontId="102" fillId="75" borderId="147" xfId="0" applyFont="1" applyFill="1" applyBorder="1" applyAlignment="1">
      <alignment horizontal="center" vertical="center" wrapText="1"/>
    </xf>
    <xf numFmtId="0" fontId="102" fillId="75" borderId="146" xfId="0" applyFont="1" applyFill="1" applyBorder="1" applyAlignment="1">
      <alignment horizontal="center" vertical="center" wrapText="1"/>
    </xf>
    <xf numFmtId="0" fontId="103" fillId="0" borderId="147" xfId="0" applyFont="1" applyFill="1" applyBorder="1" applyAlignment="1">
      <alignment horizontal="left" vertical="center" wrapText="1"/>
    </xf>
    <xf numFmtId="0" fontId="103" fillId="0" borderId="146" xfId="0" applyFont="1" applyFill="1" applyBorder="1" applyAlignment="1">
      <alignment horizontal="left" vertical="center" wrapText="1"/>
    </xf>
    <xf numFmtId="0" fontId="103" fillId="0" borderId="147" xfId="13" applyFont="1" applyFill="1" applyBorder="1" applyAlignment="1" applyProtection="1">
      <alignment horizontal="left" vertical="top" wrapText="1"/>
      <protection locked="0"/>
    </xf>
    <xf numFmtId="0" fontId="103" fillId="0" borderId="146" xfId="13" applyFont="1" applyFill="1" applyBorder="1" applyAlignment="1" applyProtection="1">
      <alignment horizontal="left" vertical="top" wrapText="1"/>
      <protection locked="0"/>
    </xf>
    <xf numFmtId="0" fontId="152" fillId="0" borderId="147" xfId="13" applyFont="1" applyFill="1" applyBorder="1" applyAlignment="1" applyProtection="1">
      <alignment horizontal="left" vertical="top" wrapText="1"/>
      <protection locked="0"/>
    </xf>
    <xf numFmtId="0" fontId="152" fillId="0" borderId="146" xfId="13" applyFont="1" applyFill="1" applyBorder="1" applyAlignment="1" applyProtection="1">
      <alignment horizontal="left" vertical="top" wrapText="1"/>
      <protection locked="0"/>
    </xf>
    <xf numFmtId="0" fontId="103" fillId="0" borderId="147" xfId="0" applyNumberFormat="1" applyFont="1" applyFill="1" applyBorder="1" applyAlignment="1">
      <alignment horizontal="left" vertical="center" wrapText="1"/>
    </xf>
    <xf numFmtId="0" fontId="103" fillId="0" borderId="146" xfId="0" applyNumberFormat="1" applyFont="1" applyFill="1" applyBorder="1" applyAlignment="1">
      <alignment horizontal="left" vertical="center" wrapText="1"/>
    </xf>
    <xf numFmtId="0" fontId="103" fillId="0" borderId="147" xfId="0" applyNumberFormat="1" applyFont="1" applyFill="1" applyBorder="1" applyAlignment="1">
      <alignment horizontal="left" vertical="top" wrapText="1"/>
    </xf>
    <xf numFmtId="0" fontId="103" fillId="0" borderId="146" xfId="0" applyNumberFormat="1" applyFont="1" applyFill="1" applyBorder="1" applyAlignment="1">
      <alignment horizontal="left" vertical="top" wrapText="1"/>
    </xf>
    <xf numFmtId="49" fontId="103" fillId="0" borderId="0" xfId="0" applyNumberFormat="1" applyFont="1" applyFill="1" applyBorder="1" applyAlignment="1">
      <alignment horizontal="center" vertical="center"/>
    </xf>
    <xf numFmtId="0" fontId="103" fillId="0" borderId="144" xfId="0" applyFont="1" applyFill="1" applyBorder="1" applyAlignment="1">
      <alignment horizontal="left" vertical="top" wrapText="1"/>
    </xf>
    <xf numFmtId="0" fontId="103" fillId="0" borderId="147" xfId="0" applyFont="1" applyFill="1" applyBorder="1" applyAlignment="1">
      <alignment horizontal="left" vertical="top" wrapText="1"/>
    </xf>
    <xf numFmtId="0" fontId="103" fillId="0" borderId="144" xfId="0" applyFont="1" applyFill="1" applyBorder="1" applyAlignment="1">
      <alignment horizontal="left" vertical="center" wrapText="1"/>
    </xf>
    <xf numFmtId="0" fontId="102" fillId="75" borderId="144" xfId="0" applyFont="1" applyFill="1" applyBorder="1" applyAlignment="1">
      <alignment horizontal="center" vertical="center" wrapText="1"/>
    </xf>
    <xf numFmtId="0" fontId="103" fillId="0" borderId="144" xfId="0" applyNumberFormat="1" applyFont="1" applyFill="1" applyBorder="1" applyAlignment="1">
      <alignment horizontal="left" vertical="top" wrapText="1"/>
    </xf>
    <xf numFmtId="0" fontId="103" fillId="0" borderId="144" xfId="0" applyFont="1" applyBorder="1" applyAlignment="1">
      <alignment horizontal="center"/>
    </xf>
    <xf numFmtId="0" fontId="103" fillId="0" borderId="97" xfId="0" applyFont="1" applyFill="1" applyBorder="1" applyAlignment="1">
      <alignment horizontal="left" vertical="center" wrapText="1"/>
    </xf>
    <xf numFmtId="0" fontId="103" fillId="0" borderId="95" xfId="0" applyFont="1" applyFill="1" applyBorder="1" applyAlignment="1">
      <alignment horizontal="left" vertical="center" wrapText="1"/>
    </xf>
    <xf numFmtId="0" fontId="102" fillId="0" borderId="144" xfId="0" applyFont="1" applyFill="1" applyBorder="1" applyAlignment="1">
      <alignment horizontal="center" vertical="center"/>
    </xf>
    <xf numFmtId="0" fontId="103" fillId="3" borderId="147" xfId="13" applyFont="1" applyFill="1" applyBorder="1" applyAlignment="1" applyProtection="1">
      <alignment horizontal="left" vertical="top" wrapText="1"/>
      <protection locked="0"/>
    </xf>
    <xf numFmtId="0" fontId="103" fillId="3" borderId="146" xfId="13" applyFont="1" applyFill="1" applyBorder="1" applyAlignment="1" applyProtection="1">
      <alignment horizontal="left" vertical="top" wrapText="1"/>
      <protection locked="0"/>
    </xf>
    <xf numFmtId="0" fontId="102" fillId="0" borderId="83" xfId="0" applyFont="1" applyFill="1" applyBorder="1" applyAlignment="1">
      <alignment horizontal="center" vertical="center"/>
    </xf>
    <xf numFmtId="0" fontId="102" fillId="75" borderId="80" xfId="0" applyFont="1" applyFill="1" applyBorder="1" applyAlignment="1">
      <alignment horizontal="center" vertical="center" wrapText="1"/>
    </xf>
    <xf numFmtId="0" fontId="102" fillId="75" borderId="0" xfId="0" applyFont="1" applyFill="1" applyBorder="1" applyAlignment="1">
      <alignment horizontal="center" vertical="center" wrapText="1"/>
    </xf>
    <xf numFmtId="0" fontId="102" fillId="75" borderId="81" xfId="0" applyFont="1" applyFill="1" applyBorder="1" applyAlignment="1">
      <alignment horizontal="center" vertical="center" wrapText="1"/>
    </xf>
    <xf numFmtId="0" fontId="103" fillId="0" borderId="97" xfId="0" applyFont="1" applyFill="1" applyBorder="1" applyAlignment="1">
      <alignment vertical="center" wrapText="1"/>
    </xf>
    <xf numFmtId="0" fontId="103" fillId="0" borderId="95" xfId="0" applyFont="1" applyFill="1" applyBorder="1" applyAlignment="1">
      <alignment vertical="center" wrapText="1"/>
    </xf>
    <xf numFmtId="0" fontId="102" fillId="75" borderId="85" xfId="0" applyFont="1" applyFill="1" applyBorder="1" applyAlignment="1">
      <alignment horizontal="center" vertical="center"/>
    </xf>
    <xf numFmtId="0" fontId="102" fillId="75" borderId="86" xfId="0" applyFont="1" applyFill="1" applyBorder="1" applyAlignment="1">
      <alignment horizontal="center" vertical="center"/>
    </xf>
    <xf numFmtId="0" fontId="102" fillId="75" borderId="87" xfId="0" applyFont="1" applyFill="1" applyBorder="1" applyAlignment="1">
      <alignment horizontal="center" vertical="center"/>
    </xf>
    <xf numFmtId="0" fontId="103" fillId="3" borderId="97" xfId="0" applyFont="1" applyFill="1" applyBorder="1" applyAlignment="1">
      <alignment horizontal="left" vertical="center" wrapText="1"/>
    </xf>
    <xf numFmtId="0" fontId="103" fillId="3" borderId="95" xfId="0" applyFont="1" applyFill="1" applyBorder="1" applyAlignment="1">
      <alignment horizontal="left" vertical="center" wrapText="1"/>
    </xf>
    <xf numFmtId="0" fontId="103" fillId="0" borderId="75" xfId="0" applyFont="1" applyFill="1" applyBorder="1" applyAlignment="1">
      <alignment horizontal="left" vertical="center" wrapText="1"/>
    </xf>
    <xf numFmtId="0" fontId="103" fillId="0" borderId="76" xfId="0" applyFont="1" applyFill="1" applyBorder="1" applyAlignment="1">
      <alignment horizontal="left" vertical="center" wrapText="1"/>
    </xf>
    <xf numFmtId="0" fontId="102" fillId="75" borderId="71" xfId="0" applyFont="1" applyFill="1" applyBorder="1" applyAlignment="1">
      <alignment horizontal="center" vertical="center" wrapText="1"/>
    </xf>
    <xf numFmtId="0" fontId="102" fillId="75" borderId="72" xfId="0" applyFont="1" applyFill="1" applyBorder="1" applyAlignment="1">
      <alignment horizontal="center" vertical="center" wrapText="1"/>
    </xf>
    <xf numFmtId="0" fontId="102" fillId="75" borderId="73" xfId="0" applyFont="1" applyFill="1" applyBorder="1" applyAlignment="1">
      <alignment horizontal="center" vertical="center" wrapText="1"/>
    </xf>
    <xf numFmtId="0" fontId="103" fillId="0" borderId="52" xfId="0" applyFont="1" applyFill="1" applyBorder="1" applyAlignment="1">
      <alignment horizontal="left" vertical="center" wrapText="1"/>
    </xf>
    <xf numFmtId="0" fontId="103" fillId="0" borderId="11" xfId="0" applyFont="1" applyFill="1" applyBorder="1" applyAlignment="1">
      <alignment horizontal="left" vertical="center" wrapText="1"/>
    </xf>
    <xf numFmtId="0" fontId="152" fillId="3" borderId="97" xfId="0" applyFont="1" applyFill="1" applyBorder="1" applyAlignment="1">
      <alignment horizontal="left" vertical="center" wrapText="1"/>
    </xf>
    <xf numFmtId="0" fontId="152" fillId="3" borderId="95" xfId="0" applyFont="1" applyFill="1" applyBorder="1" applyAlignment="1">
      <alignment horizontal="left" vertical="center" wrapText="1"/>
    </xf>
    <xf numFmtId="0" fontId="103" fillId="0" borderId="138" xfId="0" applyFont="1" applyFill="1" applyBorder="1" applyAlignment="1">
      <alignment horizontal="left" vertical="center" wrapText="1"/>
    </xf>
    <xf numFmtId="0" fontId="103" fillId="0" borderId="139" xfId="0" applyFont="1" applyFill="1" applyBorder="1" applyAlignment="1">
      <alignment horizontal="left" vertical="center" wrapText="1"/>
    </xf>
    <xf numFmtId="0" fontId="103" fillId="0" borderId="140" xfId="0" applyFont="1" applyFill="1" applyBorder="1" applyAlignment="1">
      <alignment horizontal="left" vertical="center" wrapText="1"/>
    </xf>
    <xf numFmtId="0" fontId="103" fillId="3" borderId="75" xfId="0" applyFont="1" applyFill="1" applyBorder="1" applyAlignment="1">
      <alignment horizontal="left" vertical="center" wrapText="1"/>
    </xf>
    <xf numFmtId="0" fontId="103" fillId="3" borderId="76" xfId="0" applyFont="1" applyFill="1" applyBorder="1" applyAlignment="1">
      <alignment horizontal="left" vertical="center" wrapText="1"/>
    </xf>
    <xf numFmtId="0" fontId="103" fillId="0" borderId="78" xfId="0" applyFont="1" applyFill="1" applyBorder="1" applyAlignment="1">
      <alignment horizontal="left" vertical="center" wrapText="1"/>
    </xf>
    <xf numFmtId="0" fontId="103" fillId="0" borderId="79" xfId="0" applyFont="1" applyFill="1" applyBorder="1" applyAlignment="1">
      <alignment horizontal="left" vertical="center" wrapText="1"/>
    </xf>
    <xf numFmtId="0" fontId="103" fillId="0" borderId="52" xfId="0" applyFont="1" applyFill="1" applyBorder="1" applyAlignment="1">
      <alignment vertical="center" wrapText="1"/>
    </xf>
    <xf numFmtId="0" fontId="103" fillId="0" borderId="11" xfId="0" applyFont="1" applyFill="1" applyBorder="1" applyAlignment="1">
      <alignment vertical="center" wrapText="1"/>
    </xf>
    <xf numFmtId="0" fontId="103" fillId="3" borderId="97" xfId="0" applyFont="1" applyFill="1" applyBorder="1" applyAlignment="1">
      <alignment vertical="center" wrapText="1"/>
    </xf>
    <xf numFmtId="0" fontId="103" fillId="3" borderId="95" xfId="0" applyFont="1" applyFill="1" applyBorder="1" applyAlignment="1">
      <alignment vertical="center" wrapText="1"/>
    </xf>
    <xf numFmtId="0" fontId="102" fillId="0" borderId="68" xfId="0" applyFont="1" applyFill="1" applyBorder="1" applyAlignment="1">
      <alignment horizontal="center" vertical="center"/>
    </xf>
    <xf numFmtId="0" fontId="102" fillId="0" borderId="69" xfId="0" applyFont="1" applyFill="1" applyBorder="1" applyAlignment="1">
      <alignment horizontal="center" vertical="center"/>
    </xf>
    <xf numFmtId="0" fontId="102" fillId="0" borderId="70" xfId="0" applyFont="1" applyFill="1" applyBorder="1" applyAlignment="1">
      <alignment horizontal="center" vertical="center"/>
    </xf>
    <xf numFmtId="0" fontId="103" fillId="0" borderId="96" xfId="0" applyFont="1" applyFill="1" applyBorder="1" applyAlignment="1">
      <alignment horizontal="left" vertical="center" wrapText="1"/>
    </xf>
    <xf numFmtId="0" fontId="152" fillId="3" borderId="97" xfId="0" applyFont="1" applyFill="1" applyBorder="1" applyAlignment="1">
      <alignment vertical="center" wrapText="1"/>
    </xf>
    <xf numFmtId="0" fontId="152" fillId="3" borderId="95" xfId="0" applyFont="1" applyFill="1" applyBorder="1" applyAlignment="1">
      <alignment vertical="center" wrapText="1"/>
    </xf>
    <xf numFmtId="0" fontId="103" fillId="0" borderId="97" xfId="0" applyFont="1" applyFill="1" applyBorder="1" applyAlignment="1">
      <alignment horizontal="left"/>
    </xf>
    <xf numFmtId="0" fontId="103" fillId="0" borderId="95" xfId="0" applyFont="1" applyFill="1" applyBorder="1" applyAlignment="1">
      <alignment horizontal="left"/>
    </xf>
  </cellXfs>
  <cellStyles count="21417">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lb.ge\Reports\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lb.ge\Reports\Users\MANANA~1.MAR\AppData\Local\Temp\Copy%20of%20PG1_I-BBB-QQ-YYYYMMDD-From2025-Q1%20&#4315;&#4312;&#4313;&#4320;&#4317;&#4305;&#4304;&#4316;&#4313;&#4308;&#4305;&#4312;%20-%20&#4313;&#4309;&#4304;&#4320;&#4322;&#4304;&#4314;&#4323;&#4320;&#4312;%20&#4318;&#4312;&#4314;&#4304;&#4320;%203%20(&#4325;&#4304;&#4320;&#4311;&#4323;&#4314;&#4308;&#4316;&#4317;&#4309;&#4304;&#4316;&#4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 val="დამხმარე გვარდი"/>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v>0</v>
          </cell>
        </row>
      </sheetData>
      <sheetData sheetId="1">
        <row r="2">
          <cell r="B2">
            <v>45747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ibertybank.g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8"/>
  <sheetViews>
    <sheetView tabSelected="1" zoomScale="85" zoomScaleNormal="85" workbookViewId="0">
      <pane xSplit="1" ySplit="7" topLeftCell="B8" activePane="bottomRight" state="frozen"/>
      <selection activeCell="B81" sqref="B81"/>
      <selection pane="topRight" activeCell="B81" sqref="B81"/>
      <selection pane="bottomLeft" activeCell="B81" sqref="B81"/>
      <selection pane="bottomRight" activeCell="D21" sqref="D21"/>
    </sheetView>
  </sheetViews>
  <sheetFormatPr defaultRowHeight="15"/>
  <cols>
    <col min="1" max="1" width="10.28515625" style="2" customWidth="1"/>
    <col min="2" max="2" width="153" bestFit="1" customWidth="1"/>
    <col min="3" max="3" width="31.28515625" customWidth="1"/>
    <col min="7" max="7" width="25" customWidth="1"/>
  </cols>
  <sheetData>
    <row r="1" spans="1:3" ht="15.75">
      <c r="A1" s="9"/>
      <c r="B1" s="93" t="s">
        <v>148</v>
      </c>
      <c r="C1" s="576"/>
    </row>
    <row r="2" spans="1:3" s="90" customFormat="1" ht="15.75">
      <c r="A2" s="131">
        <v>1</v>
      </c>
      <c r="B2" s="91" t="s">
        <v>149</v>
      </c>
      <c r="C2" s="576" t="s">
        <v>1002</v>
      </c>
    </row>
    <row r="3" spans="1:3" s="90" customFormat="1" ht="15.75">
      <c r="A3" s="131">
        <v>2</v>
      </c>
      <c r="B3" s="92" t="s">
        <v>150</v>
      </c>
      <c r="C3" s="576" t="s">
        <v>1003</v>
      </c>
    </row>
    <row r="4" spans="1:3" s="90" customFormat="1" ht="15.75">
      <c r="A4" s="131">
        <v>3</v>
      </c>
      <c r="B4" s="92" t="s">
        <v>151</v>
      </c>
      <c r="C4" s="576" t="s">
        <v>1004</v>
      </c>
    </row>
    <row r="5" spans="1:3" s="90" customFormat="1" ht="15.75">
      <c r="A5" s="132">
        <v>4</v>
      </c>
      <c r="B5" s="95" t="s">
        <v>152</v>
      </c>
      <c r="C5" s="577" t="s">
        <v>1005</v>
      </c>
    </row>
    <row r="6" spans="1:3" s="94" customFormat="1" ht="65.25" customHeight="1">
      <c r="A6" s="826" t="s">
        <v>309</v>
      </c>
      <c r="B6" s="827"/>
      <c r="C6" s="827"/>
    </row>
    <row r="7" spans="1:3">
      <c r="A7" s="226" t="s">
        <v>240</v>
      </c>
      <c r="B7" s="227" t="s">
        <v>153</v>
      </c>
    </row>
    <row r="8" spans="1:3">
      <c r="A8" s="228">
        <v>1</v>
      </c>
      <c r="B8" s="224" t="s">
        <v>128</v>
      </c>
    </row>
    <row r="9" spans="1:3">
      <c r="A9" s="228">
        <v>2</v>
      </c>
      <c r="B9" s="224" t="s">
        <v>154</v>
      </c>
    </row>
    <row r="10" spans="1:3">
      <c r="A10" s="228">
        <v>3</v>
      </c>
      <c r="B10" s="224" t="s">
        <v>155</v>
      </c>
    </row>
    <row r="11" spans="1:3">
      <c r="A11" s="228">
        <v>4</v>
      </c>
      <c r="B11" s="224" t="s">
        <v>156</v>
      </c>
      <c r="C11" s="89"/>
    </row>
    <row r="12" spans="1:3">
      <c r="A12" s="228">
        <v>5</v>
      </c>
      <c r="B12" s="224" t="s">
        <v>96</v>
      </c>
    </row>
    <row r="13" spans="1:3">
      <c r="A13" s="228">
        <v>6</v>
      </c>
      <c r="B13" s="229" t="s">
        <v>80</v>
      </c>
    </row>
    <row r="14" spans="1:3">
      <c r="A14" s="228">
        <v>7</v>
      </c>
      <c r="B14" s="224" t="s">
        <v>157</v>
      </c>
    </row>
    <row r="15" spans="1:3">
      <c r="A15" s="228">
        <v>8</v>
      </c>
      <c r="B15" s="224" t="s">
        <v>160</v>
      </c>
    </row>
    <row r="16" spans="1:3">
      <c r="A16" s="228">
        <v>9</v>
      </c>
      <c r="B16" s="224" t="s">
        <v>74</v>
      </c>
    </row>
    <row r="17" spans="1:2">
      <c r="A17" s="230" t="s">
        <v>366</v>
      </c>
      <c r="B17" s="224" t="s">
        <v>346</v>
      </c>
    </row>
    <row r="18" spans="1:2" s="3" customFormat="1">
      <c r="A18" s="232">
        <v>9.1999999999999993</v>
      </c>
      <c r="B18" s="517" t="s">
        <v>946</v>
      </c>
    </row>
    <row r="19" spans="1:2" s="3" customFormat="1">
      <c r="A19" s="232">
        <v>9.3000000000000007</v>
      </c>
      <c r="B19" s="517" t="s">
        <v>947</v>
      </c>
    </row>
    <row r="20" spans="1:2">
      <c r="A20" s="228">
        <v>10</v>
      </c>
      <c r="B20" s="224" t="s">
        <v>161</v>
      </c>
    </row>
    <row r="21" spans="1:2">
      <c r="A21" s="228">
        <v>11</v>
      </c>
      <c r="B21" s="229" t="s">
        <v>144</v>
      </c>
    </row>
    <row r="22" spans="1:2">
      <c r="A22" s="228">
        <v>12</v>
      </c>
      <c r="B22" s="229" t="s">
        <v>141</v>
      </c>
    </row>
    <row r="23" spans="1:2">
      <c r="A23" s="228">
        <v>13</v>
      </c>
      <c r="B23" s="231" t="s">
        <v>285</v>
      </c>
    </row>
    <row r="24" spans="1:2">
      <c r="A24" s="228">
        <v>14</v>
      </c>
      <c r="B24" s="224" t="s">
        <v>339</v>
      </c>
    </row>
    <row r="25" spans="1:2">
      <c r="A25" s="232">
        <v>15</v>
      </c>
      <c r="B25" s="224" t="s">
        <v>73</v>
      </c>
    </row>
    <row r="26" spans="1:2">
      <c r="A26" s="232">
        <v>15.1</v>
      </c>
      <c r="B26" s="224" t="s">
        <v>375</v>
      </c>
    </row>
    <row r="27" spans="1:2">
      <c r="A27" s="516">
        <v>15.2</v>
      </c>
      <c r="B27" s="517" t="s">
        <v>970</v>
      </c>
    </row>
    <row r="28" spans="1:2">
      <c r="A28" s="232">
        <v>16</v>
      </c>
      <c r="B28" s="224" t="s">
        <v>422</v>
      </c>
    </row>
    <row r="29" spans="1:2">
      <c r="A29" s="232">
        <v>17</v>
      </c>
      <c r="B29" s="224" t="s">
        <v>646</v>
      </c>
    </row>
    <row r="30" spans="1:2">
      <c r="A30" s="232">
        <v>18</v>
      </c>
      <c r="B30" s="224" t="s">
        <v>906</v>
      </c>
    </row>
    <row r="31" spans="1:2">
      <c r="A31" s="232">
        <v>19</v>
      </c>
      <c r="B31" s="224" t="s">
        <v>907</v>
      </c>
    </row>
    <row r="32" spans="1:2">
      <c r="A32" s="232">
        <v>20</v>
      </c>
      <c r="B32" s="224" t="s">
        <v>908</v>
      </c>
    </row>
    <row r="33" spans="1:2">
      <c r="A33" s="232">
        <v>21</v>
      </c>
      <c r="B33" s="224" t="s">
        <v>515</v>
      </c>
    </row>
    <row r="34" spans="1:2">
      <c r="A34" s="232">
        <v>22</v>
      </c>
      <c r="B34" s="224" t="s">
        <v>909</v>
      </c>
    </row>
    <row r="35" spans="1:2" ht="25.5">
      <c r="A35" s="232">
        <v>23</v>
      </c>
      <c r="B35" s="482" t="s">
        <v>905</v>
      </c>
    </row>
    <row r="36" spans="1:2">
      <c r="A36" s="232">
        <v>24</v>
      </c>
      <c r="B36" s="224" t="s">
        <v>910</v>
      </c>
    </row>
    <row r="37" spans="1:2">
      <c r="A37" s="232">
        <v>25</v>
      </c>
      <c r="B37" s="224" t="s">
        <v>911</v>
      </c>
    </row>
    <row r="38" spans="1:2">
      <c r="A38" s="228">
        <v>26</v>
      </c>
      <c r="B38" s="224" t="s">
        <v>691</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 ref="C5" r:id="rId1"/>
  </hyperlinks>
  <pageMargins left="0.7" right="0.7" top="0.75" bottom="0.75" header="0.3" footer="0.3"/>
  <pageSetup paperSize="9" scale="43" orientation="portrait" r:id="rId2"/>
  <colBreaks count="1" manualBreakCount="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56"/>
  <sheetViews>
    <sheetView zoomScale="80" zoomScaleNormal="80" workbookViewId="0">
      <pane xSplit="1" ySplit="5" topLeftCell="B31" activePane="bottomRight" state="frozen"/>
      <selection activeCell="B81" sqref="B81"/>
      <selection pane="topRight" activeCell="B81" sqref="B81"/>
      <selection pane="bottomLeft" activeCell="B81" sqref="B81"/>
      <selection pane="bottomRight" activeCell="B81" sqref="B81"/>
    </sheetView>
  </sheetViews>
  <sheetFormatPr defaultRowHeight="15"/>
  <cols>
    <col min="1" max="1" width="9.5703125" style="5" bestFit="1" customWidth="1"/>
    <col min="2" max="2" width="132.42578125" style="2" customWidth="1"/>
    <col min="3" max="3" width="18.42578125" style="2" customWidth="1"/>
  </cols>
  <sheetData>
    <row r="1" spans="1:5" ht="15.75">
      <c r="A1" s="13" t="s">
        <v>97</v>
      </c>
      <c r="B1" s="12" t="str">
        <f>Info!C2</f>
        <v>სს ”ლიბერთი ბანკი”</v>
      </c>
      <c r="D1" s="2"/>
      <c r="E1" s="2"/>
    </row>
    <row r="2" spans="1:5" s="17" customFormat="1" ht="15.75" customHeight="1">
      <c r="A2" s="17" t="s">
        <v>98</v>
      </c>
      <c r="B2" s="578">
        <f>'1. key ratios'!B2</f>
        <v>45930</v>
      </c>
    </row>
    <row r="3" spans="1:5" s="17" customFormat="1" ht="15.75" customHeight="1"/>
    <row r="4" spans="1:5" ht="15.75" thickBot="1">
      <c r="A4" s="5" t="s">
        <v>246</v>
      </c>
      <c r="B4" s="23" t="s">
        <v>74</v>
      </c>
    </row>
    <row r="5" spans="1:5">
      <c r="A5" s="63" t="s">
        <v>25</v>
      </c>
      <c r="B5" s="64"/>
      <c r="C5" s="65" t="s">
        <v>26</v>
      </c>
    </row>
    <row r="6" spans="1:5">
      <c r="A6" s="66">
        <v>1</v>
      </c>
      <c r="B6" s="41" t="s">
        <v>27</v>
      </c>
      <c r="C6" s="138">
        <f>SUM(C7:C11)</f>
        <v>697798041</v>
      </c>
    </row>
    <row r="7" spans="1:5">
      <c r="A7" s="66">
        <v>2</v>
      </c>
      <c r="B7" s="38" t="s">
        <v>28</v>
      </c>
      <c r="C7" s="139">
        <v>44490459</v>
      </c>
    </row>
    <row r="8" spans="1:5">
      <c r="A8" s="66">
        <v>3</v>
      </c>
      <c r="B8" s="32" t="s">
        <v>29</v>
      </c>
      <c r="C8" s="139">
        <v>36850537</v>
      </c>
    </row>
    <row r="9" spans="1:5">
      <c r="A9" s="66">
        <v>4</v>
      </c>
      <c r="B9" s="32" t="s">
        <v>30</v>
      </c>
      <c r="C9" s="139">
        <v>34059711</v>
      </c>
    </row>
    <row r="10" spans="1:5">
      <c r="A10" s="66">
        <v>5</v>
      </c>
      <c r="B10" s="32" t="s">
        <v>31</v>
      </c>
      <c r="C10" s="139">
        <v>0</v>
      </c>
    </row>
    <row r="11" spans="1:5">
      <c r="A11" s="66">
        <v>6</v>
      </c>
      <c r="B11" s="39" t="s">
        <v>32</v>
      </c>
      <c r="C11" s="139">
        <v>582397334</v>
      </c>
    </row>
    <row r="12" spans="1:5" s="4" customFormat="1">
      <c r="A12" s="66">
        <v>7</v>
      </c>
      <c r="B12" s="41" t="s">
        <v>33</v>
      </c>
      <c r="C12" s="140">
        <f>SUM(C13:C28)</f>
        <v>117308486</v>
      </c>
    </row>
    <row r="13" spans="1:5" s="4" customFormat="1">
      <c r="A13" s="66">
        <v>8</v>
      </c>
      <c r="B13" s="40" t="s">
        <v>34</v>
      </c>
      <c r="C13" s="141">
        <v>34059711</v>
      </c>
    </row>
    <row r="14" spans="1:5" s="4" customFormat="1" ht="25.5">
      <c r="A14" s="66">
        <v>9</v>
      </c>
      <c r="B14" s="33" t="s">
        <v>35</v>
      </c>
      <c r="C14" s="141">
        <v>0</v>
      </c>
    </row>
    <row r="15" spans="1:5" s="4" customFormat="1">
      <c r="A15" s="66">
        <v>10</v>
      </c>
      <c r="B15" s="34" t="s">
        <v>36</v>
      </c>
      <c r="C15" s="141">
        <v>83248775</v>
      </c>
    </row>
    <row r="16" spans="1:5" s="4" customFormat="1">
      <c r="A16" s="66">
        <v>11</v>
      </c>
      <c r="B16" s="35" t="s">
        <v>37</v>
      </c>
      <c r="C16" s="141">
        <v>0</v>
      </c>
    </row>
    <row r="17" spans="1:3" s="4" customFormat="1">
      <c r="A17" s="66">
        <v>12</v>
      </c>
      <c r="B17" s="34" t="s">
        <v>38</v>
      </c>
      <c r="C17" s="141">
        <v>0</v>
      </c>
    </row>
    <row r="18" spans="1:3" s="4" customFormat="1">
      <c r="A18" s="66">
        <v>13</v>
      </c>
      <c r="B18" s="34" t="s">
        <v>39</v>
      </c>
      <c r="C18" s="141">
        <v>0</v>
      </c>
    </row>
    <row r="19" spans="1:3" s="4" customFormat="1">
      <c r="A19" s="66">
        <v>14</v>
      </c>
      <c r="B19" s="34" t="s">
        <v>40</v>
      </c>
      <c r="C19" s="141">
        <v>0</v>
      </c>
    </row>
    <row r="20" spans="1:3" s="4" customFormat="1" ht="25.5">
      <c r="A20" s="66">
        <v>15</v>
      </c>
      <c r="B20" s="34" t="s">
        <v>41</v>
      </c>
      <c r="C20" s="141">
        <v>0</v>
      </c>
    </row>
    <row r="21" spans="1:3" s="4" customFormat="1" ht="25.5">
      <c r="A21" s="66">
        <v>16</v>
      </c>
      <c r="B21" s="33" t="s">
        <v>42</v>
      </c>
      <c r="C21" s="141">
        <v>0</v>
      </c>
    </row>
    <row r="22" spans="1:3" s="4" customFormat="1">
      <c r="A22" s="66">
        <v>17</v>
      </c>
      <c r="B22" s="67" t="s">
        <v>43</v>
      </c>
      <c r="C22" s="141">
        <v>0</v>
      </c>
    </row>
    <row r="23" spans="1:3" s="4" customFormat="1">
      <c r="A23" s="66">
        <v>18</v>
      </c>
      <c r="B23" s="509" t="s">
        <v>694</v>
      </c>
      <c r="C23" s="307">
        <v>0</v>
      </c>
    </row>
    <row r="24" spans="1:3" s="4" customFormat="1" ht="25.5">
      <c r="A24" s="66">
        <v>19</v>
      </c>
      <c r="B24" s="33" t="s">
        <v>44</v>
      </c>
      <c r="C24" s="141">
        <v>0</v>
      </c>
    </row>
    <row r="25" spans="1:3" s="4" customFormat="1" ht="25.5">
      <c r="A25" s="66">
        <v>20</v>
      </c>
      <c r="B25" s="33" t="s">
        <v>45</v>
      </c>
      <c r="C25" s="141">
        <v>0</v>
      </c>
    </row>
    <row r="26" spans="1:3" s="4" customFormat="1" ht="25.5">
      <c r="A26" s="66">
        <v>21</v>
      </c>
      <c r="B26" s="36" t="s">
        <v>46</v>
      </c>
      <c r="C26" s="141">
        <v>0</v>
      </c>
    </row>
    <row r="27" spans="1:3" s="4" customFormat="1">
      <c r="A27" s="66">
        <v>22</v>
      </c>
      <c r="B27" s="36" t="s">
        <v>47</v>
      </c>
      <c r="C27" s="141">
        <v>0</v>
      </c>
    </row>
    <row r="28" spans="1:3" s="4" customFormat="1" ht="25.5">
      <c r="A28" s="66">
        <v>23</v>
      </c>
      <c r="B28" s="36" t="s">
        <v>48</v>
      </c>
      <c r="C28" s="141">
        <v>0</v>
      </c>
    </row>
    <row r="29" spans="1:3" s="4" customFormat="1">
      <c r="A29" s="66">
        <v>24</v>
      </c>
      <c r="B29" s="42" t="s">
        <v>22</v>
      </c>
      <c r="C29" s="140">
        <f>C6-C12</f>
        <v>580489555</v>
      </c>
    </row>
    <row r="30" spans="1:3" s="4" customFormat="1">
      <c r="A30" s="68"/>
      <c r="B30" s="37"/>
      <c r="C30" s="141">
        <v>0</v>
      </c>
    </row>
    <row r="31" spans="1:3" s="4" customFormat="1">
      <c r="A31" s="68">
        <v>25</v>
      </c>
      <c r="B31" s="42" t="s">
        <v>49</v>
      </c>
      <c r="C31" s="140">
        <f>C32+C35</f>
        <v>6988013.3469000002</v>
      </c>
    </row>
    <row r="32" spans="1:3" s="4" customFormat="1">
      <c r="A32" s="68">
        <v>26</v>
      </c>
      <c r="B32" s="32" t="s">
        <v>50</v>
      </c>
      <c r="C32" s="142">
        <f>C33+C34</f>
        <v>2468283.3469000002</v>
      </c>
    </row>
    <row r="33" spans="1:3" s="4" customFormat="1">
      <c r="A33" s="68">
        <v>27</v>
      </c>
      <c r="B33" s="87" t="s">
        <v>51</v>
      </c>
      <c r="C33" s="141">
        <v>45654</v>
      </c>
    </row>
    <row r="34" spans="1:3" s="4" customFormat="1">
      <c r="A34" s="68">
        <v>28</v>
      </c>
      <c r="B34" s="87" t="s">
        <v>52</v>
      </c>
      <c r="C34" s="141">
        <v>2422629.3469000002</v>
      </c>
    </row>
    <row r="35" spans="1:3" s="4" customFormat="1">
      <c r="A35" s="68">
        <v>29</v>
      </c>
      <c r="B35" s="32" t="s">
        <v>53</v>
      </c>
      <c r="C35" s="141">
        <v>4519730</v>
      </c>
    </row>
    <row r="36" spans="1:3" s="4" customFormat="1">
      <c r="A36" s="68">
        <v>30</v>
      </c>
      <c r="B36" s="42" t="s">
        <v>54</v>
      </c>
      <c r="C36" s="140">
        <f>SUM(C37:C41)</f>
        <v>0</v>
      </c>
    </row>
    <row r="37" spans="1:3" s="4" customFormat="1">
      <c r="A37" s="68">
        <v>31</v>
      </c>
      <c r="B37" s="33" t="s">
        <v>55</v>
      </c>
      <c r="C37" s="141">
        <v>0</v>
      </c>
    </row>
    <row r="38" spans="1:3" s="4" customFormat="1">
      <c r="A38" s="68">
        <v>32</v>
      </c>
      <c r="B38" s="34" t="s">
        <v>56</v>
      </c>
      <c r="C38" s="141">
        <v>0</v>
      </c>
    </row>
    <row r="39" spans="1:3" s="4" customFormat="1" ht="25.5">
      <c r="A39" s="68">
        <v>33</v>
      </c>
      <c r="B39" s="33" t="s">
        <v>57</v>
      </c>
      <c r="C39" s="141">
        <v>0</v>
      </c>
    </row>
    <row r="40" spans="1:3" s="4" customFormat="1" ht="25.5">
      <c r="A40" s="68">
        <v>34</v>
      </c>
      <c r="B40" s="33" t="s">
        <v>45</v>
      </c>
      <c r="C40" s="141">
        <v>0</v>
      </c>
    </row>
    <row r="41" spans="1:3" s="4" customFormat="1" ht="25.5">
      <c r="A41" s="68">
        <v>35</v>
      </c>
      <c r="B41" s="36" t="s">
        <v>58</v>
      </c>
      <c r="C41" s="141">
        <v>0</v>
      </c>
    </row>
    <row r="42" spans="1:3" s="4" customFormat="1">
      <c r="A42" s="68">
        <v>36</v>
      </c>
      <c r="B42" s="42" t="s">
        <v>23</v>
      </c>
      <c r="C42" s="140">
        <f>C31-C36</f>
        <v>6988013.3469000002</v>
      </c>
    </row>
    <row r="43" spans="1:3" s="4" customFormat="1">
      <c r="A43" s="68"/>
      <c r="B43" s="37"/>
      <c r="C43" s="141">
        <v>0</v>
      </c>
    </row>
    <row r="44" spans="1:3" s="4" customFormat="1">
      <c r="A44" s="68">
        <v>37</v>
      </c>
      <c r="B44" s="43" t="s">
        <v>59</v>
      </c>
      <c r="C44" s="140">
        <f>SUM(C45:C47)</f>
        <v>112008958.68252</v>
      </c>
    </row>
    <row r="45" spans="1:3" s="4" customFormat="1">
      <c r="A45" s="68">
        <v>38</v>
      </c>
      <c r="B45" s="32" t="s">
        <v>60</v>
      </c>
      <c r="C45" s="141">
        <v>112008958.68252</v>
      </c>
    </row>
    <row r="46" spans="1:3" s="4" customFormat="1">
      <c r="A46" s="68">
        <v>39</v>
      </c>
      <c r="B46" s="32" t="s">
        <v>61</v>
      </c>
      <c r="C46" s="141">
        <v>0</v>
      </c>
    </row>
    <row r="47" spans="1:3" s="4" customFormat="1">
      <c r="A47" s="68">
        <v>40</v>
      </c>
      <c r="B47" s="510" t="s">
        <v>693</v>
      </c>
      <c r="C47" s="141">
        <v>0</v>
      </c>
    </row>
    <row r="48" spans="1:3" s="4" customFormat="1">
      <c r="A48" s="68">
        <v>41</v>
      </c>
      <c r="B48" s="43" t="s">
        <v>62</v>
      </c>
      <c r="C48" s="140">
        <f>SUM(C49:C52)</f>
        <v>0</v>
      </c>
    </row>
    <row r="49" spans="1:3" s="4" customFormat="1">
      <c r="A49" s="68">
        <v>42</v>
      </c>
      <c r="B49" s="33" t="s">
        <v>63</v>
      </c>
      <c r="C49" s="141">
        <v>0</v>
      </c>
    </row>
    <row r="50" spans="1:3" s="4" customFormat="1">
      <c r="A50" s="68">
        <v>43</v>
      </c>
      <c r="B50" s="34" t="s">
        <v>64</v>
      </c>
      <c r="C50" s="141">
        <v>0</v>
      </c>
    </row>
    <row r="51" spans="1:3" s="4" customFormat="1" ht="25.5">
      <c r="A51" s="68">
        <v>44</v>
      </c>
      <c r="B51" s="33" t="s">
        <v>65</v>
      </c>
      <c r="C51" s="141">
        <v>0</v>
      </c>
    </row>
    <row r="52" spans="1:3" s="4" customFormat="1" ht="25.5">
      <c r="A52" s="68">
        <v>45</v>
      </c>
      <c r="B52" s="33" t="s">
        <v>45</v>
      </c>
      <c r="C52" s="141">
        <v>0</v>
      </c>
    </row>
    <row r="53" spans="1:3" s="4" customFormat="1" ht="15.75" thickBot="1">
      <c r="A53" s="68">
        <v>46</v>
      </c>
      <c r="B53" s="69" t="s">
        <v>24</v>
      </c>
      <c r="C53" s="143">
        <f>C44-C48</f>
        <v>112008958.68252</v>
      </c>
    </row>
    <row r="56" spans="1:3">
      <c r="B56" s="2" t="s">
        <v>130</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pageSetup scale="56" orientation="portrait" r:id="rId1"/>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zoomScale="80" zoomScaleNormal="80" workbookViewId="0">
      <selection activeCell="B81" sqref="B81"/>
    </sheetView>
  </sheetViews>
  <sheetFormatPr defaultColWidth="9.28515625" defaultRowHeight="12.75"/>
  <cols>
    <col min="1" max="1" width="10.7109375" style="189" bestFit="1" customWidth="1"/>
    <col min="2" max="2" width="56.140625" style="189" customWidth="1"/>
    <col min="3" max="3" width="16.7109375" style="189" bestFit="1" customWidth="1"/>
    <col min="4" max="4" width="18.42578125" style="189" customWidth="1"/>
    <col min="5" max="16384" width="9.28515625" style="189"/>
  </cols>
  <sheetData>
    <row r="1" spans="1:4" ht="15">
      <c r="A1" s="13" t="s">
        <v>97</v>
      </c>
      <c r="B1" s="12" t="str">
        <f>Info!C2</f>
        <v>სს ”ლიბერთი ბანკი”</v>
      </c>
    </row>
    <row r="2" spans="1:4" s="17" customFormat="1" ht="15.75" customHeight="1">
      <c r="A2" s="17" t="s">
        <v>98</v>
      </c>
      <c r="B2" s="578">
        <f>'1. key ratios'!B2</f>
        <v>45930</v>
      </c>
    </row>
    <row r="3" spans="1:4" s="17" customFormat="1" ht="15.75" customHeight="1"/>
    <row r="4" spans="1:4" ht="13.5" thickBot="1">
      <c r="A4" s="190" t="s">
        <v>345</v>
      </c>
      <c r="B4" s="218" t="s">
        <v>346</v>
      </c>
    </row>
    <row r="5" spans="1:4" s="219" customFormat="1">
      <c r="A5" s="858" t="s">
        <v>347</v>
      </c>
      <c r="B5" s="859"/>
      <c r="C5" s="208" t="s">
        <v>348</v>
      </c>
      <c r="D5" s="209" t="s">
        <v>349</v>
      </c>
    </row>
    <row r="6" spans="1:4" s="220" customFormat="1">
      <c r="A6" s="210">
        <v>1</v>
      </c>
      <c r="B6" s="211" t="s">
        <v>350</v>
      </c>
      <c r="C6" s="211"/>
      <c r="D6" s="212"/>
    </row>
    <row r="7" spans="1:4" s="220" customFormat="1">
      <c r="A7" s="213" t="s">
        <v>351</v>
      </c>
      <c r="B7" s="214" t="s">
        <v>352</v>
      </c>
      <c r="C7" s="234">
        <v>4.4999999999999998E-2</v>
      </c>
      <c r="D7" s="724">
        <f>C7*'5. RWA'!$C$13</f>
        <v>179424569.15039581</v>
      </c>
    </row>
    <row r="8" spans="1:4" s="220" customFormat="1">
      <c r="A8" s="213" t="s">
        <v>353</v>
      </c>
      <c r="B8" s="214" t="s">
        <v>354</v>
      </c>
      <c r="C8" s="235">
        <v>0.06</v>
      </c>
      <c r="D8" s="724">
        <f>C8*'5. RWA'!$C$13</f>
        <v>239232758.86719438</v>
      </c>
    </row>
    <row r="9" spans="1:4" s="220" customFormat="1">
      <c r="A9" s="213" t="s">
        <v>355</v>
      </c>
      <c r="B9" s="214" t="s">
        <v>356</v>
      </c>
      <c r="C9" s="235">
        <v>0.08</v>
      </c>
      <c r="D9" s="724">
        <f>C9*'5. RWA'!$C$13</f>
        <v>318977011.82292587</v>
      </c>
    </row>
    <row r="10" spans="1:4" s="220" customFormat="1">
      <c r="A10" s="210" t="s">
        <v>357</v>
      </c>
      <c r="B10" s="211" t="s">
        <v>358</v>
      </c>
      <c r="C10" s="236"/>
      <c r="D10" s="725"/>
    </row>
    <row r="11" spans="1:4" s="221" customFormat="1">
      <c r="A11" s="215" t="s">
        <v>359</v>
      </c>
      <c r="B11" s="216" t="s">
        <v>997</v>
      </c>
      <c r="C11" s="237">
        <v>2.5000000000000001E-2</v>
      </c>
      <c r="D11" s="726">
        <f>C11*'5. RWA'!$C$13</f>
        <v>99680316.194664344</v>
      </c>
    </row>
    <row r="12" spans="1:4" s="221" customFormat="1">
      <c r="A12" s="215" t="s">
        <v>360</v>
      </c>
      <c r="B12" s="216" t="s">
        <v>361</v>
      </c>
      <c r="C12" s="237">
        <v>5.0000000000000001E-3</v>
      </c>
      <c r="D12" s="726">
        <f>C12*'5. RWA'!$C$13</f>
        <v>19936063.238932867</v>
      </c>
    </row>
    <row r="13" spans="1:4" s="221" customFormat="1">
      <c r="A13" s="215" t="s">
        <v>362</v>
      </c>
      <c r="B13" s="216" t="s">
        <v>363</v>
      </c>
      <c r="C13" s="237">
        <v>5.0000000000000001E-3</v>
      </c>
      <c r="D13" s="726">
        <f>C13*'5. RWA'!$C$13</f>
        <v>19936063.238932867</v>
      </c>
    </row>
    <row r="14" spans="1:4" s="220" customFormat="1">
      <c r="A14" s="210" t="s">
        <v>364</v>
      </c>
      <c r="B14" s="211" t="s">
        <v>409</v>
      </c>
      <c r="C14" s="238"/>
      <c r="D14" s="725"/>
    </row>
    <row r="15" spans="1:4" s="220" customFormat="1">
      <c r="A15" s="225" t="s">
        <v>367</v>
      </c>
      <c r="B15" s="216" t="s">
        <v>410</v>
      </c>
      <c r="C15" s="237">
        <v>3.4588548348648836E-2</v>
      </c>
      <c r="D15" s="726">
        <f>C15*'5. RWA'!$C$13</f>
        <v>137911897.44431004</v>
      </c>
    </row>
    <row r="16" spans="1:4" s="220" customFormat="1">
      <c r="A16" s="225" t="s">
        <v>368</v>
      </c>
      <c r="B16" s="216" t="s">
        <v>370</v>
      </c>
      <c r="C16" s="237">
        <v>4.209054983137743E-2</v>
      </c>
      <c r="D16" s="726">
        <f>C16*'5. RWA'!$C$13</f>
        <v>167823972.63995913</v>
      </c>
    </row>
    <row r="17" spans="1:4" s="220" customFormat="1">
      <c r="A17" s="225" t="s">
        <v>369</v>
      </c>
      <c r="B17" s="216" t="s">
        <v>407</v>
      </c>
      <c r="C17" s="237">
        <v>5.196160441391505E-2</v>
      </c>
      <c r="D17" s="726">
        <f>C17*'5. RWA'!$C$13</f>
        <v>207181966.31844473</v>
      </c>
    </row>
    <row r="18" spans="1:4" s="219" customFormat="1">
      <c r="A18" s="860" t="s">
        <v>408</v>
      </c>
      <c r="B18" s="861"/>
      <c r="C18" s="239" t="s">
        <v>348</v>
      </c>
      <c r="D18" s="233" t="s">
        <v>349</v>
      </c>
    </row>
    <row r="19" spans="1:4" s="220" customFormat="1">
      <c r="A19" s="217">
        <v>4</v>
      </c>
      <c r="B19" s="216" t="s">
        <v>22</v>
      </c>
      <c r="C19" s="237">
        <f>C7+C11+C12+C13+C15</f>
        <v>0.11458854834864884</v>
      </c>
      <c r="D19" s="724">
        <f>C19*'5. RWA'!$C$13</f>
        <v>456888909.26723593</v>
      </c>
    </row>
    <row r="20" spans="1:4" s="220" customFormat="1">
      <c r="A20" s="217">
        <v>5</v>
      </c>
      <c r="B20" s="216" t="s">
        <v>75</v>
      </c>
      <c r="C20" s="237">
        <f>C8+C11+C12+C13+C16</f>
        <v>0.13709054983137742</v>
      </c>
      <c r="D20" s="724">
        <f>C20*'5. RWA'!$C$13</f>
        <v>546609174.17968357</v>
      </c>
    </row>
    <row r="21" spans="1:4" s="220" customFormat="1" ht="13.5" thickBot="1">
      <c r="A21" s="222" t="s">
        <v>365</v>
      </c>
      <c r="B21" s="223" t="s">
        <v>74</v>
      </c>
      <c r="C21" s="240">
        <f>C9+C11+C12+C13+C17</f>
        <v>0.16696160441391505</v>
      </c>
      <c r="D21" s="727">
        <f>C21*'5. RWA'!$C$13</f>
        <v>665711420.81390071</v>
      </c>
    </row>
    <row r="23" spans="1:4">
      <c r="B23" s="19"/>
    </row>
  </sheetData>
  <mergeCells count="2">
    <mergeCell ref="A5:B5"/>
    <mergeCell ref="A18:B18"/>
  </mergeCells>
  <conditionalFormatting sqref="C21">
    <cfRule type="cellIs" dxfId="27" priority="2" operator="lessThan">
      <formula>#REF!</formula>
    </cfRule>
  </conditionalFormatting>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B27"/>
  <sheetViews>
    <sheetView showGridLines="0" zoomScale="85" zoomScaleNormal="85" workbookViewId="0">
      <selection activeCell="B81" sqref="B81"/>
    </sheetView>
  </sheetViews>
  <sheetFormatPr defaultRowHeight="15"/>
  <cols>
    <col min="1" max="1" width="102.28515625" customWidth="1"/>
    <col min="2" max="2" width="49.85546875" customWidth="1"/>
    <col min="3" max="4" width="28.140625" customWidth="1"/>
  </cols>
  <sheetData>
    <row r="1" spans="1:2">
      <c r="A1" s="488" t="s">
        <v>97</v>
      </c>
      <c r="B1" s="12" t="str">
        <f>Info!C2</f>
        <v>სს ”ლიბერთი ბანკი”</v>
      </c>
    </row>
    <row r="2" spans="1:2">
      <c r="A2" s="489" t="s">
        <v>98</v>
      </c>
      <c r="B2" s="578">
        <f>'1. key ratios'!B2</f>
        <v>45930</v>
      </c>
    </row>
    <row r="3" spans="1:2">
      <c r="A3" s="490" t="s">
        <v>948</v>
      </c>
      <c r="B3" s="484" t="s">
        <v>919</v>
      </c>
    </row>
    <row r="4" spans="1:2" ht="15.75" thickBot="1"/>
    <row r="5" spans="1:2">
      <c r="A5" s="495"/>
      <c r="B5" s="496" t="s">
        <v>920</v>
      </c>
    </row>
    <row r="6" spans="1:2">
      <c r="A6" s="491" t="s">
        <v>921</v>
      </c>
      <c r="B6" s="497">
        <f>SUM(B7,B11)</f>
        <v>725353108.24000001</v>
      </c>
    </row>
    <row r="7" spans="1:2">
      <c r="A7" s="491" t="s">
        <v>954</v>
      </c>
      <c r="B7" s="497">
        <f>SUM(B8:B10)</f>
        <v>699486527.02942002</v>
      </c>
    </row>
    <row r="8" spans="1:2">
      <c r="A8" s="492" t="s">
        <v>922</v>
      </c>
      <c r="B8" s="498">
        <f>'9. Capital'!C29</f>
        <v>580489555</v>
      </c>
    </row>
    <row r="9" spans="1:2">
      <c r="A9" s="492" t="s">
        <v>923</v>
      </c>
      <c r="B9" s="498">
        <f>'9. Capital'!C42</f>
        <v>6988013.3469000002</v>
      </c>
    </row>
    <row r="10" spans="1:2">
      <c r="A10" s="492" t="s">
        <v>924</v>
      </c>
      <c r="B10" s="498">
        <f>'9. Capital'!C53</f>
        <v>112008958.68252</v>
      </c>
    </row>
    <row r="11" spans="1:2">
      <c r="A11" s="491" t="s">
        <v>925</v>
      </c>
      <c r="B11" s="497">
        <f>SUM(B12:B13)</f>
        <v>25866581.210580014</v>
      </c>
    </row>
    <row r="12" spans="1:2">
      <c r="A12" s="492" t="s">
        <v>955</v>
      </c>
      <c r="B12" s="498">
        <v>25866581.210580014</v>
      </c>
    </row>
    <row r="13" spans="1:2">
      <c r="A13" s="492" t="s">
        <v>956</v>
      </c>
      <c r="B13" s="498">
        <v>0</v>
      </c>
    </row>
    <row r="14" spans="1:2">
      <c r="A14" s="491" t="s">
        <v>926</v>
      </c>
      <c r="B14" s="497">
        <f>SUM(B15:B16)</f>
        <v>5659333283.9504099</v>
      </c>
    </row>
    <row r="15" spans="1:2">
      <c r="A15" s="493" t="s">
        <v>927</v>
      </c>
      <c r="B15" s="498">
        <v>4959846756.92099</v>
      </c>
    </row>
    <row r="16" spans="1:2">
      <c r="A16" s="493" t="s">
        <v>74</v>
      </c>
      <c r="B16" s="498">
        <f>B7</f>
        <v>699486527.02942002</v>
      </c>
    </row>
    <row r="17" spans="1:2">
      <c r="A17" s="491" t="s">
        <v>928</v>
      </c>
      <c r="B17" s="497"/>
    </row>
    <row r="18" spans="1:2">
      <c r="A18" s="493" t="s">
        <v>929</v>
      </c>
      <c r="B18" s="498">
        <f>'5. RWA'!C13</f>
        <v>3987212647.7865734</v>
      </c>
    </row>
    <row r="19" spans="1:2">
      <c r="A19" s="493" t="s">
        <v>930</v>
      </c>
      <c r="B19" s="498">
        <v>5761835034.1602468</v>
      </c>
    </row>
    <row r="20" spans="1:2">
      <c r="A20" s="491" t="s">
        <v>931</v>
      </c>
      <c r="B20" s="497"/>
    </row>
    <row r="21" spans="1:2">
      <c r="A21" s="494" t="s">
        <v>932</v>
      </c>
      <c r="B21" s="499">
        <f>IFERROR(B6/B18,0)</f>
        <v>0.18191984534425729</v>
      </c>
    </row>
    <row r="22" spans="1:2">
      <c r="A22" s="494" t="s">
        <v>933</v>
      </c>
      <c r="B22" s="499">
        <f>IFERROR(B6/B19,0)</f>
        <v>0.12588925297923179</v>
      </c>
    </row>
    <row r="23" spans="1:2" ht="15.75" thickBot="1">
      <c r="A23" s="500" t="s">
        <v>934</v>
      </c>
      <c r="B23" s="501">
        <f>IFERROR(B6/B14,0)</f>
        <v>0.12816935703310947</v>
      </c>
    </row>
    <row r="24" spans="1:2" ht="16.5" customHeight="1">
      <c r="A24" s="487" t="s">
        <v>957</v>
      </c>
      <c r="B24" s="485"/>
    </row>
    <row r="25" spans="1:2" ht="25.5" customHeight="1">
      <c r="A25" s="487" t="s">
        <v>958</v>
      </c>
    </row>
    <row r="26" spans="1:2" ht="57" customHeight="1">
      <c r="A26" s="487" t="s">
        <v>959</v>
      </c>
    </row>
    <row r="27" spans="1:2">
      <c r="A27" s="486"/>
    </row>
  </sheetData>
  <pageMargins left="0.7" right="0.7" top="0.75" bottom="0.75" header="0.3" footer="0.3"/>
  <pageSetup scale="5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0"/>
  <sheetViews>
    <sheetView showGridLines="0" zoomScale="85" zoomScaleNormal="85" workbookViewId="0">
      <selection activeCell="B81" sqref="B81"/>
    </sheetView>
  </sheetViews>
  <sheetFormatPr defaultRowHeight="15"/>
  <cols>
    <col min="1" max="1" width="74.7109375" customWidth="1"/>
    <col min="2" max="2" width="19.28515625" customWidth="1"/>
    <col min="3" max="3" width="22.28515625" bestFit="1" customWidth="1"/>
    <col min="4" max="4" width="18.7109375" customWidth="1"/>
    <col min="5" max="5" width="26.140625" customWidth="1"/>
    <col min="6" max="6" width="19.7109375" customWidth="1"/>
  </cols>
  <sheetData>
    <row r="1" spans="1:6">
      <c r="A1" s="488" t="s">
        <v>97</v>
      </c>
      <c r="B1" s="12" t="str">
        <f>Info!C2</f>
        <v>სს ”ლიბერთი ბანკი”</v>
      </c>
      <c r="C1" s="189"/>
    </row>
    <row r="2" spans="1:6">
      <c r="A2" s="489" t="s">
        <v>98</v>
      </c>
      <c r="B2" s="578">
        <f>'1. key ratios'!B2</f>
        <v>45930</v>
      </c>
      <c r="C2" s="189"/>
    </row>
    <row r="3" spans="1:6">
      <c r="A3" s="490" t="s">
        <v>949</v>
      </c>
      <c r="B3" s="484" t="s">
        <v>919</v>
      </c>
      <c r="C3" s="189"/>
    </row>
    <row r="5" spans="1:6">
      <c r="A5" s="486"/>
    </row>
    <row r="6" spans="1:6" ht="15.75" thickBot="1">
      <c r="A6" s="502"/>
      <c r="B6" s="502"/>
      <c r="C6" s="502"/>
      <c r="D6" s="502"/>
      <c r="E6" s="502"/>
      <c r="F6" s="502"/>
    </row>
    <row r="7" spans="1:6">
      <c r="A7" s="862"/>
      <c r="B7" s="864" t="s">
        <v>935</v>
      </c>
      <c r="C7" s="864"/>
      <c r="D7" s="864"/>
      <c r="E7" s="864"/>
      <c r="F7" s="865" t="s">
        <v>936</v>
      </c>
    </row>
    <row r="8" spans="1:6" ht="25.5">
      <c r="A8" s="863"/>
      <c r="B8" s="568" t="s">
        <v>937</v>
      </c>
      <c r="C8" s="568" t="s">
        <v>938</v>
      </c>
      <c r="D8" s="568" t="s">
        <v>939</v>
      </c>
      <c r="E8" s="568" t="s">
        <v>940</v>
      </c>
      <c r="F8" s="866"/>
    </row>
    <row r="9" spans="1:6" ht="25.5">
      <c r="A9" s="728" t="s">
        <v>941</v>
      </c>
      <c r="B9" s="503">
        <f>B13+B17</f>
        <v>711108943.84509051</v>
      </c>
      <c r="C9" s="503">
        <f t="shared" ref="C9:D9" si="0">C13+C17</f>
        <v>25073957.005556002</v>
      </c>
      <c r="D9" s="503">
        <f t="shared" si="0"/>
        <v>146154256.24000001</v>
      </c>
      <c r="E9" s="503">
        <f>E13+E17</f>
        <v>4565384.0000000009</v>
      </c>
      <c r="F9" s="504">
        <f>F13+F17</f>
        <v>886902541.09064651</v>
      </c>
    </row>
    <row r="10" spans="1:6">
      <c r="A10" s="729" t="s">
        <v>942</v>
      </c>
      <c r="B10" s="505">
        <v>711156803.96954978</v>
      </c>
      <c r="C10" s="505">
        <v>4361168</v>
      </c>
      <c r="D10" s="505">
        <v>135937001.24000001</v>
      </c>
      <c r="E10" s="505">
        <v>4565384.0000000009</v>
      </c>
      <c r="F10" s="504">
        <f>SUM(B10:E10)</f>
        <v>856020357.20954978</v>
      </c>
    </row>
    <row r="11" spans="1:6">
      <c r="A11" s="729" t="s">
        <v>943</v>
      </c>
      <c r="B11" s="505">
        <v>-47860.124459270017</v>
      </c>
      <c r="C11" s="505">
        <v>20712789.005556002</v>
      </c>
      <c r="D11" s="505">
        <v>10217255</v>
      </c>
      <c r="E11" s="505">
        <v>0</v>
      </c>
      <c r="F11" s="504">
        <f>SUM(B11:E11)</f>
        <v>30882183.881096732</v>
      </c>
    </row>
    <row r="12" spans="1:6">
      <c r="A12" s="730" t="s">
        <v>944</v>
      </c>
      <c r="B12" s="505">
        <v>372625.88954969199</v>
      </c>
      <c r="C12" s="505">
        <v>3488934.4</v>
      </c>
      <c r="D12" s="505">
        <v>24800276.157480016</v>
      </c>
      <c r="E12" s="505">
        <v>-2422629.3468999993</v>
      </c>
      <c r="F12" s="504">
        <f t="shared" ref="F12:F20" si="1">SUM(B12:E12)</f>
        <v>26239207.100129709</v>
      </c>
    </row>
    <row r="13" spans="1:6">
      <c r="A13" s="731" t="s">
        <v>945</v>
      </c>
      <c r="B13" s="506">
        <v>0</v>
      </c>
      <c r="C13" s="506">
        <v>872233.6</v>
      </c>
      <c r="D13" s="506">
        <v>111136725.08251999</v>
      </c>
      <c r="E13" s="506">
        <v>6988013.3469000002</v>
      </c>
      <c r="F13" s="504">
        <f t="shared" si="1"/>
        <v>118996972.02941999</v>
      </c>
    </row>
    <row r="14" spans="1:6">
      <c r="A14" s="729" t="s">
        <v>942</v>
      </c>
      <c r="B14" s="507">
        <v>0</v>
      </c>
      <c r="C14" s="507">
        <v>872233.6</v>
      </c>
      <c r="D14" s="507">
        <v>111136725.08251999</v>
      </c>
      <c r="E14" s="507">
        <v>6988013.3469000002</v>
      </c>
      <c r="F14" s="504">
        <f t="shared" si="1"/>
        <v>118996972.02941999</v>
      </c>
    </row>
    <row r="15" spans="1:6">
      <c r="A15" s="729" t="s">
        <v>943</v>
      </c>
      <c r="B15" s="507">
        <v>0</v>
      </c>
      <c r="C15" s="507">
        <v>0</v>
      </c>
      <c r="D15" s="507">
        <v>0</v>
      </c>
      <c r="E15" s="507">
        <v>0</v>
      </c>
      <c r="F15" s="504">
        <f t="shared" si="1"/>
        <v>0</v>
      </c>
    </row>
    <row r="16" spans="1:6">
      <c r="A16" s="730" t="s">
        <v>944</v>
      </c>
      <c r="B16" s="507">
        <v>0</v>
      </c>
      <c r="C16" s="507">
        <v>0</v>
      </c>
      <c r="D16" s="507">
        <v>0</v>
      </c>
      <c r="E16" s="507">
        <v>0</v>
      </c>
      <c r="F16" s="504">
        <f t="shared" si="1"/>
        <v>0</v>
      </c>
    </row>
    <row r="17" spans="1:6">
      <c r="A17" s="731" t="s">
        <v>925</v>
      </c>
      <c r="B17" s="506">
        <v>711108943.84509051</v>
      </c>
      <c r="C17" s="506">
        <v>24201723.405556001</v>
      </c>
      <c r="D17" s="506">
        <v>35017531.157480016</v>
      </c>
      <c r="E17" s="506">
        <v>-2422629.3468999993</v>
      </c>
      <c r="F17" s="504">
        <f t="shared" si="1"/>
        <v>767905569.06122649</v>
      </c>
    </row>
    <row r="18" spans="1:6">
      <c r="A18" s="729" t="s">
        <v>942</v>
      </c>
      <c r="B18" s="507">
        <v>711156803.96954978</v>
      </c>
      <c r="C18" s="507">
        <v>3488934.4</v>
      </c>
      <c r="D18" s="507">
        <v>24800276.157480016</v>
      </c>
      <c r="E18" s="507">
        <v>-2422629.3468999993</v>
      </c>
      <c r="F18" s="504">
        <f t="shared" si="1"/>
        <v>737023385.18012977</v>
      </c>
    </row>
    <row r="19" spans="1:6">
      <c r="A19" s="729" t="s">
        <v>943</v>
      </c>
      <c r="B19" s="507">
        <v>-47860.124459270017</v>
      </c>
      <c r="C19" s="507">
        <v>20712789.005556002</v>
      </c>
      <c r="D19" s="507">
        <v>10217255</v>
      </c>
      <c r="E19" s="507">
        <v>0</v>
      </c>
      <c r="F19" s="504">
        <f t="shared" si="1"/>
        <v>30882183.881096732</v>
      </c>
    </row>
    <row r="20" spans="1:6" ht="15.75" thickBot="1">
      <c r="A20" s="732" t="s">
        <v>944</v>
      </c>
      <c r="B20" s="508">
        <v>372625.88954969199</v>
      </c>
      <c r="C20" s="508">
        <v>3488934.4</v>
      </c>
      <c r="D20" s="508">
        <v>24800276.157480016</v>
      </c>
      <c r="E20" s="508">
        <v>-2422629.3468999993</v>
      </c>
      <c r="F20" s="825">
        <f t="shared" si="1"/>
        <v>26239207.100129709</v>
      </c>
    </row>
  </sheetData>
  <mergeCells count="3">
    <mergeCell ref="A7:A8"/>
    <mergeCell ref="B7:E7"/>
    <mergeCell ref="F7:F8"/>
  </mergeCells>
  <pageMargins left="0.7" right="0.7" top="0.75" bottom="0.75" header="0.3" footer="0.3"/>
  <pageSetup scale="4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zoomScale="80" zoomScaleNormal="80" workbookViewId="0">
      <pane xSplit="1" ySplit="5" topLeftCell="B6" activePane="bottomRight" state="frozen"/>
      <selection activeCell="B81" sqref="B81"/>
      <selection pane="topRight" activeCell="B81" sqref="B81"/>
      <selection pane="bottomLeft" activeCell="B81" sqref="B81"/>
      <selection pane="bottomRight" activeCell="B81" sqref="B81"/>
    </sheetView>
  </sheetViews>
  <sheetFormatPr defaultRowHeight="15.75"/>
  <cols>
    <col min="1" max="1" width="10.7109375" style="29" customWidth="1"/>
    <col min="2" max="2" width="90.5703125" style="29" customWidth="1"/>
    <col min="3" max="3" width="47.5703125" style="29" customWidth="1"/>
    <col min="4" max="4" width="29" style="29" customWidth="1"/>
    <col min="5" max="5" width="9.42578125" customWidth="1"/>
  </cols>
  <sheetData>
    <row r="1" spans="1:6">
      <c r="A1" s="13" t="s">
        <v>97</v>
      </c>
      <c r="B1" s="15" t="str">
        <f>Info!C2</f>
        <v>სს ”ლიბერთი ბანკი”</v>
      </c>
      <c r="E1" s="2"/>
      <c r="F1" s="2"/>
    </row>
    <row r="2" spans="1:6" s="17" customFormat="1" ht="15.75" customHeight="1">
      <c r="A2" s="17" t="s">
        <v>98</v>
      </c>
      <c r="B2" s="578">
        <f>'1. key ratios'!B2</f>
        <v>45930</v>
      </c>
    </row>
    <row r="3" spans="1:6" s="17" customFormat="1" ht="15.75" customHeight="1">
      <c r="A3" s="21"/>
    </row>
    <row r="4" spans="1:6" s="17" customFormat="1" ht="15.75" customHeight="1" thickBot="1">
      <c r="A4" s="17" t="s">
        <v>247</v>
      </c>
      <c r="B4" s="110" t="s">
        <v>161</v>
      </c>
      <c r="D4" s="112" t="s">
        <v>76</v>
      </c>
    </row>
    <row r="5" spans="1:6" ht="25.5">
      <c r="A5" s="74" t="s">
        <v>25</v>
      </c>
      <c r="B5" s="75" t="s">
        <v>133</v>
      </c>
      <c r="C5" s="571" t="s">
        <v>826</v>
      </c>
      <c r="D5" s="111" t="s">
        <v>162</v>
      </c>
    </row>
    <row r="6" spans="1:6">
      <c r="A6" s="618">
        <v>1</v>
      </c>
      <c r="B6" s="619" t="s">
        <v>811</v>
      </c>
      <c r="C6" s="733">
        <f>SUM(C7:C9)</f>
        <v>724785246.67498374</v>
      </c>
      <c r="D6" s="734"/>
      <c r="E6" s="7"/>
    </row>
    <row r="7" spans="1:6">
      <c r="A7" s="618">
        <v>1.1000000000000001</v>
      </c>
      <c r="B7" s="620" t="s">
        <v>85</v>
      </c>
      <c r="C7" s="335">
        <v>338732080.87</v>
      </c>
      <c r="D7" s="70"/>
      <c r="E7" s="7"/>
    </row>
    <row r="8" spans="1:6">
      <c r="A8" s="618">
        <v>1.2</v>
      </c>
      <c r="B8" s="620" t="s">
        <v>86</v>
      </c>
      <c r="C8" s="335">
        <v>167003174.85618231</v>
      </c>
      <c r="D8" s="70"/>
      <c r="E8" s="7"/>
    </row>
    <row r="9" spans="1:6">
      <c r="A9" s="618">
        <v>1.3</v>
      </c>
      <c r="B9" s="620" t="s">
        <v>87</v>
      </c>
      <c r="C9" s="335">
        <v>219049990.94880146</v>
      </c>
      <c r="D9" s="70"/>
      <c r="E9" s="7"/>
    </row>
    <row r="10" spans="1:6">
      <c r="A10" s="618">
        <v>2</v>
      </c>
      <c r="B10" s="621" t="s">
        <v>698</v>
      </c>
      <c r="C10" s="339">
        <v>1289440.29</v>
      </c>
      <c r="D10" s="70"/>
      <c r="E10" s="7"/>
    </row>
    <row r="11" spans="1:6">
      <c r="A11" s="618">
        <v>2.1</v>
      </c>
      <c r="B11" s="622" t="s">
        <v>699</v>
      </c>
      <c r="C11" s="336">
        <v>966158.55</v>
      </c>
      <c r="D11" s="71"/>
      <c r="E11" s="8"/>
    </row>
    <row r="12" spans="1:6" ht="23.65" customHeight="1">
      <c r="A12" s="618">
        <v>3</v>
      </c>
      <c r="B12" s="308" t="s">
        <v>700</v>
      </c>
      <c r="C12" s="338"/>
      <c r="D12" s="71"/>
      <c r="E12" s="8"/>
    </row>
    <row r="13" spans="1:6" ht="22.9" customHeight="1">
      <c r="A13" s="618">
        <v>4</v>
      </c>
      <c r="B13" s="309" t="s">
        <v>701</v>
      </c>
      <c r="C13" s="338"/>
      <c r="D13" s="71"/>
      <c r="E13" s="8"/>
    </row>
    <row r="14" spans="1:6" ht="21">
      <c r="A14" s="618">
        <v>5</v>
      </c>
      <c r="B14" s="309" t="s">
        <v>702</v>
      </c>
      <c r="C14" s="338">
        <v>259869571.78298306</v>
      </c>
      <c r="D14" s="71"/>
      <c r="E14" s="8"/>
    </row>
    <row r="15" spans="1:6">
      <c r="A15" s="618">
        <v>5.0999999999999996</v>
      </c>
      <c r="B15" s="310" t="s">
        <v>703</v>
      </c>
      <c r="C15" s="335">
        <v>0</v>
      </c>
      <c r="D15" s="71"/>
      <c r="E15" s="7"/>
    </row>
    <row r="16" spans="1:6">
      <c r="A16" s="618">
        <v>5.2</v>
      </c>
      <c r="B16" s="310" t="s">
        <v>538</v>
      </c>
      <c r="C16" s="335">
        <v>259869571.78298306</v>
      </c>
      <c r="D16" s="70"/>
      <c r="E16" s="7"/>
    </row>
    <row r="17" spans="1:5">
      <c r="A17" s="618">
        <v>5.3</v>
      </c>
      <c r="B17" s="310" t="s">
        <v>704</v>
      </c>
      <c r="C17" s="335"/>
      <c r="D17" s="70"/>
      <c r="E17" s="7"/>
    </row>
    <row r="18" spans="1:5">
      <c r="A18" s="618">
        <v>6</v>
      </c>
      <c r="B18" s="308" t="s">
        <v>705</v>
      </c>
      <c r="C18" s="339">
        <v>4439733664.2076139</v>
      </c>
      <c r="D18" s="70"/>
      <c r="E18" s="7"/>
    </row>
    <row r="19" spans="1:5">
      <c r="A19" s="618">
        <v>6.1</v>
      </c>
      <c r="B19" s="310" t="s">
        <v>538</v>
      </c>
      <c r="C19" s="336">
        <v>452341677.54308712</v>
      </c>
      <c r="D19" s="70"/>
      <c r="E19" s="7"/>
    </row>
    <row r="20" spans="1:5">
      <c r="A20" s="618">
        <v>6.2</v>
      </c>
      <c r="B20" s="310" t="s">
        <v>704</v>
      </c>
      <c r="C20" s="336">
        <v>3987391986.6645265</v>
      </c>
      <c r="D20" s="70"/>
      <c r="E20" s="7"/>
    </row>
    <row r="21" spans="1:5">
      <c r="A21" s="618">
        <v>7</v>
      </c>
      <c r="B21" s="311" t="s">
        <v>706</v>
      </c>
      <c r="C21" s="338">
        <v>0</v>
      </c>
      <c r="D21" s="70"/>
      <c r="E21" s="7"/>
    </row>
    <row r="22" spans="1:5">
      <c r="A22" s="618">
        <v>8</v>
      </c>
      <c r="B22" s="312" t="s">
        <v>707</v>
      </c>
      <c r="C22" s="339"/>
      <c r="D22" s="70"/>
      <c r="E22" s="7"/>
    </row>
    <row r="23" spans="1:5">
      <c r="A23" s="618">
        <v>9</v>
      </c>
      <c r="B23" s="309" t="s">
        <v>708</v>
      </c>
      <c r="C23" s="339">
        <v>217591914.89000005</v>
      </c>
      <c r="D23" s="735"/>
      <c r="E23" s="7"/>
    </row>
    <row r="24" spans="1:5">
      <c r="A24" s="618">
        <v>9.1</v>
      </c>
      <c r="B24" s="313" t="s">
        <v>709</v>
      </c>
      <c r="C24" s="337">
        <v>215146192.06000003</v>
      </c>
      <c r="D24" s="72"/>
      <c r="E24" s="7"/>
    </row>
    <row r="25" spans="1:5">
      <c r="A25" s="618">
        <v>9.1999999999999993</v>
      </c>
      <c r="B25" s="313" t="s">
        <v>710</v>
      </c>
      <c r="C25" s="337">
        <v>2445722.83</v>
      </c>
      <c r="D25" s="736"/>
      <c r="E25" s="6"/>
    </row>
    <row r="26" spans="1:5">
      <c r="A26" s="618">
        <v>10</v>
      </c>
      <c r="B26" s="309" t="s">
        <v>36</v>
      </c>
      <c r="C26" s="340">
        <v>83248775.679999977</v>
      </c>
      <c r="D26" s="481" t="s">
        <v>903</v>
      </c>
      <c r="E26" s="7"/>
    </row>
    <row r="27" spans="1:5">
      <c r="A27" s="618">
        <v>10.1</v>
      </c>
      <c r="B27" s="313" t="s">
        <v>711</v>
      </c>
      <c r="C27" s="335"/>
      <c r="D27" s="70"/>
      <c r="E27" s="7"/>
    </row>
    <row r="28" spans="1:5">
      <c r="A28" s="618">
        <v>10.199999999999999</v>
      </c>
      <c r="B28" s="313" t="s">
        <v>712</v>
      </c>
      <c r="C28" s="335">
        <v>83248775.679999977</v>
      </c>
      <c r="D28" s="70"/>
      <c r="E28" s="7"/>
    </row>
    <row r="29" spans="1:5">
      <c r="A29" s="618">
        <v>11</v>
      </c>
      <c r="B29" s="309" t="s">
        <v>713</v>
      </c>
      <c r="C29" s="339">
        <v>0</v>
      </c>
      <c r="D29" s="70"/>
      <c r="E29" s="7"/>
    </row>
    <row r="30" spans="1:5">
      <c r="A30" s="618">
        <v>11.1</v>
      </c>
      <c r="B30" s="313" t="s">
        <v>714</v>
      </c>
      <c r="C30" s="335">
        <v>0</v>
      </c>
      <c r="D30" s="70"/>
      <c r="E30" s="7"/>
    </row>
    <row r="31" spans="1:5">
      <c r="A31" s="618">
        <v>11.2</v>
      </c>
      <c r="B31" s="313" t="s">
        <v>715</v>
      </c>
      <c r="C31" s="335"/>
      <c r="D31" s="70"/>
      <c r="E31" s="7"/>
    </row>
    <row r="32" spans="1:5">
      <c r="A32" s="618">
        <v>13</v>
      </c>
      <c r="B32" s="309" t="s">
        <v>88</v>
      </c>
      <c r="C32" s="339">
        <v>50123156.277000003</v>
      </c>
      <c r="D32" s="70"/>
      <c r="E32" s="7"/>
    </row>
    <row r="33" spans="1:5">
      <c r="A33" s="618">
        <v>13.1</v>
      </c>
      <c r="B33" s="623" t="s">
        <v>716</v>
      </c>
      <c r="C33" s="335"/>
      <c r="D33" s="70"/>
      <c r="E33" s="7"/>
    </row>
    <row r="34" spans="1:5">
      <c r="A34" s="618">
        <v>13.2</v>
      </c>
      <c r="B34" s="623" t="s">
        <v>717</v>
      </c>
      <c r="C34" s="337"/>
      <c r="D34" s="72"/>
      <c r="E34" s="7"/>
    </row>
    <row r="35" spans="1:5">
      <c r="A35" s="618">
        <v>14</v>
      </c>
      <c r="B35" s="515" t="s">
        <v>718</v>
      </c>
      <c r="C35" s="341">
        <v>5776641769.8025818</v>
      </c>
      <c r="D35" s="72"/>
      <c r="E35" s="7"/>
    </row>
    <row r="36" spans="1:5">
      <c r="A36" s="618"/>
      <c r="B36" s="624" t="s">
        <v>93</v>
      </c>
      <c r="C36" s="144"/>
      <c r="D36" s="73"/>
      <c r="E36" s="7"/>
    </row>
    <row r="37" spans="1:5">
      <c r="A37" s="618">
        <v>15</v>
      </c>
      <c r="B37" s="314" t="s">
        <v>719</v>
      </c>
      <c r="C37" s="737">
        <v>0</v>
      </c>
      <c r="D37" s="736"/>
      <c r="E37" s="6"/>
    </row>
    <row r="38" spans="1:5">
      <c r="A38" s="618">
        <v>15.1</v>
      </c>
      <c r="B38" s="622" t="s">
        <v>699</v>
      </c>
      <c r="C38" s="335">
        <v>0</v>
      </c>
      <c r="D38" s="70"/>
      <c r="E38" s="7"/>
    </row>
    <row r="39" spans="1:5" ht="21">
      <c r="A39" s="618">
        <v>16</v>
      </c>
      <c r="B39" s="311" t="s">
        <v>720</v>
      </c>
      <c r="C39" s="339"/>
      <c r="D39" s="70"/>
      <c r="E39" s="7"/>
    </row>
    <row r="40" spans="1:5">
      <c r="A40" s="618">
        <v>17</v>
      </c>
      <c r="B40" s="311" t="s">
        <v>721</v>
      </c>
      <c r="C40" s="339">
        <v>4881664793.400218</v>
      </c>
      <c r="D40" s="70"/>
      <c r="E40" s="7"/>
    </row>
    <row r="41" spans="1:5">
      <c r="A41" s="618">
        <v>17.100000000000001</v>
      </c>
      <c r="B41" s="315" t="s">
        <v>722</v>
      </c>
      <c r="C41" s="335">
        <v>4096394815.6250129</v>
      </c>
      <c r="D41" s="70"/>
      <c r="E41" s="7"/>
    </row>
    <row r="42" spans="1:5">
      <c r="A42" s="816">
        <v>17.2</v>
      </c>
      <c r="B42" s="817" t="s">
        <v>89</v>
      </c>
      <c r="C42" s="337">
        <v>741666347.98520505</v>
      </c>
      <c r="D42" s="72"/>
      <c r="E42" s="7"/>
    </row>
    <row r="43" spans="1:5">
      <c r="A43" s="618">
        <v>17.3</v>
      </c>
      <c r="B43" s="818" t="s">
        <v>723</v>
      </c>
      <c r="C43" s="738"/>
      <c r="D43" s="739"/>
      <c r="E43" s="7"/>
    </row>
    <row r="44" spans="1:5">
      <c r="A44" s="618">
        <v>17.399999999999999</v>
      </c>
      <c r="B44" s="818" t="s">
        <v>724</v>
      </c>
      <c r="C44" s="738">
        <v>43603629.789999999</v>
      </c>
      <c r="D44" s="739"/>
      <c r="E44" s="7"/>
    </row>
    <row r="45" spans="1:5">
      <c r="A45" s="618">
        <v>18</v>
      </c>
      <c r="B45" s="819" t="s">
        <v>725</v>
      </c>
      <c r="C45" s="740">
        <v>2482631.3290882953</v>
      </c>
      <c r="D45" s="739"/>
      <c r="E45" s="6"/>
    </row>
    <row r="46" spans="1:5">
      <c r="A46" s="618">
        <v>19</v>
      </c>
      <c r="B46" s="819" t="s">
        <v>726</v>
      </c>
      <c r="C46" s="740">
        <v>17891692.690000001</v>
      </c>
      <c r="D46" s="741"/>
    </row>
    <row r="47" spans="1:5">
      <c r="A47" s="618">
        <v>19.100000000000001</v>
      </c>
      <c r="B47" s="820" t="s">
        <v>727</v>
      </c>
      <c r="C47" s="738">
        <v>626250.28</v>
      </c>
      <c r="D47" s="741"/>
    </row>
    <row r="48" spans="1:5">
      <c r="A48" s="618">
        <v>19.2</v>
      </c>
      <c r="B48" s="820" t="s">
        <v>728</v>
      </c>
      <c r="C48" s="738">
        <v>17265442.41</v>
      </c>
      <c r="D48" s="741"/>
    </row>
    <row r="49" spans="1:4">
      <c r="A49" s="618">
        <v>20</v>
      </c>
      <c r="B49" s="515" t="s">
        <v>90</v>
      </c>
      <c r="C49" s="740">
        <v>140670794.02420101</v>
      </c>
      <c r="D49" s="741"/>
    </row>
    <row r="50" spans="1:4">
      <c r="A50" s="618">
        <v>21</v>
      </c>
      <c r="B50" s="621" t="s">
        <v>78</v>
      </c>
      <c r="C50" s="740">
        <v>31568433.160000004</v>
      </c>
      <c r="D50" s="741"/>
    </row>
    <row r="51" spans="1:4">
      <c r="A51" s="618">
        <v>21.1</v>
      </c>
      <c r="B51" s="620" t="s">
        <v>729</v>
      </c>
      <c r="C51" s="738">
        <v>90006.23</v>
      </c>
      <c r="D51" s="741"/>
    </row>
    <row r="52" spans="1:4">
      <c r="A52" s="618">
        <v>22</v>
      </c>
      <c r="B52" s="515" t="s">
        <v>730</v>
      </c>
      <c r="C52" s="740">
        <v>5074278344.603507</v>
      </c>
      <c r="D52" s="741"/>
    </row>
    <row r="53" spans="1:4">
      <c r="A53" s="618"/>
      <c r="B53" s="624" t="s">
        <v>731</v>
      </c>
      <c r="C53" s="576"/>
      <c r="D53" s="741"/>
    </row>
    <row r="54" spans="1:4">
      <c r="A54" s="618">
        <v>23</v>
      </c>
      <c r="B54" s="515" t="s">
        <v>94</v>
      </c>
      <c r="C54" s="740">
        <v>44490459.259999998</v>
      </c>
      <c r="D54" s="741"/>
    </row>
    <row r="55" spans="1:4">
      <c r="A55" s="618">
        <v>24</v>
      </c>
      <c r="B55" s="515" t="s">
        <v>732</v>
      </c>
      <c r="C55" s="740">
        <v>45653.84</v>
      </c>
      <c r="D55" s="741"/>
    </row>
    <row r="56" spans="1:4">
      <c r="A56" s="618">
        <v>25</v>
      </c>
      <c r="B56" s="625" t="s">
        <v>91</v>
      </c>
      <c r="C56" s="740">
        <v>41370267.239999995</v>
      </c>
      <c r="D56" s="741"/>
    </row>
    <row r="57" spans="1:4">
      <c r="A57" s="618">
        <v>26</v>
      </c>
      <c r="B57" s="819" t="s">
        <v>733</v>
      </c>
      <c r="C57" s="740">
        <v>0</v>
      </c>
      <c r="D57" s="741"/>
    </row>
    <row r="58" spans="1:4">
      <c r="A58" s="618">
        <v>27</v>
      </c>
      <c r="B58" s="819" t="s">
        <v>734</v>
      </c>
      <c r="C58" s="742">
        <v>0</v>
      </c>
      <c r="D58" s="741"/>
    </row>
    <row r="59" spans="1:4">
      <c r="A59" s="618">
        <v>27.1</v>
      </c>
      <c r="B59" s="821" t="s">
        <v>735</v>
      </c>
      <c r="C59" s="743"/>
      <c r="D59" s="741"/>
    </row>
    <row r="60" spans="1:4">
      <c r="A60" s="618">
        <v>27.2</v>
      </c>
      <c r="B60" s="818" t="s">
        <v>736</v>
      </c>
      <c r="C60" s="743"/>
      <c r="D60" s="741"/>
    </row>
    <row r="61" spans="1:4">
      <c r="A61" s="618">
        <v>28</v>
      </c>
      <c r="B61" s="621" t="s">
        <v>737</v>
      </c>
      <c r="C61" s="742"/>
      <c r="D61" s="741"/>
    </row>
    <row r="62" spans="1:4">
      <c r="A62" s="618">
        <v>29</v>
      </c>
      <c r="B62" s="819" t="s">
        <v>738</v>
      </c>
      <c r="C62" s="740">
        <v>34059711.18</v>
      </c>
      <c r="D62" s="741"/>
    </row>
    <row r="63" spans="1:4">
      <c r="A63" s="618">
        <v>29.1</v>
      </c>
      <c r="B63" s="822" t="s">
        <v>739</v>
      </c>
      <c r="C63" s="738">
        <v>34059711.18</v>
      </c>
      <c r="D63" s="741"/>
    </row>
    <row r="64" spans="1:4" ht="24" customHeight="1">
      <c r="A64" s="618">
        <v>29.2</v>
      </c>
      <c r="B64" s="821" t="s">
        <v>740</v>
      </c>
      <c r="C64" s="743"/>
      <c r="D64" s="741"/>
    </row>
    <row r="65" spans="1:4" ht="22.15" customHeight="1">
      <c r="A65" s="618">
        <v>29.3</v>
      </c>
      <c r="B65" s="823" t="s">
        <v>741</v>
      </c>
      <c r="C65" s="743"/>
      <c r="D65" s="741"/>
    </row>
    <row r="66" spans="1:4">
      <c r="A66" s="618">
        <v>30</v>
      </c>
      <c r="B66" s="824" t="s">
        <v>92</v>
      </c>
      <c r="C66" s="740">
        <v>582397333.76999998</v>
      </c>
      <c r="D66" s="741"/>
    </row>
    <row r="67" spans="1:4">
      <c r="A67" s="618">
        <v>31</v>
      </c>
      <c r="B67" s="626" t="s">
        <v>742</v>
      </c>
      <c r="C67" s="740">
        <v>702363425.28999996</v>
      </c>
      <c r="D67" s="741"/>
    </row>
    <row r="68" spans="1:4" ht="16.5" thickBot="1">
      <c r="A68" s="627">
        <v>32</v>
      </c>
      <c r="B68" s="628" t="s">
        <v>743</v>
      </c>
      <c r="C68" s="744">
        <v>5776641769.893507</v>
      </c>
      <c r="D68" s="745"/>
    </row>
  </sheetData>
  <pageMargins left="0.7" right="0.7" top="0.75" bottom="0.75" header="0.3" footer="0.3"/>
  <pageSetup paperSize="9" scale="4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zoomScale="80" zoomScaleNormal="80" workbookViewId="0">
      <pane xSplit="2" ySplit="7" topLeftCell="C8" activePane="bottomRight" state="frozen"/>
      <selection activeCell="B81" sqref="B81"/>
      <selection pane="topRight" activeCell="B81" sqref="B81"/>
      <selection pane="bottomLeft" activeCell="B81" sqref="B81"/>
      <selection pane="bottomRight" activeCell="B81" sqref="B81"/>
    </sheetView>
  </sheetViews>
  <sheetFormatPr defaultColWidth="9.28515625" defaultRowHeight="12.75"/>
  <cols>
    <col min="1" max="1" width="10.5703125" style="2" bestFit="1" customWidth="1"/>
    <col min="2" max="2" width="97" style="2" bestFit="1" customWidth="1"/>
    <col min="3" max="3" width="14" style="2" bestFit="1" customWidth="1"/>
    <col min="4" max="4" width="13.28515625" style="2" bestFit="1" customWidth="1"/>
    <col min="5" max="5" width="14.28515625" style="2" customWidth="1"/>
    <col min="6" max="6" width="13.28515625" style="2" bestFit="1" customWidth="1"/>
    <col min="7" max="7" width="12.7109375" style="2" bestFit="1" customWidth="1"/>
    <col min="8" max="8" width="13.28515625" style="2" bestFit="1" customWidth="1"/>
    <col min="9" max="9" width="14" style="2" customWidth="1"/>
    <col min="10" max="10" width="13.28515625" style="2" bestFit="1" customWidth="1"/>
    <col min="11" max="11" width="14" style="2" bestFit="1" customWidth="1"/>
    <col min="12" max="12" width="14.140625" style="2" customWidth="1"/>
    <col min="13" max="13" width="14.28515625" style="2" customWidth="1"/>
    <col min="14" max="14" width="14.85546875" style="2" customWidth="1"/>
    <col min="15" max="15" width="14" style="2" customWidth="1"/>
    <col min="16" max="16" width="13.28515625" style="2" bestFit="1" customWidth="1"/>
    <col min="17" max="17" width="11.42578125" style="2" customWidth="1"/>
    <col min="18" max="18" width="13.28515625" style="2" bestFit="1" customWidth="1"/>
    <col min="19" max="19" width="26.42578125" style="2" customWidth="1"/>
    <col min="20" max="16384" width="9.28515625" style="11"/>
  </cols>
  <sheetData>
    <row r="1" spans="1:19">
      <c r="A1" s="2" t="s">
        <v>97</v>
      </c>
      <c r="B1" s="189" t="str">
        <f>Info!C2</f>
        <v>სს ”ლიბერთი ბანკი”</v>
      </c>
    </row>
    <row r="2" spans="1:19">
      <c r="A2" s="2" t="s">
        <v>98</v>
      </c>
      <c r="B2" s="578">
        <f>'1. key ratios'!B2</f>
        <v>45930</v>
      </c>
    </row>
    <row r="4" spans="1:19" ht="26.25" thickBot="1">
      <c r="A4" s="28" t="s">
        <v>248</v>
      </c>
      <c r="B4" s="161" t="s">
        <v>282</v>
      </c>
    </row>
    <row r="5" spans="1:19">
      <c r="A5" s="61"/>
      <c r="B5" s="62"/>
      <c r="C5" s="56" t="s">
        <v>0</v>
      </c>
      <c r="D5" s="56" t="s">
        <v>1</v>
      </c>
      <c r="E5" s="56" t="s">
        <v>2</v>
      </c>
      <c r="F5" s="56" t="s">
        <v>3</v>
      </c>
      <c r="G5" s="56" t="s">
        <v>4</v>
      </c>
      <c r="H5" s="56" t="s">
        <v>5</v>
      </c>
      <c r="I5" s="56" t="s">
        <v>134</v>
      </c>
      <c r="J5" s="56" t="s">
        <v>135</v>
      </c>
      <c r="K5" s="56" t="s">
        <v>136</v>
      </c>
      <c r="L5" s="56" t="s">
        <v>137</v>
      </c>
      <c r="M5" s="56" t="s">
        <v>138</v>
      </c>
      <c r="N5" s="56" t="s">
        <v>139</v>
      </c>
      <c r="O5" s="56" t="s">
        <v>269</v>
      </c>
      <c r="P5" s="56" t="s">
        <v>270</v>
      </c>
      <c r="Q5" s="56" t="s">
        <v>271</v>
      </c>
      <c r="R5" s="153" t="s">
        <v>272</v>
      </c>
      <c r="S5" s="57" t="s">
        <v>273</v>
      </c>
    </row>
    <row r="6" spans="1:19" ht="46.5" customHeight="1">
      <c r="A6" s="77"/>
      <c r="B6" s="871" t="s">
        <v>274</v>
      </c>
      <c r="C6" s="869">
        <v>0</v>
      </c>
      <c r="D6" s="870"/>
      <c r="E6" s="869">
        <v>0.2</v>
      </c>
      <c r="F6" s="870"/>
      <c r="G6" s="869">
        <v>0.35</v>
      </c>
      <c r="H6" s="870"/>
      <c r="I6" s="869">
        <v>0.5</v>
      </c>
      <c r="J6" s="870"/>
      <c r="K6" s="869">
        <v>0.75</v>
      </c>
      <c r="L6" s="870"/>
      <c r="M6" s="869">
        <v>1</v>
      </c>
      <c r="N6" s="870"/>
      <c r="O6" s="869">
        <v>1.5</v>
      </c>
      <c r="P6" s="870"/>
      <c r="Q6" s="869">
        <v>2.5</v>
      </c>
      <c r="R6" s="870"/>
      <c r="S6" s="867" t="s">
        <v>145</v>
      </c>
    </row>
    <row r="7" spans="1:19">
      <c r="A7" s="77"/>
      <c r="B7" s="872"/>
      <c r="C7" s="160" t="s">
        <v>267</v>
      </c>
      <c r="D7" s="160" t="s">
        <v>268</v>
      </c>
      <c r="E7" s="160" t="s">
        <v>267</v>
      </c>
      <c r="F7" s="160" t="s">
        <v>268</v>
      </c>
      <c r="G7" s="160" t="s">
        <v>267</v>
      </c>
      <c r="H7" s="160" t="s">
        <v>268</v>
      </c>
      <c r="I7" s="160" t="s">
        <v>267</v>
      </c>
      <c r="J7" s="160" t="s">
        <v>268</v>
      </c>
      <c r="K7" s="160" t="s">
        <v>267</v>
      </c>
      <c r="L7" s="160" t="s">
        <v>268</v>
      </c>
      <c r="M7" s="160" t="s">
        <v>267</v>
      </c>
      <c r="N7" s="160" t="s">
        <v>268</v>
      </c>
      <c r="O7" s="160" t="s">
        <v>267</v>
      </c>
      <c r="P7" s="160" t="s">
        <v>268</v>
      </c>
      <c r="Q7" s="160" t="s">
        <v>267</v>
      </c>
      <c r="R7" s="160" t="s">
        <v>268</v>
      </c>
      <c r="S7" s="868"/>
    </row>
    <row r="8" spans="1:19" s="80" customFormat="1">
      <c r="A8" s="60">
        <v>1</v>
      </c>
      <c r="B8" s="86" t="s">
        <v>123</v>
      </c>
      <c r="C8" s="145">
        <v>708054820.1882</v>
      </c>
      <c r="D8" s="145">
        <v>0</v>
      </c>
      <c r="E8" s="145">
        <v>0</v>
      </c>
      <c r="F8" s="154">
        <v>0</v>
      </c>
      <c r="G8" s="145">
        <v>0</v>
      </c>
      <c r="H8" s="145">
        <v>0</v>
      </c>
      <c r="I8" s="145">
        <v>0</v>
      </c>
      <c r="J8" s="145">
        <v>0</v>
      </c>
      <c r="K8" s="145">
        <v>0</v>
      </c>
      <c r="L8" s="145">
        <v>2041323.7866000002</v>
      </c>
      <c r="M8" s="145">
        <v>114238639.55580001</v>
      </c>
      <c r="N8" s="145">
        <v>9263569.584999999</v>
      </c>
      <c r="O8" s="145">
        <v>0</v>
      </c>
      <c r="P8" s="145">
        <v>0</v>
      </c>
      <c r="Q8" s="145">
        <v>0</v>
      </c>
      <c r="R8" s="154">
        <v>0</v>
      </c>
      <c r="S8" s="164">
        <f>$C$6*SUM(C8:D8)+$E$6*SUM(E8:F8)+$G$6*SUM(G8:H8)+$I$6*SUM(I8:J8)+$K$6*SUM(K8:L8)+$M$6*SUM(M8:N8)+$O$6*SUM(O8:P8)+$Q$6*SUM(Q8:R8)</f>
        <v>125033201.98074999</v>
      </c>
    </row>
    <row r="9" spans="1:19" s="80" customFormat="1">
      <c r="A9" s="60">
        <v>2</v>
      </c>
      <c r="B9" s="86" t="s">
        <v>124</v>
      </c>
      <c r="C9" s="145">
        <v>0</v>
      </c>
      <c r="D9" s="145">
        <v>68932</v>
      </c>
      <c r="E9" s="145">
        <v>0</v>
      </c>
      <c r="F9" s="145">
        <v>0</v>
      </c>
      <c r="G9" s="145">
        <v>0</v>
      </c>
      <c r="H9" s="145">
        <v>0</v>
      </c>
      <c r="I9" s="145">
        <v>0</v>
      </c>
      <c r="J9" s="145">
        <v>0</v>
      </c>
      <c r="K9" s="145">
        <v>0</v>
      </c>
      <c r="L9" s="145">
        <v>3917910.6472</v>
      </c>
      <c r="M9" s="145">
        <v>0</v>
      </c>
      <c r="N9" s="145">
        <v>54650279.873000003</v>
      </c>
      <c r="O9" s="145">
        <v>0</v>
      </c>
      <c r="P9" s="145">
        <v>0</v>
      </c>
      <c r="Q9" s="145">
        <v>0</v>
      </c>
      <c r="R9" s="154">
        <v>0</v>
      </c>
      <c r="S9" s="164">
        <f t="shared" ref="S9:S21" si="0">$C$6*SUM(C9:D9)+$E$6*SUM(E9:F9)+$G$6*SUM(G9:H9)+$I$6*SUM(I9:J9)+$K$6*SUM(K9:L9)+$M$6*SUM(M9:N9)+$O$6*SUM(O9:P9)+$Q$6*SUM(Q9:R9)</f>
        <v>57588712.858400002</v>
      </c>
    </row>
    <row r="10" spans="1:19" s="80" customFormat="1">
      <c r="A10" s="60">
        <v>3</v>
      </c>
      <c r="B10" s="86" t="s">
        <v>125</v>
      </c>
      <c r="C10" s="145">
        <v>0</v>
      </c>
      <c r="D10" s="145">
        <v>0</v>
      </c>
      <c r="E10" s="145">
        <v>0</v>
      </c>
      <c r="F10" s="145">
        <v>0</v>
      </c>
      <c r="G10" s="145">
        <v>0</v>
      </c>
      <c r="H10" s="145">
        <v>0</v>
      </c>
      <c r="I10" s="145">
        <v>0</v>
      </c>
      <c r="J10" s="145">
        <v>0</v>
      </c>
      <c r="K10" s="145">
        <v>0</v>
      </c>
      <c r="L10" s="145">
        <v>25582.751</v>
      </c>
      <c r="M10" s="145">
        <v>0</v>
      </c>
      <c r="N10" s="145">
        <v>3250603.2037</v>
      </c>
      <c r="O10" s="145">
        <v>0</v>
      </c>
      <c r="P10" s="145">
        <v>0</v>
      </c>
      <c r="Q10" s="145">
        <v>0</v>
      </c>
      <c r="R10" s="154">
        <v>0</v>
      </c>
      <c r="S10" s="164">
        <f t="shared" si="0"/>
        <v>3269790.2669500001</v>
      </c>
    </row>
    <row r="11" spans="1:19" s="80" customFormat="1">
      <c r="A11" s="60">
        <v>4</v>
      </c>
      <c r="B11" s="86" t="s">
        <v>126</v>
      </c>
      <c r="C11" s="145">
        <v>0</v>
      </c>
      <c r="D11" s="145">
        <v>0</v>
      </c>
      <c r="E11" s="145">
        <v>0</v>
      </c>
      <c r="F11" s="145">
        <v>0</v>
      </c>
      <c r="G11" s="145">
        <v>0</v>
      </c>
      <c r="H11" s="145">
        <v>0</v>
      </c>
      <c r="I11" s="145">
        <v>0</v>
      </c>
      <c r="J11" s="145">
        <v>0</v>
      </c>
      <c r="K11" s="145">
        <v>0</v>
      </c>
      <c r="L11" s="145">
        <v>0</v>
      </c>
      <c r="M11" s="145">
        <v>0</v>
      </c>
      <c r="N11" s="145">
        <v>0</v>
      </c>
      <c r="O11" s="145">
        <v>0</v>
      </c>
      <c r="P11" s="145">
        <v>0</v>
      </c>
      <c r="Q11" s="145">
        <v>0</v>
      </c>
      <c r="R11" s="154">
        <v>0</v>
      </c>
      <c r="S11" s="164">
        <f t="shared" si="0"/>
        <v>0</v>
      </c>
    </row>
    <row r="12" spans="1:19" s="80" customFormat="1">
      <c r="A12" s="60">
        <v>5</v>
      </c>
      <c r="B12" s="86" t="s">
        <v>912</v>
      </c>
      <c r="C12" s="145">
        <v>0</v>
      </c>
      <c r="D12" s="145">
        <v>0</v>
      </c>
      <c r="E12" s="145">
        <v>0</v>
      </c>
      <c r="F12" s="145">
        <v>0</v>
      </c>
      <c r="G12" s="145">
        <v>0</v>
      </c>
      <c r="H12" s="145">
        <v>0</v>
      </c>
      <c r="I12" s="145">
        <v>0</v>
      </c>
      <c r="J12" s="145">
        <v>0</v>
      </c>
      <c r="K12" s="145">
        <v>0</v>
      </c>
      <c r="L12" s="145">
        <v>0</v>
      </c>
      <c r="M12" s="145">
        <v>349611.18</v>
      </c>
      <c r="N12" s="145">
        <v>0</v>
      </c>
      <c r="O12" s="145">
        <v>0</v>
      </c>
      <c r="P12" s="145">
        <v>0</v>
      </c>
      <c r="Q12" s="145">
        <v>0</v>
      </c>
      <c r="R12" s="154">
        <v>0</v>
      </c>
      <c r="S12" s="164">
        <f t="shared" si="0"/>
        <v>349611.18</v>
      </c>
    </row>
    <row r="13" spans="1:19" s="80" customFormat="1">
      <c r="A13" s="60">
        <v>6</v>
      </c>
      <c r="B13" s="86" t="s">
        <v>127</v>
      </c>
      <c r="C13" s="145">
        <v>0</v>
      </c>
      <c r="D13" s="145">
        <v>0</v>
      </c>
      <c r="E13" s="145">
        <v>208411730.86300001</v>
      </c>
      <c r="F13" s="145">
        <v>0</v>
      </c>
      <c r="G13" s="145">
        <v>0</v>
      </c>
      <c r="H13" s="145">
        <v>0</v>
      </c>
      <c r="I13" s="145">
        <v>9384711.9214000013</v>
      </c>
      <c r="J13" s="145">
        <v>0</v>
      </c>
      <c r="K13" s="145">
        <v>0</v>
      </c>
      <c r="L13" s="145">
        <v>0</v>
      </c>
      <c r="M13" s="145">
        <v>12132352.162699999</v>
      </c>
      <c r="N13" s="145">
        <v>0</v>
      </c>
      <c r="O13" s="145">
        <v>289009.32079999999</v>
      </c>
      <c r="P13" s="145">
        <v>0</v>
      </c>
      <c r="Q13" s="145">
        <v>0</v>
      </c>
      <c r="R13" s="154">
        <v>0</v>
      </c>
      <c r="S13" s="164">
        <f t="shared" si="0"/>
        <v>58940568.277199998</v>
      </c>
    </row>
    <row r="14" spans="1:19" s="80" customFormat="1">
      <c r="A14" s="60">
        <v>7</v>
      </c>
      <c r="B14" s="86" t="s">
        <v>71</v>
      </c>
      <c r="C14" s="145">
        <v>0</v>
      </c>
      <c r="D14" s="145">
        <v>0</v>
      </c>
      <c r="E14" s="145">
        <v>0</v>
      </c>
      <c r="F14" s="145">
        <v>0</v>
      </c>
      <c r="G14" s="145">
        <v>0</v>
      </c>
      <c r="H14" s="145">
        <v>0</v>
      </c>
      <c r="I14" s="145">
        <v>0</v>
      </c>
      <c r="J14" s="145">
        <v>0</v>
      </c>
      <c r="K14" s="145">
        <v>0</v>
      </c>
      <c r="L14" s="145">
        <v>0</v>
      </c>
      <c r="M14" s="145">
        <v>841316869.78659987</v>
      </c>
      <c r="N14" s="145">
        <v>0</v>
      </c>
      <c r="O14" s="145">
        <v>0</v>
      </c>
      <c r="P14" s="145">
        <v>0</v>
      </c>
      <c r="Q14" s="145">
        <v>0</v>
      </c>
      <c r="R14" s="154">
        <v>0</v>
      </c>
      <c r="S14" s="164">
        <f t="shared" si="0"/>
        <v>841316869.78659987</v>
      </c>
    </row>
    <row r="15" spans="1:19" s="80" customFormat="1">
      <c r="A15" s="60">
        <v>8</v>
      </c>
      <c r="B15" s="86" t="s">
        <v>72</v>
      </c>
      <c r="C15" s="145">
        <v>0</v>
      </c>
      <c r="D15" s="145">
        <v>0</v>
      </c>
      <c r="E15" s="145">
        <v>0</v>
      </c>
      <c r="F15" s="145">
        <v>0</v>
      </c>
      <c r="G15" s="145">
        <v>303259497.82119995</v>
      </c>
      <c r="H15" s="145">
        <v>0</v>
      </c>
      <c r="I15" s="145">
        <v>0</v>
      </c>
      <c r="J15" s="145">
        <v>0</v>
      </c>
      <c r="K15" s="145">
        <v>2287432531.2979999</v>
      </c>
      <c r="L15" s="145">
        <v>0</v>
      </c>
      <c r="M15" s="145">
        <v>0</v>
      </c>
      <c r="N15" s="145">
        <v>0</v>
      </c>
      <c r="O15" s="145">
        <v>0</v>
      </c>
      <c r="P15" s="145">
        <v>0</v>
      </c>
      <c r="Q15" s="145">
        <v>0</v>
      </c>
      <c r="R15" s="154">
        <v>0</v>
      </c>
      <c r="S15" s="164">
        <f t="shared" si="0"/>
        <v>1821715222.7109199</v>
      </c>
    </row>
    <row r="16" spans="1:19" s="80" customFormat="1">
      <c r="A16" s="60">
        <v>9</v>
      </c>
      <c r="B16" s="86" t="s">
        <v>913</v>
      </c>
      <c r="C16" s="145">
        <v>0</v>
      </c>
      <c r="D16" s="145">
        <v>0</v>
      </c>
      <c r="E16" s="145">
        <v>0</v>
      </c>
      <c r="F16" s="145">
        <v>0</v>
      </c>
      <c r="G16" s="145">
        <v>578214146.8914001</v>
      </c>
      <c r="H16" s="145">
        <v>0</v>
      </c>
      <c r="I16" s="145">
        <v>0</v>
      </c>
      <c r="J16" s="145">
        <v>0</v>
      </c>
      <c r="K16" s="145">
        <v>0</v>
      </c>
      <c r="L16" s="145">
        <v>0</v>
      </c>
      <c r="M16" s="145">
        <v>0</v>
      </c>
      <c r="N16" s="145">
        <v>0</v>
      </c>
      <c r="O16" s="145">
        <v>0</v>
      </c>
      <c r="P16" s="145">
        <v>0</v>
      </c>
      <c r="Q16" s="145">
        <v>0</v>
      </c>
      <c r="R16" s="154">
        <v>0</v>
      </c>
      <c r="S16" s="164">
        <f t="shared" si="0"/>
        <v>202374951.41199002</v>
      </c>
    </row>
    <row r="17" spans="1:19" s="80" customFormat="1">
      <c r="A17" s="60">
        <v>10</v>
      </c>
      <c r="B17" s="86" t="s">
        <v>67</v>
      </c>
      <c r="C17" s="145">
        <v>0</v>
      </c>
      <c r="D17" s="145">
        <v>0</v>
      </c>
      <c r="E17" s="145">
        <v>0</v>
      </c>
      <c r="F17" s="145">
        <v>0</v>
      </c>
      <c r="G17" s="145">
        <v>0</v>
      </c>
      <c r="H17" s="145">
        <v>0</v>
      </c>
      <c r="I17" s="145">
        <v>2085447.5165000001</v>
      </c>
      <c r="J17" s="145">
        <v>0</v>
      </c>
      <c r="K17" s="145">
        <v>0</v>
      </c>
      <c r="L17" s="145">
        <v>0</v>
      </c>
      <c r="M17" s="145">
        <v>36084013.33259999</v>
      </c>
      <c r="N17" s="145">
        <v>0</v>
      </c>
      <c r="O17" s="145">
        <v>14877763.051600002</v>
      </c>
      <c r="P17" s="145">
        <v>0</v>
      </c>
      <c r="Q17" s="145">
        <v>0</v>
      </c>
      <c r="R17" s="154">
        <v>0</v>
      </c>
      <c r="S17" s="164">
        <f t="shared" si="0"/>
        <v>59443381.668249995</v>
      </c>
    </row>
    <row r="18" spans="1:19" s="80" customFormat="1">
      <c r="A18" s="60">
        <v>11</v>
      </c>
      <c r="B18" s="86" t="s">
        <v>68</v>
      </c>
      <c r="C18" s="145">
        <v>0</v>
      </c>
      <c r="D18" s="145">
        <v>0</v>
      </c>
      <c r="E18" s="145">
        <v>0</v>
      </c>
      <c r="F18" s="145">
        <v>0</v>
      </c>
      <c r="G18" s="145">
        <v>0</v>
      </c>
      <c r="H18" s="145">
        <v>0</v>
      </c>
      <c r="I18" s="145">
        <v>0</v>
      </c>
      <c r="J18" s="145">
        <v>0</v>
      </c>
      <c r="K18" s="145">
        <v>0</v>
      </c>
      <c r="L18" s="145">
        <v>0</v>
      </c>
      <c r="M18" s="145">
        <v>0</v>
      </c>
      <c r="N18" s="145">
        <v>0</v>
      </c>
      <c r="O18" s="145">
        <v>0</v>
      </c>
      <c r="P18" s="145">
        <v>0</v>
      </c>
      <c r="Q18" s="145">
        <v>2445722.83</v>
      </c>
      <c r="R18" s="154">
        <v>0</v>
      </c>
      <c r="S18" s="164">
        <f t="shared" si="0"/>
        <v>6114307.0750000002</v>
      </c>
    </row>
    <row r="19" spans="1:19" s="80" customFormat="1">
      <c r="A19" s="60">
        <v>12</v>
      </c>
      <c r="B19" s="86" t="s">
        <v>69</v>
      </c>
      <c r="C19" s="145">
        <v>0</v>
      </c>
      <c r="D19" s="145">
        <v>0</v>
      </c>
      <c r="E19" s="145">
        <v>0</v>
      </c>
      <c r="F19" s="145">
        <v>0</v>
      </c>
      <c r="G19" s="145">
        <v>0</v>
      </c>
      <c r="H19" s="145">
        <v>0</v>
      </c>
      <c r="I19" s="145">
        <v>0</v>
      </c>
      <c r="J19" s="145">
        <v>0</v>
      </c>
      <c r="K19" s="145">
        <v>0</v>
      </c>
      <c r="L19" s="145">
        <v>0</v>
      </c>
      <c r="M19" s="145">
        <v>0</v>
      </c>
      <c r="N19" s="145">
        <v>0</v>
      </c>
      <c r="O19" s="145">
        <v>0</v>
      </c>
      <c r="P19" s="145">
        <v>0</v>
      </c>
      <c r="Q19" s="145">
        <v>0</v>
      </c>
      <c r="R19" s="154">
        <v>0</v>
      </c>
      <c r="S19" s="164">
        <f t="shared" si="0"/>
        <v>0</v>
      </c>
    </row>
    <row r="20" spans="1:19" s="80" customFormat="1">
      <c r="A20" s="60">
        <v>13</v>
      </c>
      <c r="B20" s="86" t="s">
        <v>70</v>
      </c>
      <c r="C20" s="145">
        <v>0</v>
      </c>
      <c r="D20" s="145">
        <v>0</v>
      </c>
      <c r="E20" s="145">
        <v>0</v>
      </c>
      <c r="F20" s="145">
        <v>0</v>
      </c>
      <c r="G20" s="145">
        <v>0</v>
      </c>
      <c r="H20" s="145">
        <v>0</v>
      </c>
      <c r="I20" s="145">
        <v>0</v>
      </c>
      <c r="J20" s="145">
        <v>0</v>
      </c>
      <c r="K20" s="145">
        <v>0</v>
      </c>
      <c r="L20" s="145">
        <v>0</v>
      </c>
      <c r="M20" s="145">
        <v>0</v>
      </c>
      <c r="N20" s="145">
        <v>0</v>
      </c>
      <c r="O20" s="145">
        <v>0</v>
      </c>
      <c r="P20" s="145">
        <v>0</v>
      </c>
      <c r="Q20" s="145">
        <v>0</v>
      </c>
      <c r="R20" s="154">
        <v>0</v>
      </c>
      <c r="S20" s="164">
        <f t="shared" si="0"/>
        <v>0</v>
      </c>
    </row>
    <row r="21" spans="1:19" s="80" customFormat="1">
      <c r="A21" s="60">
        <v>14</v>
      </c>
      <c r="B21" s="86" t="s">
        <v>143</v>
      </c>
      <c r="C21" s="145">
        <v>338735059.46999997</v>
      </c>
      <c r="D21" s="145">
        <v>0</v>
      </c>
      <c r="E21" s="145">
        <v>0</v>
      </c>
      <c r="F21" s="145">
        <v>0</v>
      </c>
      <c r="G21" s="145">
        <v>0</v>
      </c>
      <c r="H21" s="145">
        <v>0</v>
      </c>
      <c r="I21" s="145">
        <v>0</v>
      </c>
      <c r="J21" s="145">
        <v>0</v>
      </c>
      <c r="K21" s="145">
        <v>0</v>
      </c>
      <c r="L21" s="145">
        <v>0</v>
      </c>
      <c r="M21" s="145">
        <v>204731405.29100004</v>
      </c>
      <c r="N21" s="145">
        <v>0</v>
      </c>
      <c r="O21" s="145">
        <v>0</v>
      </c>
      <c r="P21" s="145">
        <v>0</v>
      </c>
      <c r="Q21" s="145">
        <v>0</v>
      </c>
      <c r="R21" s="154">
        <v>0</v>
      </c>
      <c r="S21" s="164">
        <f t="shared" si="0"/>
        <v>204731405.29100004</v>
      </c>
    </row>
    <row r="22" spans="1:19" ht="13.5" thickBot="1">
      <c r="A22" s="53"/>
      <c r="B22" s="82" t="s">
        <v>66</v>
      </c>
      <c r="C22" s="146">
        <f>SUM(C8:C21)</f>
        <v>1046789879.6582</v>
      </c>
      <c r="D22" s="146">
        <f t="shared" ref="D22:S22" si="1">SUM(D8:D21)</f>
        <v>68932</v>
      </c>
      <c r="E22" s="146">
        <f t="shared" si="1"/>
        <v>208411730.86300001</v>
      </c>
      <c r="F22" s="146">
        <f t="shared" si="1"/>
        <v>0</v>
      </c>
      <c r="G22" s="146">
        <f t="shared" si="1"/>
        <v>881473644.71259999</v>
      </c>
      <c r="H22" s="146">
        <f t="shared" si="1"/>
        <v>0</v>
      </c>
      <c r="I22" s="146">
        <f t="shared" si="1"/>
        <v>11470159.437900001</v>
      </c>
      <c r="J22" s="146">
        <f t="shared" si="1"/>
        <v>0</v>
      </c>
      <c r="K22" s="146">
        <f t="shared" si="1"/>
        <v>2287432531.2979999</v>
      </c>
      <c r="L22" s="146">
        <f t="shared" si="1"/>
        <v>5984817.1848000009</v>
      </c>
      <c r="M22" s="146">
        <f t="shared" si="1"/>
        <v>1208852891.3086998</v>
      </c>
      <c r="N22" s="146">
        <f t="shared" si="1"/>
        <v>67164452.66170001</v>
      </c>
      <c r="O22" s="146">
        <f t="shared" si="1"/>
        <v>15166772.372400003</v>
      </c>
      <c r="P22" s="146">
        <f t="shared" si="1"/>
        <v>0</v>
      </c>
      <c r="Q22" s="146">
        <f t="shared" si="1"/>
        <v>2445722.83</v>
      </c>
      <c r="R22" s="146">
        <f t="shared" si="1"/>
        <v>0</v>
      </c>
      <c r="S22" s="165">
        <f t="shared" si="1"/>
        <v>3380878022.5070596</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scale="2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80" zoomScaleNormal="80" workbookViewId="0">
      <pane xSplit="2" ySplit="6" topLeftCell="Q7" activePane="bottomRight" state="frozen"/>
      <selection activeCell="B81" sqref="B81"/>
      <selection pane="topRight" activeCell="B81" sqref="B81"/>
      <selection pane="bottomLeft" activeCell="B81" sqref="B81"/>
      <selection pane="bottomRight" activeCell="B81" sqref="B81"/>
    </sheetView>
  </sheetViews>
  <sheetFormatPr defaultColWidth="9.28515625" defaultRowHeight="12.75"/>
  <cols>
    <col min="1" max="1" width="10.5703125" style="2" bestFit="1" customWidth="1"/>
    <col min="2" max="2" width="97" style="2" bestFit="1" customWidth="1"/>
    <col min="3" max="3" width="19" style="2" customWidth="1"/>
    <col min="4" max="4" width="19.5703125" style="2" customWidth="1"/>
    <col min="5" max="5" width="31.28515625" style="2" customWidth="1"/>
    <col min="6" max="6" width="29.28515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71093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28515625" style="2" customWidth="1"/>
    <col min="22" max="22" width="20" style="2" customWidth="1"/>
    <col min="23" max="16384" width="9.28515625" style="11"/>
  </cols>
  <sheetData>
    <row r="1" spans="1:22">
      <c r="A1" s="2" t="s">
        <v>97</v>
      </c>
      <c r="B1" s="189" t="str">
        <f>Info!C2</f>
        <v>სს ”ლიბერთი ბანკი”</v>
      </c>
    </row>
    <row r="2" spans="1:22">
      <c r="A2" s="2" t="s">
        <v>98</v>
      </c>
      <c r="B2" s="578">
        <f>'1. key ratios'!B2</f>
        <v>45930</v>
      </c>
    </row>
    <row r="4" spans="1:22" ht="27.75" thickBot="1">
      <c r="A4" s="2" t="s">
        <v>249</v>
      </c>
      <c r="B4" s="162" t="s">
        <v>283</v>
      </c>
      <c r="V4" s="112" t="s">
        <v>76</v>
      </c>
    </row>
    <row r="5" spans="1:22">
      <c r="A5" s="51"/>
      <c r="B5" s="52"/>
      <c r="C5" s="873" t="s">
        <v>105</v>
      </c>
      <c r="D5" s="874"/>
      <c r="E5" s="874"/>
      <c r="F5" s="874"/>
      <c r="G5" s="874"/>
      <c r="H5" s="874"/>
      <c r="I5" s="874"/>
      <c r="J5" s="874"/>
      <c r="K5" s="874"/>
      <c r="L5" s="875"/>
      <c r="M5" s="873" t="s">
        <v>106</v>
      </c>
      <c r="N5" s="874"/>
      <c r="O5" s="874"/>
      <c r="P5" s="874"/>
      <c r="Q5" s="874"/>
      <c r="R5" s="874"/>
      <c r="S5" s="875"/>
      <c r="T5" s="878" t="s">
        <v>281</v>
      </c>
      <c r="U5" s="878" t="s">
        <v>280</v>
      </c>
      <c r="V5" s="876" t="s">
        <v>107</v>
      </c>
    </row>
    <row r="6" spans="1:22" s="28" customFormat="1" ht="127.5">
      <c r="A6" s="58"/>
      <c r="B6" s="88"/>
      <c r="C6" s="49" t="s">
        <v>108</v>
      </c>
      <c r="D6" s="48" t="s">
        <v>109</v>
      </c>
      <c r="E6" s="45" t="s">
        <v>110</v>
      </c>
      <c r="F6" s="163" t="s">
        <v>275</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879"/>
      <c r="U6" s="879"/>
      <c r="V6" s="877"/>
    </row>
    <row r="7" spans="1:22" s="80" customFormat="1">
      <c r="A7" s="81">
        <v>1</v>
      </c>
      <c r="B7" s="86" t="s">
        <v>123</v>
      </c>
      <c r="C7" s="147">
        <v>0</v>
      </c>
      <c r="D7" s="145">
        <v>277499.57500000001</v>
      </c>
      <c r="E7" s="145">
        <v>0</v>
      </c>
      <c r="F7" s="145">
        <v>0</v>
      </c>
      <c r="G7" s="145">
        <v>0</v>
      </c>
      <c r="H7" s="145">
        <v>0</v>
      </c>
      <c r="I7" s="145">
        <v>0</v>
      </c>
      <c r="J7" s="145">
        <v>0</v>
      </c>
      <c r="K7" s="145">
        <v>0</v>
      </c>
      <c r="L7" s="148">
        <v>0</v>
      </c>
      <c r="M7" s="147">
        <v>0</v>
      </c>
      <c r="N7" s="145">
        <v>0</v>
      </c>
      <c r="O7" s="145">
        <v>0</v>
      </c>
      <c r="P7" s="145">
        <v>0</v>
      </c>
      <c r="Q7" s="145">
        <v>0</v>
      </c>
      <c r="R7" s="145">
        <v>0</v>
      </c>
      <c r="S7" s="148">
        <v>0</v>
      </c>
      <c r="T7" s="157"/>
      <c r="U7" s="156"/>
      <c r="V7" s="149">
        <f>SUM(C7:S7)</f>
        <v>277499.57500000001</v>
      </c>
    </row>
    <row r="8" spans="1:22" s="80" customFormat="1">
      <c r="A8" s="81">
        <v>2</v>
      </c>
      <c r="B8" s="86" t="s">
        <v>124</v>
      </c>
      <c r="C8" s="147">
        <v>0</v>
      </c>
      <c r="D8" s="145">
        <v>3504409.5784999998</v>
      </c>
      <c r="E8" s="145">
        <v>0</v>
      </c>
      <c r="F8" s="145">
        <v>0</v>
      </c>
      <c r="G8" s="145">
        <v>0</v>
      </c>
      <c r="H8" s="145">
        <v>0</v>
      </c>
      <c r="I8" s="145">
        <v>0</v>
      </c>
      <c r="J8" s="145">
        <v>0</v>
      </c>
      <c r="K8" s="145">
        <v>0</v>
      </c>
      <c r="L8" s="148">
        <v>0</v>
      </c>
      <c r="M8" s="147">
        <v>0</v>
      </c>
      <c r="N8" s="145">
        <v>0</v>
      </c>
      <c r="O8" s="145">
        <v>0</v>
      </c>
      <c r="P8" s="145">
        <v>0</v>
      </c>
      <c r="Q8" s="145">
        <v>0</v>
      </c>
      <c r="R8" s="145">
        <v>0</v>
      </c>
      <c r="S8" s="148">
        <v>0</v>
      </c>
      <c r="T8" s="156"/>
      <c r="U8" s="156"/>
      <c r="V8" s="149">
        <f t="shared" ref="V8:V20" si="0">SUM(C8:S8)</f>
        <v>3504409.5784999998</v>
      </c>
    </row>
    <row r="9" spans="1:22" s="80" customFormat="1">
      <c r="A9" s="81">
        <v>3</v>
      </c>
      <c r="B9" s="86" t="s">
        <v>125</v>
      </c>
      <c r="C9" s="147">
        <v>0</v>
      </c>
      <c r="D9" s="145">
        <v>0</v>
      </c>
      <c r="E9" s="145">
        <v>0</v>
      </c>
      <c r="F9" s="145">
        <v>0</v>
      </c>
      <c r="G9" s="145">
        <v>0</v>
      </c>
      <c r="H9" s="145">
        <v>0</v>
      </c>
      <c r="I9" s="145">
        <v>0</v>
      </c>
      <c r="J9" s="145">
        <v>0</v>
      </c>
      <c r="K9" s="145">
        <v>0</v>
      </c>
      <c r="L9" s="148">
        <v>0</v>
      </c>
      <c r="M9" s="147">
        <v>0</v>
      </c>
      <c r="N9" s="145">
        <v>0</v>
      </c>
      <c r="O9" s="145">
        <v>0</v>
      </c>
      <c r="P9" s="145">
        <v>0</v>
      </c>
      <c r="Q9" s="145">
        <v>0</v>
      </c>
      <c r="R9" s="145">
        <v>0</v>
      </c>
      <c r="S9" s="148">
        <v>0</v>
      </c>
      <c r="T9" s="156"/>
      <c r="U9" s="156"/>
      <c r="V9" s="149">
        <f>SUM(C9:S9)</f>
        <v>0</v>
      </c>
    </row>
    <row r="10" spans="1:22" s="80" customFormat="1">
      <c r="A10" s="81">
        <v>4</v>
      </c>
      <c r="B10" s="86" t="s">
        <v>126</v>
      </c>
      <c r="C10" s="147">
        <v>0</v>
      </c>
      <c r="D10" s="145">
        <v>0</v>
      </c>
      <c r="E10" s="145">
        <v>0</v>
      </c>
      <c r="F10" s="145">
        <v>0</v>
      </c>
      <c r="G10" s="145">
        <v>0</v>
      </c>
      <c r="H10" s="145">
        <v>0</v>
      </c>
      <c r="I10" s="145">
        <v>0</v>
      </c>
      <c r="J10" s="145">
        <v>0</v>
      </c>
      <c r="K10" s="145">
        <v>0</v>
      </c>
      <c r="L10" s="148">
        <v>0</v>
      </c>
      <c r="M10" s="147">
        <v>0</v>
      </c>
      <c r="N10" s="145">
        <v>0</v>
      </c>
      <c r="O10" s="145">
        <v>0</v>
      </c>
      <c r="P10" s="145">
        <v>0</v>
      </c>
      <c r="Q10" s="145">
        <v>0</v>
      </c>
      <c r="R10" s="145">
        <v>0</v>
      </c>
      <c r="S10" s="148">
        <v>0</v>
      </c>
      <c r="T10" s="156"/>
      <c r="U10" s="156"/>
      <c r="V10" s="149">
        <f t="shared" si="0"/>
        <v>0</v>
      </c>
    </row>
    <row r="11" spans="1:22" s="80" customFormat="1">
      <c r="A11" s="81">
        <v>5</v>
      </c>
      <c r="B11" s="86" t="s">
        <v>912</v>
      </c>
      <c r="C11" s="147">
        <v>0</v>
      </c>
      <c r="D11" s="145">
        <v>0</v>
      </c>
      <c r="E11" s="145">
        <v>0</v>
      </c>
      <c r="F11" s="145">
        <v>0</v>
      </c>
      <c r="G11" s="145">
        <v>0</v>
      </c>
      <c r="H11" s="145">
        <v>0</v>
      </c>
      <c r="I11" s="145">
        <v>0</v>
      </c>
      <c r="J11" s="145">
        <v>0</v>
      </c>
      <c r="K11" s="145">
        <v>0</v>
      </c>
      <c r="L11" s="148">
        <v>0</v>
      </c>
      <c r="M11" s="147">
        <v>0</v>
      </c>
      <c r="N11" s="145">
        <v>0</v>
      </c>
      <c r="O11" s="145">
        <v>0</v>
      </c>
      <c r="P11" s="145">
        <v>0</v>
      </c>
      <c r="Q11" s="145">
        <v>0</v>
      </c>
      <c r="R11" s="145">
        <v>0</v>
      </c>
      <c r="S11" s="148">
        <v>0</v>
      </c>
      <c r="T11" s="156"/>
      <c r="U11" s="156"/>
      <c r="V11" s="149">
        <f t="shared" si="0"/>
        <v>0</v>
      </c>
    </row>
    <row r="12" spans="1:22" s="80" customFormat="1">
      <c r="A12" s="81">
        <v>6</v>
      </c>
      <c r="B12" s="86" t="s">
        <v>127</v>
      </c>
      <c r="C12" s="147">
        <v>0</v>
      </c>
      <c r="D12" s="145">
        <v>0</v>
      </c>
      <c r="E12" s="145">
        <v>0</v>
      </c>
      <c r="F12" s="145">
        <v>0</v>
      </c>
      <c r="G12" s="145">
        <v>0</v>
      </c>
      <c r="H12" s="145">
        <v>0</v>
      </c>
      <c r="I12" s="145">
        <v>0</v>
      </c>
      <c r="J12" s="145">
        <v>0</v>
      </c>
      <c r="K12" s="145">
        <v>0</v>
      </c>
      <c r="L12" s="148">
        <v>0</v>
      </c>
      <c r="M12" s="147">
        <v>0</v>
      </c>
      <c r="N12" s="145">
        <v>0</v>
      </c>
      <c r="O12" s="145">
        <v>0</v>
      </c>
      <c r="P12" s="145">
        <v>0</v>
      </c>
      <c r="Q12" s="145">
        <v>0</v>
      </c>
      <c r="R12" s="145">
        <v>0</v>
      </c>
      <c r="S12" s="148">
        <v>0</v>
      </c>
      <c r="T12" s="156"/>
      <c r="U12" s="156"/>
      <c r="V12" s="149">
        <f t="shared" si="0"/>
        <v>0</v>
      </c>
    </row>
    <row r="13" spans="1:22" s="80" customFormat="1">
      <c r="A13" s="81">
        <v>7</v>
      </c>
      <c r="B13" s="86" t="s">
        <v>71</v>
      </c>
      <c r="C13" s="147">
        <v>0</v>
      </c>
      <c r="D13" s="145">
        <v>14913423.6197</v>
      </c>
      <c r="E13" s="145">
        <v>0</v>
      </c>
      <c r="F13" s="145">
        <v>0</v>
      </c>
      <c r="G13" s="145">
        <v>0</v>
      </c>
      <c r="H13" s="145">
        <v>0</v>
      </c>
      <c r="I13" s="145">
        <v>0</v>
      </c>
      <c r="J13" s="145">
        <v>0</v>
      </c>
      <c r="K13" s="145">
        <v>0</v>
      </c>
      <c r="L13" s="148">
        <v>0</v>
      </c>
      <c r="M13" s="147">
        <v>0</v>
      </c>
      <c r="N13" s="145">
        <v>0</v>
      </c>
      <c r="O13" s="145">
        <v>0</v>
      </c>
      <c r="P13" s="145">
        <v>0</v>
      </c>
      <c r="Q13" s="145">
        <v>0</v>
      </c>
      <c r="R13" s="145">
        <v>0</v>
      </c>
      <c r="S13" s="148">
        <v>0</v>
      </c>
      <c r="T13" s="156"/>
      <c r="U13" s="156"/>
      <c r="V13" s="149">
        <f t="shared" si="0"/>
        <v>14913423.6197</v>
      </c>
    </row>
    <row r="14" spans="1:22" s="80" customFormat="1">
      <c r="A14" s="81">
        <v>8</v>
      </c>
      <c r="B14" s="86" t="s">
        <v>72</v>
      </c>
      <c r="C14" s="147">
        <v>0</v>
      </c>
      <c r="D14" s="145">
        <v>25611341.186000001</v>
      </c>
      <c r="E14" s="145">
        <v>0</v>
      </c>
      <c r="F14" s="145">
        <v>0</v>
      </c>
      <c r="G14" s="145">
        <v>0</v>
      </c>
      <c r="H14" s="145">
        <v>0</v>
      </c>
      <c r="I14" s="145">
        <v>0</v>
      </c>
      <c r="J14" s="145">
        <v>0</v>
      </c>
      <c r="K14" s="145">
        <v>0</v>
      </c>
      <c r="L14" s="148">
        <v>0</v>
      </c>
      <c r="M14" s="147">
        <v>0</v>
      </c>
      <c r="N14" s="145">
        <v>0</v>
      </c>
      <c r="O14" s="145">
        <v>0</v>
      </c>
      <c r="P14" s="145">
        <v>0</v>
      </c>
      <c r="Q14" s="145">
        <v>0</v>
      </c>
      <c r="R14" s="145">
        <v>0</v>
      </c>
      <c r="S14" s="148">
        <v>0</v>
      </c>
      <c r="T14" s="156"/>
      <c r="U14" s="156"/>
      <c r="V14" s="149">
        <f t="shared" si="0"/>
        <v>25611341.186000001</v>
      </c>
    </row>
    <row r="15" spans="1:22" s="80" customFormat="1">
      <c r="A15" s="81">
        <v>9</v>
      </c>
      <c r="B15" s="86" t="s">
        <v>913</v>
      </c>
      <c r="C15" s="147">
        <v>0</v>
      </c>
      <c r="D15" s="145">
        <v>326786.64140000002</v>
      </c>
      <c r="E15" s="145">
        <v>0</v>
      </c>
      <c r="F15" s="145">
        <v>0</v>
      </c>
      <c r="G15" s="145">
        <v>0</v>
      </c>
      <c r="H15" s="145">
        <v>0</v>
      </c>
      <c r="I15" s="145">
        <v>0</v>
      </c>
      <c r="J15" s="145">
        <v>0</v>
      </c>
      <c r="K15" s="145">
        <v>0</v>
      </c>
      <c r="L15" s="148">
        <v>0</v>
      </c>
      <c r="M15" s="147">
        <v>0</v>
      </c>
      <c r="N15" s="145">
        <v>0</v>
      </c>
      <c r="O15" s="145">
        <v>0</v>
      </c>
      <c r="P15" s="145">
        <v>0</v>
      </c>
      <c r="Q15" s="145">
        <v>0</v>
      </c>
      <c r="R15" s="145">
        <v>0</v>
      </c>
      <c r="S15" s="148">
        <v>0</v>
      </c>
      <c r="T15" s="156"/>
      <c r="U15" s="156"/>
      <c r="V15" s="149">
        <f t="shared" si="0"/>
        <v>326786.64140000002</v>
      </c>
    </row>
    <row r="16" spans="1:22" s="80" customFormat="1">
      <c r="A16" s="81">
        <v>10</v>
      </c>
      <c r="B16" s="86" t="s">
        <v>67</v>
      </c>
      <c r="C16" s="147">
        <v>0</v>
      </c>
      <c r="D16" s="145">
        <v>180094.15529999998</v>
      </c>
      <c r="E16" s="145">
        <v>0</v>
      </c>
      <c r="F16" s="145">
        <v>0</v>
      </c>
      <c r="G16" s="145">
        <v>0</v>
      </c>
      <c r="H16" s="145">
        <v>0</v>
      </c>
      <c r="I16" s="145">
        <v>0</v>
      </c>
      <c r="J16" s="145">
        <v>0</v>
      </c>
      <c r="K16" s="145">
        <v>0</v>
      </c>
      <c r="L16" s="148">
        <v>0</v>
      </c>
      <c r="M16" s="147">
        <v>0</v>
      </c>
      <c r="N16" s="145">
        <v>0</v>
      </c>
      <c r="O16" s="145">
        <v>0</v>
      </c>
      <c r="P16" s="145">
        <v>0</v>
      </c>
      <c r="Q16" s="145">
        <v>0</v>
      </c>
      <c r="R16" s="145">
        <v>0</v>
      </c>
      <c r="S16" s="148">
        <v>0</v>
      </c>
      <c r="T16" s="156"/>
      <c r="U16" s="156"/>
      <c r="V16" s="149">
        <f t="shared" si="0"/>
        <v>180094.15529999998</v>
      </c>
    </row>
    <row r="17" spans="1:22" s="80" customFormat="1">
      <c r="A17" s="81">
        <v>11</v>
      </c>
      <c r="B17" s="86" t="s">
        <v>68</v>
      </c>
      <c r="C17" s="147">
        <v>0</v>
      </c>
      <c r="D17" s="145">
        <v>0</v>
      </c>
      <c r="E17" s="145">
        <v>0</v>
      </c>
      <c r="F17" s="145">
        <v>0</v>
      </c>
      <c r="G17" s="145">
        <v>0</v>
      </c>
      <c r="H17" s="145">
        <v>0</v>
      </c>
      <c r="I17" s="145">
        <v>0</v>
      </c>
      <c r="J17" s="145">
        <v>0</v>
      </c>
      <c r="K17" s="145">
        <v>0</v>
      </c>
      <c r="L17" s="148">
        <v>0</v>
      </c>
      <c r="M17" s="147">
        <v>0</v>
      </c>
      <c r="N17" s="145">
        <v>0</v>
      </c>
      <c r="O17" s="145">
        <v>0</v>
      </c>
      <c r="P17" s="145">
        <v>0</v>
      </c>
      <c r="Q17" s="145">
        <v>0</v>
      </c>
      <c r="R17" s="145">
        <v>0</v>
      </c>
      <c r="S17" s="148">
        <v>0</v>
      </c>
      <c r="T17" s="156"/>
      <c r="U17" s="156"/>
      <c r="V17" s="149">
        <f t="shared" si="0"/>
        <v>0</v>
      </c>
    </row>
    <row r="18" spans="1:22" s="80" customFormat="1">
      <c r="A18" s="81">
        <v>12</v>
      </c>
      <c r="B18" s="86" t="s">
        <v>69</v>
      </c>
      <c r="C18" s="147">
        <v>0</v>
      </c>
      <c r="D18" s="145">
        <v>0</v>
      </c>
      <c r="E18" s="145">
        <v>0</v>
      </c>
      <c r="F18" s="145">
        <v>0</v>
      </c>
      <c r="G18" s="145">
        <v>0</v>
      </c>
      <c r="H18" s="145">
        <v>0</v>
      </c>
      <c r="I18" s="145">
        <v>0</v>
      </c>
      <c r="J18" s="145">
        <v>0</v>
      </c>
      <c r="K18" s="145">
        <v>0</v>
      </c>
      <c r="L18" s="148">
        <v>0</v>
      </c>
      <c r="M18" s="147">
        <v>0</v>
      </c>
      <c r="N18" s="145">
        <v>0</v>
      </c>
      <c r="O18" s="145">
        <v>0</v>
      </c>
      <c r="P18" s="145">
        <v>0</v>
      </c>
      <c r="Q18" s="145">
        <v>0</v>
      </c>
      <c r="R18" s="145">
        <v>0</v>
      </c>
      <c r="S18" s="148">
        <v>0</v>
      </c>
      <c r="T18" s="156"/>
      <c r="U18" s="156"/>
      <c r="V18" s="149">
        <f t="shared" si="0"/>
        <v>0</v>
      </c>
    </row>
    <row r="19" spans="1:22" s="80" customFormat="1">
      <c r="A19" s="81">
        <v>13</v>
      </c>
      <c r="B19" s="86" t="s">
        <v>70</v>
      </c>
      <c r="C19" s="147">
        <v>0</v>
      </c>
      <c r="D19" s="145">
        <v>0</v>
      </c>
      <c r="E19" s="145">
        <v>0</v>
      </c>
      <c r="F19" s="145">
        <v>0</v>
      </c>
      <c r="G19" s="145">
        <v>0</v>
      </c>
      <c r="H19" s="145">
        <v>0</v>
      </c>
      <c r="I19" s="145">
        <v>0</v>
      </c>
      <c r="J19" s="145">
        <v>0</v>
      </c>
      <c r="K19" s="145">
        <v>0</v>
      </c>
      <c r="L19" s="148">
        <v>0</v>
      </c>
      <c r="M19" s="147">
        <v>0</v>
      </c>
      <c r="N19" s="145">
        <v>0</v>
      </c>
      <c r="O19" s="145">
        <v>0</v>
      </c>
      <c r="P19" s="145">
        <v>0</v>
      </c>
      <c r="Q19" s="145">
        <v>0</v>
      </c>
      <c r="R19" s="145">
        <v>0</v>
      </c>
      <c r="S19" s="148">
        <v>0</v>
      </c>
      <c r="T19" s="156"/>
      <c r="U19" s="156"/>
      <c r="V19" s="149">
        <f t="shared" si="0"/>
        <v>0</v>
      </c>
    </row>
    <row r="20" spans="1:22" s="80" customFormat="1">
      <c r="A20" s="81">
        <v>14</v>
      </c>
      <c r="B20" s="86" t="s">
        <v>143</v>
      </c>
      <c r="C20" s="147">
        <v>0</v>
      </c>
      <c r="D20" s="145">
        <v>0</v>
      </c>
      <c r="E20" s="145">
        <v>0</v>
      </c>
      <c r="F20" s="145">
        <v>0</v>
      </c>
      <c r="G20" s="145">
        <v>0</v>
      </c>
      <c r="H20" s="145">
        <v>0</v>
      </c>
      <c r="I20" s="145">
        <v>0</v>
      </c>
      <c r="J20" s="145">
        <v>0</v>
      </c>
      <c r="K20" s="145">
        <v>0</v>
      </c>
      <c r="L20" s="148">
        <v>0</v>
      </c>
      <c r="M20" s="147">
        <v>0</v>
      </c>
      <c r="N20" s="145">
        <v>0</v>
      </c>
      <c r="O20" s="145">
        <v>0</v>
      </c>
      <c r="P20" s="145">
        <v>0</v>
      </c>
      <c r="Q20" s="145">
        <v>0</v>
      </c>
      <c r="R20" s="145">
        <v>0</v>
      </c>
      <c r="S20" s="148">
        <v>0</v>
      </c>
      <c r="T20" s="156"/>
      <c r="U20" s="156"/>
      <c r="V20" s="149">
        <f t="shared" si="0"/>
        <v>0</v>
      </c>
    </row>
    <row r="21" spans="1:22" ht="13.5" thickBot="1">
      <c r="A21" s="53"/>
      <c r="B21" s="54" t="s">
        <v>66</v>
      </c>
      <c r="C21" s="150">
        <f>SUM(C7:C20)</f>
        <v>0</v>
      </c>
      <c r="D21" s="146">
        <f t="shared" ref="D21:V21" si="1">SUM(D7:D20)</f>
        <v>44813554.755899996</v>
      </c>
      <c r="E21" s="146">
        <f t="shared" si="1"/>
        <v>0</v>
      </c>
      <c r="F21" s="146">
        <f t="shared" si="1"/>
        <v>0</v>
      </c>
      <c r="G21" s="146">
        <f t="shared" si="1"/>
        <v>0</v>
      </c>
      <c r="H21" s="146">
        <f t="shared" si="1"/>
        <v>0</v>
      </c>
      <c r="I21" s="146">
        <f t="shared" si="1"/>
        <v>0</v>
      </c>
      <c r="J21" s="146">
        <f t="shared" si="1"/>
        <v>0</v>
      </c>
      <c r="K21" s="146">
        <f t="shared" si="1"/>
        <v>0</v>
      </c>
      <c r="L21" s="151">
        <f t="shared" si="1"/>
        <v>0</v>
      </c>
      <c r="M21" s="150">
        <f t="shared" si="1"/>
        <v>0</v>
      </c>
      <c r="N21" s="146">
        <f t="shared" si="1"/>
        <v>0</v>
      </c>
      <c r="O21" s="146">
        <f t="shared" si="1"/>
        <v>0</v>
      </c>
      <c r="P21" s="146">
        <f t="shared" si="1"/>
        <v>0</v>
      </c>
      <c r="Q21" s="146">
        <f t="shared" si="1"/>
        <v>0</v>
      </c>
      <c r="R21" s="146">
        <f t="shared" si="1"/>
        <v>0</v>
      </c>
      <c r="S21" s="151">
        <f t="shared" si="1"/>
        <v>0</v>
      </c>
      <c r="T21" s="151">
        <f>SUM(T7:T20)</f>
        <v>0</v>
      </c>
      <c r="U21" s="151">
        <f t="shared" si="1"/>
        <v>0</v>
      </c>
      <c r="V21" s="152">
        <f t="shared" si="1"/>
        <v>44813554.755899996</v>
      </c>
    </row>
    <row r="24" spans="1:22">
      <c r="A24" s="14"/>
      <c r="B24" s="14"/>
      <c r="C24" s="31"/>
      <c r="D24" s="31"/>
      <c r="E24" s="31"/>
    </row>
    <row r="25" spans="1:22">
      <c r="A25" s="46"/>
      <c r="B25" s="46"/>
      <c r="C25" s="14"/>
      <c r="D25" s="31"/>
      <c r="E25" s="31"/>
    </row>
    <row r="26" spans="1:22">
      <c r="A26" s="46"/>
      <c r="B26" s="47"/>
      <c r="C26" s="14"/>
      <c r="D26" s="31"/>
      <c r="E26" s="31"/>
    </row>
    <row r="27" spans="1:22">
      <c r="A27" s="46"/>
      <c r="B27" s="46"/>
      <c r="C27" s="14"/>
      <c r="D27" s="31"/>
      <c r="E27" s="31"/>
    </row>
    <row r="28" spans="1:22">
      <c r="A28" s="46"/>
      <c r="B28" s="47"/>
      <c r="C28" s="14"/>
      <c r="D28" s="31"/>
      <c r="E28" s="31"/>
    </row>
  </sheetData>
  <mergeCells count="5">
    <mergeCell ref="C5:L5"/>
    <mergeCell ref="M5:S5"/>
    <mergeCell ref="V5:V6"/>
    <mergeCell ref="T5:T6"/>
    <mergeCell ref="U5:U6"/>
  </mergeCells>
  <pageMargins left="0.7" right="0.7" top="0.75" bottom="0.75" header="0.3" footer="0.3"/>
  <pageSetup paperSize="9" scale="1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80" zoomScaleNormal="80" workbookViewId="0">
      <pane xSplit="1" ySplit="7" topLeftCell="B8" activePane="bottomRight" state="frozen"/>
      <selection activeCell="B81" sqref="B81"/>
      <selection pane="topRight" activeCell="B81" sqref="B81"/>
      <selection pane="bottomLeft" activeCell="B81" sqref="B81"/>
      <selection pane="bottomRight" activeCell="B81" sqref="B81"/>
    </sheetView>
  </sheetViews>
  <sheetFormatPr defaultColWidth="9.28515625" defaultRowHeight="12.75"/>
  <cols>
    <col min="1" max="1" width="10.5703125" style="2" bestFit="1" customWidth="1"/>
    <col min="2" max="2" width="97.28515625" style="2" customWidth="1"/>
    <col min="3" max="3" width="21.85546875" style="2" customWidth="1"/>
    <col min="4" max="4" width="14.7109375" style="2" bestFit="1" customWidth="1"/>
    <col min="5" max="5" width="17.7109375" style="2" customWidth="1"/>
    <col min="6" max="6" width="15.7109375" style="2" customWidth="1"/>
    <col min="7" max="7" width="17.42578125" style="2" customWidth="1"/>
    <col min="8" max="8" width="15.28515625" style="2" customWidth="1"/>
    <col min="9" max="16384" width="9.28515625" style="11"/>
  </cols>
  <sheetData>
    <row r="1" spans="1:9">
      <c r="A1" s="2" t="s">
        <v>97</v>
      </c>
      <c r="B1" s="189" t="str">
        <f>Info!C2</f>
        <v>სს ”ლიბერთი ბანკი”</v>
      </c>
    </row>
    <row r="2" spans="1:9">
      <c r="A2" s="2" t="s">
        <v>98</v>
      </c>
      <c r="B2" s="578">
        <f>'1. key ratios'!B2</f>
        <v>45930</v>
      </c>
    </row>
    <row r="4" spans="1:9" ht="13.5" thickBot="1">
      <c r="A4" s="2" t="s">
        <v>250</v>
      </c>
      <c r="B4" s="159" t="s">
        <v>284</v>
      </c>
    </row>
    <row r="5" spans="1:9">
      <c r="A5" s="51"/>
      <c r="B5" s="78"/>
      <c r="C5" s="83" t="s">
        <v>0</v>
      </c>
      <c r="D5" s="83" t="s">
        <v>1</v>
      </c>
      <c r="E5" s="83" t="s">
        <v>2</v>
      </c>
      <c r="F5" s="83" t="s">
        <v>3</v>
      </c>
      <c r="G5" s="155" t="s">
        <v>4</v>
      </c>
      <c r="H5" s="84" t="s">
        <v>5</v>
      </c>
      <c r="I5" s="20"/>
    </row>
    <row r="6" spans="1:9" ht="15" customHeight="1">
      <c r="A6" s="77"/>
      <c r="B6" s="18"/>
      <c r="C6" s="880" t="s">
        <v>276</v>
      </c>
      <c r="D6" s="884" t="s">
        <v>297</v>
      </c>
      <c r="E6" s="885"/>
      <c r="F6" s="880" t="s">
        <v>303</v>
      </c>
      <c r="G6" s="880" t="s">
        <v>304</v>
      </c>
      <c r="H6" s="882" t="s">
        <v>278</v>
      </c>
      <c r="I6" s="20"/>
    </row>
    <row r="7" spans="1:9" ht="63.75">
      <c r="A7" s="77"/>
      <c r="B7" s="18"/>
      <c r="C7" s="881"/>
      <c r="D7" s="158" t="s">
        <v>279</v>
      </c>
      <c r="E7" s="158" t="s">
        <v>277</v>
      </c>
      <c r="F7" s="881"/>
      <c r="G7" s="881"/>
      <c r="H7" s="883"/>
      <c r="I7" s="20"/>
    </row>
    <row r="8" spans="1:9">
      <c r="A8" s="44">
        <v>1</v>
      </c>
      <c r="B8" s="86" t="s">
        <v>123</v>
      </c>
      <c r="C8" s="746">
        <v>822293459.74399996</v>
      </c>
      <c r="D8" s="746">
        <v>11304893.3716</v>
      </c>
      <c r="E8" s="746">
        <v>11304893.3716</v>
      </c>
      <c r="F8" s="746">
        <v>125033196.98080002</v>
      </c>
      <c r="G8" s="747">
        <v>124755697.40580001</v>
      </c>
      <c r="H8" s="748">
        <f>IFERROR(G8/(C8+E8)," ")</f>
        <v>0.14965924169538206</v>
      </c>
    </row>
    <row r="9" spans="1:9" ht="15" customHeight="1">
      <c r="A9" s="44">
        <v>2</v>
      </c>
      <c r="B9" s="86" t="s">
        <v>124</v>
      </c>
      <c r="C9" s="746">
        <v>0</v>
      </c>
      <c r="D9" s="746">
        <v>117274245.0405</v>
      </c>
      <c r="E9" s="746">
        <v>58637122.520199999</v>
      </c>
      <c r="F9" s="746">
        <v>57588712.858399995</v>
      </c>
      <c r="G9" s="747">
        <v>54084303.280000001</v>
      </c>
      <c r="H9" s="748">
        <f t="shared" ref="H9:H21" si="0">IFERROR(G9/(C9+E9)," ")</f>
        <v>0.92235602559399821</v>
      </c>
    </row>
    <row r="10" spans="1:9">
      <c r="A10" s="44">
        <v>3</v>
      </c>
      <c r="B10" s="86" t="s">
        <v>125</v>
      </c>
      <c r="C10" s="746">
        <v>0</v>
      </c>
      <c r="D10" s="746">
        <v>16380929.773599999</v>
      </c>
      <c r="E10" s="746">
        <v>3276185.9547000001</v>
      </c>
      <c r="F10" s="746">
        <v>3269790.267</v>
      </c>
      <c r="G10" s="747">
        <v>3269790.267</v>
      </c>
      <c r="H10" s="748">
        <f t="shared" si="0"/>
        <v>0.99804782518805901</v>
      </c>
    </row>
    <row r="11" spans="1:9">
      <c r="A11" s="44">
        <v>4</v>
      </c>
      <c r="B11" s="86" t="s">
        <v>126</v>
      </c>
      <c r="C11" s="746">
        <v>0</v>
      </c>
      <c r="D11" s="746">
        <v>276348476.52079993</v>
      </c>
      <c r="E11" s="746">
        <v>0</v>
      </c>
      <c r="F11" s="746">
        <v>0</v>
      </c>
      <c r="G11" s="747">
        <v>0</v>
      </c>
      <c r="H11" s="748" t="str">
        <f t="shared" si="0"/>
        <v xml:space="preserve"> </v>
      </c>
    </row>
    <row r="12" spans="1:9">
      <c r="A12" s="44">
        <v>5</v>
      </c>
      <c r="B12" s="86" t="s">
        <v>912</v>
      </c>
      <c r="C12" s="746">
        <v>349611.18</v>
      </c>
      <c r="D12" s="746">
        <v>0</v>
      </c>
      <c r="E12" s="746">
        <v>0</v>
      </c>
      <c r="F12" s="746">
        <v>349611.18</v>
      </c>
      <c r="G12" s="747">
        <v>349611.18</v>
      </c>
      <c r="H12" s="748">
        <f t="shared" si="0"/>
        <v>1</v>
      </c>
    </row>
    <row r="13" spans="1:9">
      <c r="A13" s="44">
        <v>6</v>
      </c>
      <c r="B13" s="86" t="s">
        <v>127</v>
      </c>
      <c r="C13" s="746">
        <v>230217804.26790005</v>
      </c>
      <c r="D13" s="746">
        <v>0</v>
      </c>
      <c r="E13" s="746">
        <v>0</v>
      </c>
      <c r="F13" s="746">
        <v>58940568.277199998</v>
      </c>
      <c r="G13" s="747">
        <v>58940568.277199998</v>
      </c>
      <c r="H13" s="748">
        <f t="shared" si="0"/>
        <v>0.25602089492875185</v>
      </c>
    </row>
    <row r="14" spans="1:9">
      <c r="A14" s="44">
        <v>7</v>
      </c>
      <c r="B14" s="86" t="s">
        <v>71</v>
      </c>
      <c r="C14" s="746">
        <v>841316869.78659987</v>
      </c>
      <c r="D14" s="746">
        <v>0</v>
      </c>
      <c r="E14" s="746">
        <v>0</v>
      </c>
      <c r="F14" s="746">
        <v>841316869.78659987</v>
      </c>
      <c r="G14" s="747">
        <v>826403446.16689992</v>
      </c>
      <c r="H14" s="748">
        <f t="shared" si="0"/>
        <v>0.98227371379884165</v>
      </c>
    </row>
    <row r="15" spans="1:9">
      <c r="A15" s="44">
        <v>8</v>
      </c>
      <c r="B15" s="86" t="s">
        <v>72</v>
      </c>
      <c r="C15" s="746">
        <v>2590692029.1191988</v>
      </c>
      <c r="D15" s="746">
        <v>0</v>
      </c>
      <c r="E15" s="746">
        <v>0</v>
      </c>
      <c r="F15" s="746">
        <v>1821715227.7118993</v>
      </c>
      <c r="G15" s="747">
        <v>1796103886.5260994</v>
      </c>
      <c r="H15" s="748">
        <f t="shared" si="0"/>
        <v>0.69329116171973215</v>
      </c>
    </row>
    <row r="16" spans="1:9">
      <c r="A16" s="44">
        <v>9</v>
      </c>
      <c r="B16" s="86" t="s">
        <v>913</v>
      </c>
      <c r="C16" s="746">
        <v>578214146.8914001</v>
      </c>
      <c r="D16" s="746">
        <v>0</v>
      </c>
      <c r="E16" s="746">
        <v>0</v>
      </c>
      <c r="F16" s="746">
        <v>202374951.4121998</v>
      </c>
      <c r="G16" s="747">
        <v>202048164.77069983</v>
      </c>
      <c r="H16" s="748">
        <f t="shared" si="0"/>
        <v>0.34943483457980562</v>
      </c>
    </row>
    <row r="17" spans="1:8">
      <c r="A17" s="44">
        <v>10</v>
      </c>
      <c r="B17" s="86" t="s">
        <v>67</v>
      </c>
      <c r="C17" s="746">
        <v>53047223.900699995</v>
      </c>
      <c r="D17" s="746">
        <v>0</v>
      </c>
      <c r="E17" s="746">
        <v>0</v>
      </c>
      <c r="F17" s="746">
        <v>59443381.667800032</v>
      </c>
      <c r="G17" s="747">
        <v>59263287.512400016</v>
      </c>
      <c r="H17" s="748">
        <f t="shared" si="0"/>
        <v>1.1171798098866772</v>
      </c>
    </row>
    <row r="18" spans="1:8">
      <c r="A18" s="44">
        <v>11</v>
      </c>
      <c r="B18" s="86" t="s">
        <v>68</v>
      </c>
      <c r="C18" s="746">
        <v>2445722.83</v>
      </c>
      <c r="D18" s="746">
        <v>0</v>
      </c>
      <c r="E18" s="746">
        <v>0</v>
      </c>
      <c r="F18" s="746">
        <v>6114307.0750000002</v>
      </c>
      <c r="G18" s="747">
        <v>6114307.0750000002</v>
      </c>
      <c r="H18" s="748">
        <f t="shared" si="0"/>
        <v>2.5</v>
      </c>
    </row>
    <row r="19" spans="1:8">
      <c r="A19" s="44">
        <v>12</v>
      </c>
      <c r="B19" s="86" t="s">
        <v>69</v>
      </c>
      <c r="C19" s="746">
        <v>0</v>
      </c>
      <c r="D19" s="746">
        <v>0</v>
      </c>
      <c r="E19" s="746">
        <v>0</v>
      </c>
      <c r="F19" s="746">
        <v>0</v>
      </c>
      <c r="G19" s="747">
        <v>0</v>
      </c>
      <c r="H19" s="748" t="str">
        <f t="shared" si="0"/>
        <v xml:space="preserve"> </v>
      </c>
    </row>
    <row r="20" spans="1:8">
      <c r="A20" s="44">
        <v>13</v>
      </c>
      <c r="B20" s="86" t="s">
        <v>70</v>
      </c>
      <c r="C20" s="746">
        <v>0</v>
      </c>
      <c r="D20" s="746">
        <v>0</v>
      </c>
      <c r="E20" s="746">
        <v>0</v>
      </c>
      <c r="F20" s="746">
        <v>0</v>
      </c>
      <c r="G20" s="747">
        <v>0</v>
      </c>
      <c r="H20" s="748" t="str">
        <f t="shared" si="0"/>
        <v xml:space="preserve"> </v>
      </c>
    </row>
    <row r="21" spans="1:8">
      <c r="A21" s="44">
        <v>14</v>
      </c>
      <c r="B21" s="86" t="s">
        <v>143</v>
      </c>
      <c r="C21" s="746">
        <v>543466464.76100016</v>
      </c>
      <c r="D21" s="746">
        <v>0</v>
      </c>
      <c r="E21" s="746">
        <v>0</v>
      </c>
      <c r="F21" s="746">
        <v>204731405.29100004</v>
      </c>
      <c r="G21" s="747">
        <v>204731405.29100004</v>
      </c>
      <c r="H21" s="748">
        <f t="shared" si="0"/>
        <v>0.37671396225162601</v>
      </c>
    </row>
    <row r="22" spans="1:8" ht="13.5" thickBot="1">
      <c r="A22" s="79"/>
      <c r="B22" s="85" t="s">
        <v>66</v>
      </c>
      <c r="C22" s="749">
        <f>SUM(C8:C21)</f>
        <v>5662043332.4807987</v>
      </c>
      <c r="D22" s="749">
        <f>SUM(D8:D21)</f>
        <v>421308544.70649993</v>
      </c>
      <c r="E22" s="749">
        <f>SUM(E8:E21)</f>
        <v>73218201.846499994</v>
      </c>
      <c r="F22" s="749">
        <f>SUM(F8:F21)</f>
        <v>3380878022.5078988</v>
      </c>
      <c r="G22" s="749">
        <f>SUM(G8:G21)</f>
        <v>3336064467.7520995</v>
      </c>
      <c r="H22" s="750">
        <f>G22/(C22+E22)</f>
        <v>0.58167608360747469</v>
      </c>
    </row>
    <row r="28" spans="1:8" ht="10.5" customHeight="1"/>
  </sheetData>
  <mergeCells count="5">
    <mergeCell ref="C6:C7"/>
    <mergeCell ref="F6:F7"/>
    <mergeCell ref="G6:G7"/>
    <mergeCell ref="H6:H7"/>
    <mergeCell ref="D6:E6"/>
  </mergeCells>
  <pageMargins left="0.7" right="0.7" top="0.75" bottom="0.75" header="0.3" footer="0.3"/>
  <pageSetup scale="3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80" zoomScaleNormal="80" workbookViewId="0">
      <pane xSplit="2" ySplit="6" topLeftCell="C7" activePane="bottomRight" state="frozen"/>
      <selection activeCell="B81" sqref="B81"/>
      <selection pane="topRight" activeCell="B81" sqref="B81"/>
      <selection pane="bottomLeft" activeCell="B81" sqref="B81"/>
      <selection pane="bottomRight" activeCell="B81" sqref="B81"/>
    </sheetView>
  </sheetViews>
  <sheetFormatPr defaultColWidth="9.28515625" defaultRowHeight="12.75"/>
  <cols>
    <col min="1" max="1" width="10.5703125" style="189" bestFit="1" customWidth="1"/>
    <col min="2" max="2" width="93.140625" style="189" customWidth="1"/>
    <col min="3" max="5" width="13.7109375" style="189" bestFit="1" customWidth="1"/>
    <col min="6" max="6" width="12" style="189" bestFit="1" customWidth="1"/>
    <col min="7" max="7" width="12.28515625" style="189" bestFit="1" customWidth="1"/>
    <col min="8" max="8" width="13.28515625" style="189" bestFit="1" customWidth="1"/>
    <col min="9" max="11" width="12.7109375" style="189" customWidth="1"/>
    <col min="12" max="16384" width="9.28515625" style="189"/>
  </cols>
  <sheetData>
    <row r="1" spans="1:11">
      <c r="A1" s="189" t="s">
        <v>97</v>
      </c>
      <c r="B1" s="189" t="str">
        <f>Info!C2</f>
        <v>სს ”ლიბერთი ბანკი”</v>
      </c>
    </row>
    <row r="2" spans="1:11">
      <c r="A2" s="189" t="s">
        <v>98</v>
      </c>
      <c r="B2" s="578">
        <f>'1. key ratios'!B2</f>
        <v>45930</v>
      </c>
      <c r="C2" s="190"/>
      <c r="D2" s="190"/>
    </row>
    <row r="3" spans="1:11">
      <c r="B3" s="190"/>
      <c r="C3" s="190"/>
      <c r="D3" s="190"/>
    </row>
    <row r="4" spans="1:11" ht="13.5" thickBot="1">
      <c r="A4" s="189" t="s">
        <v>340</v>
      </c>
      <c r="B4" s="159" t="s">
        <v>339</v>
      </c>
      <c r="C4" s="190"/>
      <c r="D4" s="190"/>
    </row>
    <row r="5" spans="1:11" ht="30" customHeight="1">
      <c r="A5" s="889"/>
      <c r="B5" s="890"/>
      <c r="C5" s="887" t="s">
        <v>372</v>
      </c>
      <c r="D5" s="887"/>
      <c r="E5" s="887"/>
      <c r="F5" s="887" t="s">
        <v>373</v>
      </c>
      <c r="G5" s="887"/>
      <c r="H5" s="887"/>
      <c r="I5" s="887" t="s">
        <v>374</v>
      </c>
      <c r="J5" s="887"/>
      <c r="K5" s="888"/>
    </row>
    <row r="6" spans="1:11">
      <c r="A6" s="187"/>
      <c r="B6" s="188"/>
      <c r="C6" s="191" t="s">
        <v>26</v>
      </c>
      <c r="D6" s="191" t="s">
        <v>79</v>
      </c>
      <c r="E6" s="191" t="s">
        <v>66</v>
      </c>
      <c r="F6" s="191" t="s">
        <v>26</v>
      </c>
      <c r="G6" s="191" t="s">
        <v>79</v>
      </c>
      <c r="H6" s="191" t="s">
        <v>66</v>
      </c>
      <c r="I6" s="191" t="s">
        <v>26</v>
      </c>
      <c r="J6" s="191" t="s">
        <v>79</v>
      </c>
      <c r="K6" s="193" t="s">
        <v>66</v>
      </c>
    </row>
    <row r="7" spans="1:11">
      <c r="A7" s="194" t="s">
        <v>310</v>
      </c>
      <c r="B7" s="186"/>
      <c r="C7" s="186"/>
      <c r="D7" s="186"/>
      <c r="E7" s="186"/>
      <c r="F7" s="186"/>
      <c r="G7" s="186"/>
      <c r="H7" s="186"/>
      <c r="I7" s="186"/>
      <c r="J7" s="186"/>
      <c r="K7" s="195"/>
    </row>
    <row r="8" spans="1:11">
      <c r="A8" s="185">
        <v>1</v>
      </c>
      <c r="B8" s="170" t="s">
        <v>310</v>
      </c>
      <c r="C8" s="751"/>
      <c r="D8" s="751"/>
      <c r="E8" s="751"/>
      <c r="F8" s="752">
        <v>656321083.17992413</v>
      </c>
      <c r="G8" s="752">
        <v>391595971.66629523</v>
      </c>
      <c r="H8" s="752">
        <v>1047917054.8462189</v>
      </c>
      <c r="I8" s="752">
        <v>639547641.7419889</v>
      </c>
      <c r="J8" s="752">
        <v>300370820.29002172</v>
      </c>
      <c r="K8" s="753">
        <v>939918462.03201115</v>
      </c>
    </row>
    <row r="9" spans="1:11">
      <c r="A9" s="194" t="s">
        <v>311</v>
      </c>
      <c r="B9" s="186"/>
      <c r="C9" s="754"/>
      <c r="D9" s="754"/>
      <c r="E9" s="754"/>
      <c r="F9" s="754"/>
      <c r="G9" s="754"/>
      <c r="H9" s="754"/>
      <c r="I9" s="754"/>
      <c r="J9" s="754"/>
      <c r="K9" s="755"/>
    </row>
    <row r="10" spans="1:11">
      <c r="A10" s="196">
        <v>2</v>
      </c>
      <c r="B10" s="171" t="s">
        <v>312</v>
      </c>
      <c r="C10" s="756">
        <v>1309400504.8914657</v>
      </c>
      <c r="D10" s="757">
        <v>607506800.07524347</v>
      </c>
      <c r="E10" s="757">
        <v>1916907304.9667094</v>
      </c>
      <c r="F10" s="757">
        <v>218123645.0154193</v>
      </c>
      <c r="G10" s="757">
        <v>109196700.92745329</v>
      </c>
      <c r="H10" s="757">
        <v>327320345.94287258</v>
      </c>
      <c r="I10" s="757">
        <v>54317997.129962869</v>
      </c>
      <c r="J10" s="757">
        <v>27264343.731928829</v>
      </c>
      <c r="K10" s="758">
        <v>81582340.861891687</v>
      </c>
    </row>
    <row r="11" spans="1:11">
      <c r="A11" s="196">
        <v>3</v>
      </c>
      <c r="B11" s="171" t="s">
        <v>313</v>
      </c>
      <c r="C11" s="756">
        <v>1386600081.3149998</v>
      </c>
      <c r="D11" s="757">
        <v>555631661.26809216</v>
      </c>
      <c r="E11" s="757">
        <v>1942231742.5830925</v>
      </c>
      <c r="F11" s="757">
        <v>390251767.98310792</v>
      </c>
      <c r="G11" s="757">
        <v>173078500.95224118</v>
      </c>
      <c r="H11" s="757">
        <v>563330268.93534887</v>
      </c>
      <c r="I11" s="757">
        <v>318201671.55670244</v>
      </c>
      <c r="J11" s="757">
        <v>146033694.24986687</v>
      </c>
      <c r="K11" s="758">
        <v>464235365.80656928</v>
      </c>
    </row>
    <row r="12" spans="1:11">
      <c r="A12" s="196">
        <v>4</v>
      </c>
      <c r="B12" s="171" t="s">
        <v>314</v>
      </c>
      <c r="C12" s="756"/>
      <c r="D12" s="757"/>
      <c r="E12" s="757">
        <v>0</v>
      </c>
      <c r="F12" s="757"/>
      <c r="G12" s="757"/>
      <c r="H12" s="757"/>
      <c r="I12" s="757"/>
      <c r="J12" s="757"/>
      <c r="K12" s="758"/>
    </row>
    <row r="13" spans="1:11">
      <c r="A13" s="196">
        <v>5</v>
      </c>
      <c r="B13" s="171" t="s">
        <v>315</v>
      </c>
      <c r="C13" s="756">
        <v>-2057501.7789130451</v>
      </c>
      <c r="D13" s="757">
        <v>0</v>
      </c>
      <c r="E13" s="757">
        <v>-2057501.7789130451</v>
      </c>
      <c r="F13" s="757">
        <v>-2057501.7789130451</v>
      </c>
      <c r="G13" s="757">
        <v>0</v>
      </c>
      <c r="H13" s="757">
        <v>-2057501.7789130451</v>
      </c>
      <c r="I13" s="757">
        <v>-2057501.7789130451</v>
      </c>
      <c r="J13" s="757">
        <v>0</v>
      </c>
      <c r="K13" s="758">
        <v>-2057501.7789130451</v>
      </c>
    </row>
    <row r="14" spans="1:11">
      <c r="A14" s="196">
        <v>6</v>
      </c>
      <c r="B14" s="171" t="s">
        <v>330</v>
      </c>
      <c r="C14" s="756">
        <v>34844665.992717393</v>
      </c>
      <c r="D14" s="757">
        <v>8826100.4945367835</v>
      </c>
      <c r="E14" s="757">
        <v>43670766.487254173</v>
      </c>
      <c r="F14" s="757">
        <v>32099720.787978526</v>
      </c>
      <c r="G14" s="757">
        <v>37229590.03822542</v>
      </c>
      <c r="H14" s="757">
        <v>69329310.826203912</v>
      </c>
      <c r="I14" s="757">
        <v>10816595.103447368</v>
      </c>
      <c r="J14" s="757">
        <v>12310962.261908865</v>
      </c>
      <c r="K14" s="758">
        <v>23127557.365356237</v>
      </c>
    </row>
    <row r="15" spans="1:11">
      <c r="A15" s="196">
        <v>7</v>
      </c>
      <c r="B15" s="171" t="s">
        <v>317</v>
      </c>
      <c r="C15" s="756">
        <v>185443112.52129349</v>
      </c>
      <c r="D15" s="757">
        <v>115686241.26084933</v>
      </c>
      <c r="E15" s="757">
        <v>301129353.78214288</v>
      </c>
      <c r="F15" s="757">
        <v>66529473.541152179</v>
      </c>
      <c r="G15" s="757">
        <v>9979727.8060760908</v>
      </c>
      <c r="H15" s="757">
        <v>76509201.347228274</v>
      </c>
      <c r="I15" s="757">
        <v>62964239.675157607</v>
      </c>
      <c r="J15" s="757">
        <v>12828923.672487572</v>
      </c>
      <c r="K15" s="758">
        <v>75793163.347645134</v>
      </c>
    </row>
    <row r="16" spans="1:11">
      <c r="A16" s="196">
        <v>8</v>
      </c>
      <c r="B16" s="172" t="s">
        <v>318</v>
      </c>
      <c r="C16" s="756">
        <v>2914230862.9415636</v>
      </c>
      <c r="D16" s="757">
        <v>1287650803.0987217</v>
      </c>
      <c r="E16" s="757">
        <v>4201881666.0402851</v>
      </c>
      <c r="F16" s="757">
        <v>704947105.54874492</v>
      </c>
      <c r="G16" s="757">
        <v>329484519.72399598</v>
      </c>
      <c r="H16" s="757">
        <v>1034431625.2727407</v>
      </c>
      <c r="I16" s="757">
        <v>444243001.68635726</v>
      </c>
      <c r="J16" s="757">
        <v>198437923.91619211</v>
      </c>
      <c r="K16" s="758">
        <v>642680925.60254931</v>
      </c>
    </row>
    <row r="17" spans="1:11">
      <c r="A17" s="194" t="s">
        <v>319</v>
      </c>
      <c r="B17" s="186"/>
      <c r="C17" s="754"/>
      <c r="D17" s="754"/>
      <c r="E17" s="754"/>
      <c r="F17" s="754"/>
      <c r="G17" s="754"/>
      <c r="H17" s="754"/>
      <c r="I17" s="754"/>
      <c r="J17" s="754"/>
      <c r="K17" s="755"/>
    </row>
    <row r="18" spans="1:11">
      <c r="A18" s="196">
        <v>9</v>
      </c>
      <c r="B18" s="171" t="s">
        <v>320</v>
      </c>
      <c r="C18" s="756">
        <v>0</v>
      </c>
      <c r="D18" s="757">
        <v>0</v>
      </c>
      <c r="E18" s="757">
        <v>0</v>
      </c>
      <c r="F18" s="757">
        <v>0</v>
      </c>
      <c r="G18" s="757">
        <v>0</v>
      </c>
      <c r="H18" s="757">
        <v>0</v>
      </c>
      <c r="I18" s="757">
        <v>0</v>
      </c>
      <c r="J18" s="757">
        <v>0</v>
      </c>
      <c r="K18" s="758">
        <v>0</v>
      </c>
    </row>
    <row r="19" spans="1:11">
      <c r="A19" s="196">
        <v>10</v>
      </c>
      <c r="B19" s="171" t="s">
        <v>321</v>
      </c>
      <c r="C19" s="756">
        <v>2610723996.6308641</v>
      </c>
      <c r="D19" s="757">
        <v>866589569.5564574</v>
      </c>
      <c r="E19" s="757">
        <v>3477313566.1873217</v>
      </c>
      <c r="F19" s="757">
        <v>137458958.62451202</v>
      </c>
      <c r="G19" s="757">
        <v>22986414.833384786</v>
      </c>
      <c r="H19" s="757">
        <v>160445373.4578968</v>
      </c>
      <c r="I19" s="757">
        <v>154232400.06244665</v>
      </c>
      <c r="J19" s="757">
        <v>121304162.16151501</v>
      </c>
      <c r="K19" s="758">
        <v>275536562.22396159</v>
      </c>
    </row>
    <row r="20" spans="1:11">
      <c r="A20" s="196">
        <v>11</v>
      </c>
      <c r="B20" s="171" t="s">
        <v>322</v>
      </c>
      <c r="C20" s="756">
        <v>51708800.862581328</v>
      </c>
      <c r="D20" s="757">
        <v>9067698.4033369552</v>
      </c>
      <c r="E20" s="757">
        <v>60776499.265918314</v>
      </c>
      <c r="F20" s="757">
        <v>5792024.6035407735</v>
      </c>
      <c r="G20" s="757">
        <v>0</v>
      </c>
      <c r="H20" s="757">
        <v>5792024.6035407735</v>
      </c>
      <c r="I20" s="757">
        <v>5792024.6035407735</v>
      </c>
      <c r="J20" s="757">
        <v>0</v>
      </c>
      <c r="K20" s="758">
        <v>5792024.6035407735</v>
      </c>
    </row>
    <row r="21" spans="1:11" ht="13.5" thickBot="1">
      <c r="A21" s="118">
        <v>12</v>
      </c>
      <c r="B21" s="197" t="s">
        <v>323</v>
      </c>
      <c r="C21" s="198"/>
      <c r="D21" s="199"/>
      <c r="E21" s="198"/>
      <c r="F21" s="199"/>
      <c r="G21" s="199"/>
      <c r="H21" s="199"/>
      <c r="I21" s="199"/>
      <c r="J21" s="199"/>
      <c r="K21" s="200"/>
    </row>
    <row r="22" spans="1:11" ht="38.25" customHeight="1" thickBot="1">
      <c r="A22" s="183"/>
      <c r="B22" s="184"/>
      <c r="C22" s="184"/>
      <c r="D22" s="184"/>
      <c r="E22" s="184"/>
      <c r="F22" s="886" t="s">
        <v>324</v>
      </c>
      <c r="G22" s="887"/>
      <c r="H22" s="887"/>
      <c r="I22" s="886" t="s">
        <v>325</v>
      </c>
      <c r="J22" s="887"/>
      <c r="K22" s="888"/>
    </row>
    <row r="23" spans="1:11">
      <c r="A23" s="176">
        <v>13</v>
      </c>
      <c r="B23" s="173" t="s">
        <v>310</v>
      </c>
      <c r="C23" s="182"/>
      <c r="D23" s="182"/>
      <c r="E23" s="182"/>
      <c r="F23" s="760">
        <v>656321083.17992413</v>
      </c>
      <c r="G23" s="760">
        <v>391595971.66629523</v>
      </c>
      <c r="H23" s="760">
        <v>1047917054.8462193</v>
      </c>
      <c r="I23" s="760">
        <v>639547641.7419889</v>
      </c>
      <c r="J23" s="760">
        <v>300370820.29002172</v>
      </c>
      <c r="K23" s="761">
        <v>939918462.03201056</v>
      </c>
    </row>
    <row r="24" spans="1:11" ht="13.5" thickBot="1">
      <c r="A24" s="177">
        <v>14</v>
      </c>
      <c r="B24" s="174" t="s">
        <v>326</v>
      </c>
      <c r="C24" s="201"/>
      <c r="D24" s="180"/>
      <c r="E24" s="181"/>
      <c r="F24" s="762">
        <v>561696122.32069206</v>
      </c>
      <c r="G24" s="762">
        <v>306498104.89061117</v>
      </c>
      <c r="H24" s="762">
        <v>868194227.21130311</v>
      </c>
      <c r="I24" s="762">
        <v>284218577.02036983</v>
      </c>
      <c r="J24" s="762">
        <v>77133761.754677102</v>
      </c>
      <c r="K24" s="763">
        <v>361352338.77504689</v>
      </c>
    </row>
    <row r="25" spans="1:11" ht="13.5" thickBot="1">
      <c r="A25" s="178">
        <v>15</v>
      </c>
      <c r="B25" s="175" t="s">
        <v>327</v>
      </c>
      <c r="C25" s="179"/>
      <c r="D25" s="179"/>
      <c r="E25" s="179"/>
      <c r="F25" s="764">
        <v>1.168462905651336</v>
      </c>
      <c r="G25" s="764">
        <v>1.2776456539790202</v>
      </c>
      <c r="H25" s="764">
        <v>1.2070076280191331</v>
      </c>
      <c r="I25" s="764">
        <v>2.2501964806338215</v>
      </c>
      <c r="J25" s="764">
        <v>3.8941549518270233</v>
      </c>
      <c r="K25" s="765">
        <v>2.6011135425835423</v>
      </c>
    </row>
    <row r="26" spans="1:11">
      <c r="F26" s="759"/>
      <c r="G26" s="759"/>
      <c r="H26" s="759"/>
      <c r="I26" s="759"/>
      <c r="J26" s="759"/>
      <c r="K26" s="759"/>
    </row>
    <row r="28" spans="1:11" ht="38.25">
      <c r="B28" s="19" t="s">
        <v>371</v>
      </c>
    </row>
  </sheetData>
  <mergeCells count="6">
    <mergeCell ref="F22:H22"/>
    <mergeCell ref="I22:K22"/>
    <mergeCell ref="A5:B5"/>
    <mergeCell ref="C5:E5"/>
    <mergeCell ref="F5:H5"/>
    <mergeCell ref="I5:K5"/>
  </mergeCells>
  <pageMargins left="0.7" right="0.7" top="0.75" bottom="0.75" header="0.3" footer="0.3"/>
  <pageSetup paperSize="9" scale="38"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34"/>
  <sheetViews>
    <sheetView zoomScale="80" zoomScaleNormal="80" workbookViewId="0">
      <pane xSplit="1" ySplit="1" topLeftCell="C6" activePane="bottomRight" state="frozen"/>
      <selection activeCell="B81" sqref="B81"/>
      <selection pane="topRight" activeCell="B81" sqref="B81"/>
      <selection pane="bottomLeft" activeCell="B81" sqref="B81"/>
      <selection pane="bottomRight" activeCell="B81" sqref="B81"/>
    </sheetView>
  </sheetViews>
  <sheetFormatPr defaultColWidth="9.28515625" defaultRowHeight="15"/>
  <cols>
    <col min="1" max="1" width="10.5703125" style="29" bestFit="1" customWidth="1"/>
    <col min="2" max="2" width="95" style="29" customWidth="1"/>
    <col min="3" max="9" width="15" style="29" customWidth="1"/>
    <col min="10" max="14" width="13.7109375" style="29" customWidth="1"/>
    <col min="15" max="16" width="13.7109375" style="11" customWidth="1"/>
    <col min="17" max="17" width="18.5703125" style="11" customWidth="1"/>
    <col min="18" max="16384" width="9.28515625" style="11"/>
  </cols>
  <sheetData>
    <row r="1" spans="1:17">
      <c r="A1" s="549" t="s">
        <v>97</v>
      </c>
      <c r="B1" s="29" t="str">
        <f>Info!C2</f>
        <v>სს ”ლიბერთი ბანკი”</v>
      </c>
    </row>
    <row r="2" spans="1:17">
      <c r="A2" s="29" t="s">
        <v>98</v>
      </c>
      <c r="B2" s="578">
        <f>'1. key ratios'!B2</f>
        <v>45930</v>
      </c>
    </row>
    <row r="3" spans="1:17">
      <c r="B3" s="11"/>
      <c r="C3" s="11"/>
      <c r="D3" s="11"/>
      <c r="E3" s="11"/>
      <c r="F3" s="11"/>
      <c r="G3" s="11"/>
      <c r="H3" s="11"/>
      <c r="I3" s="11"/>
      <c r="J3" s="11"/>
      <c r="K3" s="11"/>
      <c r="L3" s="11"/>
      <c r="M3" s="11"/>
      <c r="N3" s="11"/>
    </row>
    <row r="4" spans="1:17">
      <c r="B4" s="550" t="s">
        <v>980</v>
      </c>
      <c r="C4" s="11"/>
      <c r="D4" s="11"/>
      <c r="E4" s="11"/>
      <c r="F4" s="11"/>
      <c r="G4" s="11"/>
      <c r="H4" s="11"/>
      <c r="I4" s="11"/>
      <c r="J4" s="11"/>
      <c r="K4" s="11"/>
      <c r="L4" s="11"/>
      <c r="M4" s="11"/>
      <c r="N4" s="11"/>
    </row>
    <row r="5" spans="1:17" ht="90">
      <c r="B5" s="551" t="s">
        <v>981</v>
      </c>
      <c r="C5" s="552" t="s">
        <v>982</v>
      </c>
      <c r="D5" s="552" t="s">
        <v>983</v>
      </c>
      <c r="E5" s="552" t="s">
        <v>984</v>
      </c>
      <c r="F5" s="552" t="s">
        <v>985</v>
      </c>
      <c r="G5" s="552" t="s">
        <v>986</v>
      </c>
      <c r="H5" s="552" t="s">
        <v>987</v>
      </c>
      <c r="I5" s="553" t="s">
        <v>988</v>
      </c>
      <c r="J5" s="554">
        <v>0.02</v>
      </c>
      <c r="K5" s="554">
        <v>0.2</v>
      </c>
      <c r="L5" s="554">
        <v>0.35</v>
      </c>
      <c r="M5" s="554">
        <v>0.5</v>
      </c>
      <c r="N5" s="554">
        <v>0.75</v>
      </c>
      <c r="O5" s="554">
        <v>1</v>
      </c>
      <c r="P5" s="554">
        <v>1.5</v>
      </c>
      <c r="Q5" s="555" t="s">
        <v>73</v>
      </c>
    </row>
    <row r="6" spans="1:17" ht="15.75">
      <c r="B6" s="556"/>
      <c r="C6" s="521">
        <f>IF(C7&gt;0,C7,IF(C8&gt;0,C8,IF(C9&gt;0,C9)))</f>
        <v>103293381.52959999</v>
      </c>
      <c r="D6" s="521" t="b">
        <f t="shared" ref="D6:P6" si="0">IF(D7&gt;0,D7,IF(D8&gt;0,D8,IF(D9&gt;0,D9)))</f>
        <v>0</v>
      </c>
      <c r="E6" s="521" t="b">
        <f t="shared" si="0"/>
        <v>0</v>
      </c>
      <c r="F6" s="521">
        <f t="shared" si="0"/>
        <v>932216.56038386654</v>
      </c>
      <c r="G6" s="521">
        <f t="shared" si="0"/>
        <v>1019403.0952786783</v>
      </c>
      <c r="H6" s="521"/>
      <c r="I6" s="521">
        <f t="shared" si="0"/>
        <v>2732267.5179275628</v>
      </c>
      <c r="J6" s="521" t="b">
        <f t="shared" si="0"/>
        <v>0</v>
      </c>
      <c r="K6" s="521" t="b">
        <f t="shared" si="0"/>
        <v>0</v>
      </c>
      <c r="L6" s="521" t="b">
        <f t="shared" si="0"/>
        <v>0</v>
      </c>
      <c r="M6" s="521" t="b">
        <f t="shared" si="0"/>
        <v>0</v>
      </c>
      <c r="N6" s="521" t="b">
        <f>IF(N7&gt;0,N7,IF(N8&gt;0,N8,IF(N9&gt;0,N9)))</f>
        <v>0</v>
      </c>
      <c r="O6" s="521">
        <f t="shared" si="0"/>
        <v>3554.9853871534824</v>
      </c>
      <c r="P6" s="521" t="b">
        <f t="shared" si="0"/>
        <v>0</v>
      </c>
      <c r="Q6" s="521">
        <f>IF(Q7&gt;0,Q7,IF(Q8&gt;0,Q8,IF(Q9&gt;0,Q9)))</f>
        <v>3554.9853871534824</v>
      </c>
    </row>
    <row r="7" spans="1:17" ht="15.75">
      <c r="B7" s="557" t="s">
        <v>976</v>
      </c>
      <c r="C7" s="521">
        <f>C11+C15+C19+C23+C27+C31</f>
        <v>103293381.52959999</v>
      </c>
      <c r="D7" s="521"/>
      <c r="E7" s="521"/>
      <c r="F7" s="521">
        <f t="shared" ref="F7:G9" si="1">F11+F15+F19+F23+F27+F31</f>
        <v>932216.56038386654</v>
      </c>
      <c r="G7" s="521">
        <f t="shared" si="1"/>
        <v>1019403.0952786783</v>
      </c>
      <c r="H7" s="558">
        <v>1.4</v>
      </c>
      <c r="I7" s="559">
        <f t="shared" ref="I7:I33" si="2">(F7+G7)*H7</f>
        <v>2732267.5179275628</v>
      </c>
      <c r="J7" s="521">
        <f>J11+J15+J19+J23+J27+J31</f>
        <v>0</v>
      </c>
      <c r="K7" s="521">
        <f t="shared" ref="J7:Q9" si="3">K11+K15+K19+K23+K27+K31</f>
        <v>0</v>
      </c>
      <c r="L7" s="521">
        <f t="shared" si="3"/>
        <v>0</v>
      </c>
      <c r="M7" s="521">
        <f t="shared" si="3"/>
        <v>0</v>
      </c>
      <c r="N7" s="521">
        <f t="shared" si="3"/>
        <v>0</v>
      </c>
      <c r="O7" s="521">
        <f t="shared" si="3"/>
        <v>3554.9853871534824</v>
      </c>
      <c r="P7" s="521">
        <f t="shared" si="3"/>
        <v>0</v>
      </c>
      <c r="Q7" s="521">
        <f>Q11+Q15+Q19+Q23+Q27+Q31</f>
        <v>3554.9853871534824</v>
      </c>
    </row>
    <row r="8" spans="1:17" ht="15.75">
      <c r="B8" s="557" t="s">
        <v>977</v>
      </c>
      <c r="C8" s="521">
        <f>C12+C16+C20+C24+C28+C32</f>
        <v>103293381.52959999</v>
      </c>
      <c r="D8" s="521"/>
      <c r="E8" s="521"/>
      <c r="F8" s="521">
        <f t="shared" si="1"/>
        <v>996469.36038386659</v>
      </c>
      <c r="G8" s="521">
        <f t="shared" si="1"/>
        <v>4116024.2211839999</v>
      </c>
      <c r="H8" s="558">
        <v>1.4</v>
      </c>
      <c r="I8" s="559">
        <f t="shared" si="2"/>
        <v>7157491.0141950129</v>
      </c>
      <c r="J8" s="521">
        <f t="shared" si="3"/>
        <v>0</v>
      </c>
      <c r="K8" s="521">
        <f t="shared" si="3"/>
        <v>0</v>
      </c>
      <c r="L8" s="521">
        <f t="shared" si="3"/>
        <v>0</v>
      </c>
      <c r="M8" s="521">
        <f t="shared" si="3"/>
        <v>0</v>
      </c>
      <c r="N8" s="521">
        <f t="shared" si="3"/>
        <v>0</v>
      </c>
      <c r="O8" s="521">
        <f t="shared" si="3"/>
        <v>105881.66399999999</v>
      </c>
      <c r="P8" s="521">
        <f t="shared" si="3"/>
        <v>0</v>
      </c>
      <c r="Q8" s="521">
        <f>Q12+Q16+Q20+Q24+Q28+Q32</f>
        <v>105881.66399999999</v>
      </c>
    </row>
    <row r="9" spans="1:17" ht="15.75">
      <c r="B9" s="557" t="s">
        <v>978</v>
      </c>
      <c r="C9" s="521">
        <f>C13+C17+C21+C25+C29+C33</f>
        <v>103293381.52959999</v>
      </c>
      <c r="D9" s="521"/>
      <c r="E9" s="521"/>
      <c r="F9" s="521">
        <f t="shared" si="1"/>
        <v>966158.54668523639</v>
      </c>
      <c r="G9" s="521">
        <f t="shared" si="1"/>
        <v>4131735.2611840004</v>
      </c>
      <c r="H9" s="558">
        <v>1.4</v>
      </c>
      <c r="I9" s="559">
        <f t="shared" si="2"/>
        <v>7137051.3310169317</v>
      </c>
      <c r="J9" s="521">
        <f t="shared" si="3"/>
        <v>0</v>
      </c>
      <c r="K9" s="521">
        <f t="shared" si="3"/>
        <v>0</v>
      </c>
      <c r="L9" s="521">
        <f t="shared" si="3"/>
        <v>0</v>
      </c>
      <c r="M9" s="521">
        <f t="shared" si="3"/>
        <v>0</v>
      </c>
      <c r="N9" s="521">
        <f t="shared" si="3"/>
        <v>0</v>
      </c>
      <c r="O9" s="521">
        <f t="shared" si="3"/>
        <v>85441.980821917779</v>
      </c>
      <c r="P9" s="521">
        <f t="shared" si="3"/>
        <v>0</v>
      </c>
      <c r="Q9" s="521">
        <f t="shared" si="3"/>
        <v>85441.980821917779</v>
      </c>
    </row>
    <row r="10" spans="1:17" ht="15.75">
      <c r="B10" s="560" t="s">
        <v>989</v>
      </c>
      <c r="C10" s="561">
        <v>0</v>
      </c>
      <c r="D10" s="561">
        <v>0</v>
      </c>
      <c r="E10" s="561">
        <v>0</v>
      </c>
      <c r="F10" s="561">
        <v>0</v>
      </c>
      <c r="G10" s="561">
        <v>0</v>
      </c>
      <c r="H10" s="558">
        <v>1.4</v>
      </c>
      <c r="I10" s="559">
        <f t="shared" si="2"/>
        <v>0</v>
      </c>
      <c r="J10" s="562">
        <v>0</v>
      </c>
      <c r="K10" s="562">
        <v>0</v>
      </c>
      <c r="L10" s="562"/>
      <c r="M10" s="562">
        <v>0</v>
      </c>
      <c r="N10" s="562"/>
      <c r="O10" s="562">
        <v>0</v>
      </c>
      <c r="P10" s="562">
        <v>0</v>
      </c>
      <c r="Q10" s="521">
        <f>SUM(Q11:Q13)</f>
        <v>0</v>
      </c>
    </row>
    <row r="11" spans="1:17" ht="15.75">
      <c r="B11" s="563" t="s">
        <v>976</v>
      </c>
      <c r="C11" s="561">
        <v>0</v>
      </c>
      <c r="D11" s="561">
        <v>0</v>
      </c>
      <c r="E11" s="561">
        <v>0</v>
      </c>
      <c r="F11" s="561">
        <v>0</v>
      </c>
      <c r="G11" s="561">
        <v>0</v>
      </c>
      <c r="H11" s="558">
        <v>1.4</v>
      </c>
      <c r="I11" s="559">
        <f t="shared" si="2"/>
        <v>0</v>
      </c>
      <c r="J11" s="562">
        <v>0</v>
      </c>
      <c r="K11" s="562">
        <v>0</v>
      </c>
      <c r="L11" s="562"/>
      <c r="M11" s="562">
        <v>0</v>
      </c>
      <c r="N11" s="562"/>
      <c r="O11" s="562">
        <v>0</v>
      </c>
      <c r="P11" s="562">
        <v>0</v>
      </c>
      <c r="Q11" s="521">
        <f>SUMPRODUCT($J$5:$P$5,J11:P11)</f>
        <v>0</v>
      </c>
    </row>
    <row r="12" spans="1:17" ht="15.75">
      <c r="B12" s="563" t="s">
        <v>977</v>
      </c>
      <c r="C12" s="561">
        <v>0</v>
      </c>
      <c r="D12" s="561">
        <v>0</v>
      </c>
      <c r="E12" s="561">
        <v>0</v>
      </c>
      <c r="F12" s="561">
        <v>0</v>
      </c>
      <c r="G12" s="561">
        <v>0</v>
      </c>
      <c r="H12" s="558">
        <v>1.4</v>
      </c>
      <c r="I12" s="559">
        <f t="shared" si="2"/>
        <v>0</v>
      </c>
      <c r="J12" s="562">
        <v>0</v>
      </c>
      <c r="K12" s="562">
        <v>0</v>
      </c>
      <c r="L12" s="562"/>
      <c r="M12" s="562">
        <v>0</v>
      </c>
      <c r="N12" s="562"/>
      <c r="O12" s="562">
        <v>0</v>
      </c>
      <c r="P12" s="562">
        <v>0</v>
      </c>
      <c r="Q12" s="521">
        <f t="shared" ref="Q12:Q13" si="4">SUMPRODUCT($J$5:$P$5,J12:P12)</f>
        <v>0</v>
      </c>
    </row>
    <row r="13" spans="1:17" ht="15.75">
      <c r="B13" s="563" t="s">
        <v>978</v>
      </c>
      <c r="C13" s="561">
        <v>0</v>
      </c>
      <c r="D13" s="561">
        <v>0</v>
      </c>
      <c r="E13" s="561">
        <v>0</v>
      </c>
      <c r="F13" s="561">
        <v>0</v>
      </c>
      <c r="G13" s="561">
        <v>0</v>
      </c>
      <c r="H13" s="558">
        <v>1.4</v>
      </c>
      <c r="I13" s="559">
        <f t="shared" si="2"/>
        <v>0</v>
      </c>
      <c r="J13" s="562">
        <v>0</v>
      </c>
      <c r="K13" s="562">
        <v>0</v>
      </c>
      <c r="L13" s="562"/>
      <c r="M13" s="562">
        <v>0</v>
      </c>
      <c r="N13" s="562"/>
      <c r="O13" s="562">
        <v>0</v>
      </c>
      <c r="P13" s="562">
        <v>0</v>
      </c>
      <c r="Q13" s="521">
        <f t="shared" si="4"/>
        <v>0</v>
      </c>
    </row>
    <row r="14" spans="1:17" ht="15.75">
      <c r="B14" s="560" t="s">
        <v>990</v>
      </c>
      <c r="C14" s="561">
        <v>0</v>
      </c>
      <c r="D14" s="561">
        <v>0</v>
      </c>
      <c r="E14" s="561">
        <v>0</v>
      </c>
      <c r="F14" s="561">
        <v>0</v>
      </c>
      <c r="G14" s="561">
        <v>0</v>
      </c>
      <c r="H14" s="558">
        <v>1.4</v>
      </c>
      <c r="I14" s="559">
        <f t="shared" si="2"/>
        <v>0</v>
      </c>
      <c r="J14" s="562">
        <v>0</v>
      </c>
      <c r="K14" s="562">
        <v>0</v>
      </c>
      <c r="L14" s="562"/>
      <c r="M14" s="562">
        <v>0</v>
      </c>
      <c r="N14" s="562"/>
      <c r="O14" s="562">
        <v>0</v>
      </c>
      <c r="P14" s="562">
        <v>0</v>
      </c>
      <c r="Q14" s="521">
        <f>SUM(Q15:Q17)</f>
        <v>0</v>
      </c>
    </row>
    <row r="15" spans="1:17" ht="15.75">
      <c r="B15" s="563" t="s">
        <v>976</v>
      </c>
      <c r="C15" s="561">
        <v>0</v>
      </c>
      <c r="D15" s="561">
        <v>0</v>
      </c>
      <c r="E15" s="561">
        <v>0</v>
      </c>
      <c r="F15" s="561">
        <v>0</v>
      </c>
      <c r="G15" s="561">
        <v>0</v>
      </c>
      <c r="H15" s="558">
        <v>1.4</v>
      </c>
      <c r="I15" s="559">
        <f t="shared" si="2"/>
        <v>0</v>
      </c>
      <c r="J15" s="562">
        <v>0</v>
      </c>
      <c r="K15" s="562">
        <v>0</v>
      </c>
      <c r="L15" s="562"/>
      <c r="M15" s="562">
        <v>0</v>
      </c>
      <c r="N15" s="562"/>
      <c r="O15" s="562">
        <v>0</v>
      </c>
      <c r="P15" s="562">
        <v>0</v>
      </c>
      <c r="Q15" s="521">
        <f>SUMPRODUCT($J$5:$P$5,J15:P15)</f>
        <v>0</v>
      </c>
    </row>
    <row r="16" spans="1:17" ht="15.75">
      <c r="B16" s="563" t="s">
        <v>977</v>
      </c>
      <c r="C16" s="561">
        <v>0</v>
      </c>
      <c r="D16" s="561">
        <v>0</v>
      </c>
      <c r="E16" s="561">
        <v>0</v>
      </c>
      <c r="F16" s="561">
        <v>0</v>
      </c>
      <c r="G16" s="561">
        <v>0</v>
      </c>
      <c r="H16" s="558">
        <v>1.4</v>
      </c>
      <c r="I16" s="559">
        <f t="shared" si="2"/>
        <v>0</v>
      </c>
      <c r="J16" s="562">
        <v>0</v>
      </c>
      <c r="K16" s="562">
        <v>0</v>
      </c>
      <c r="L16" s="562"/>
      <c r="M16" s="562">
        <v>0</v>
      </c>
      <c r="N16" s="562"/>
      <c r="O16" s="562">
        <v>0</v>
      </c>
      <c r="P16" s="562">
        <v>0</v>
      </c>
      <c r="Q16" s="521">
        <f t="shared" ref="Q16:Q17" si="5">SUMPRODUCT($J$5:$P$5,J16:P16)</f>
        <v>0</v>
      </c>
    </row>
    <row r="17" spans="2:17" ht="15.75">
      <c r="B17" s="563" t="s">
        <v>978</v>
      </c>
      <c r="C17" s="561">
        <v>0</v>
      </c>
      <c r="D17" s="561">
        <v>0</v>
      </c>
      <c r="E17" s="561">
        <v>0</v>
      </c>
      <c r="F17" s="561">
        <v>0</v>
      </c>
      <c r="G17" s="561">
        <v>0</v>
      </c>
      <c r="H17" s="558">
        <v>1.4</v>
      </c>
      <c r="I17" s="559">
        <f t="shared" si="2"/>
        <v>0</v>
      </c>
      <c r="J17" s="562">
        <v>0</v>
      </c>
      <c r="K17" s="562">
        <v>0</v>
      </c>
      <c r="L17" s="562"/>
      <c r="M17" s="562">
        <v>0</v>
      </c>
      <c r="N17" s="562"/>
      <c r="O17" s="562">
        <v>0</v>
      </c>
      <c r="P17" s="562">
        <v>0</v>
      </c>
      <c r="Q17" s="521">
        <f t="shared" si="5"/>
        <v>0</v>
      </c>
    </row>
    <row r="18" spans="2:17" ht="15.75">
      <c r="B18" s="560" t="s">
        <v>991</v>
      </c>
      <c r="C18" s="561">
        <v>102616181.52959999</v>
      </c>
      <c r="D18" s="561">
        <v>932216.56038386654</v>
      </c>
      <c r="E18" s="561">
        <v>0</v>
      </c>
      <c r="F18" s="561">
        <v>932216.56038386654</v>
      </c>
      <c r="G18" s="561">
        <v>1007910.6301854097</v>
      </c>
      <c r="H18" s="558">
        <v>1.4</v>
      </c>
      <c r="I18" s="559">
        <f t="shared" si="2"/>
        <v>2716178.0667969864</v>
      </c>
      <c r="J18" s="562">
        <v>0</v>
      </c>
      <c r="K18" s="562">
        <v>0</v>
      </c>
      <c r="L18" s="562"/>
      <c r="M18" s="562">
        <v>0</v>
      </c>
      <c r="N18" s="562"/>
      <c r="O18" s="562">
        <v>0</v>
      </c>
      <c r="P18" s="562">
        <v>0</v>
      </c>
      <c r="Q18" s="521">
        <f>SUM(Q19:Q21)</f>
        <v>0</v>
      </c>
    </row>
    <row r="19" spans="2:17" ht="15.75">
      <c r="B19" s="563" t="s">
        <v>976</v>
      </c>
      <c r="C19" s="561">
        <v>102616181.52959999</v>
      </c>
      <c r="D19" s="561">
        <v>932216.56038386654</v>
      </c>
      <c r="E19" s="561">
        <v>0</v>
      </c>
      <c r="F19" s="561">
        <v>932216.56038386654</v>
      </c>
      <c r="G19" s="561">
        <v>1007910.6301854097</v>
      </c>
      <c r="H19" s="558">
        <v>1.4</v>
      </c>
      <c r="I19" s="559">
        <f t="shared" si="2"/>
        <v>2716178.0667969864</v>
      </c>
      <c r="J19" s="562">
        <v>0</v>
      </c>
      <c r="K19" s="562">
        <v>0</v>
      </c>
      <c r="L19" s="562"/>
      <c r="M19" s="562">
        <v>0</v>
      </c>
      <c r="N19" s="562"/>
      <c r="O19" s="562">
        <v>0</v>
      </c>
      <c r="P19" s="562">
        <v>0</v>
      </c>
      <c r="Q19" s="521">
        <f>SUMPRODUCT($J$5:$P$5,J19:P19)</f>
        <v>0</v>
      </c>
    </row>
    <row r="20" spans="2:17" ht="15.75">
      <c r="B20" s="563" t="s">
        <v>977</v>
      </c>
      <c r="C20" s="561">
        <v>102616181.52959999</v>
      </c>
      <c r="D20" s="561">
        <v>932216.56038386654</v>
      </c>
      <c r="E20" s="561">
        <v>0</v>
      </c>
      <c r="F20" s="561">
        <v>932216.56038386654</v>
      </c>
      <c r="G20" s="561">
        <v>4104647.2611839999</v>
      </c>
      <c r="H20" s="558">
        <v>1.4</v>
      </c>
      <c r="I20" s="559">
        <f t="shared" si="2"/>
        <v>7051609.350195013</v>
      </c>
      <c r="J20" s="562">
        <v>0</v>
      </c>
      <c r="K20" s="562">
        <v>0</v>
      </c>
      <c r="L20" s="562"/>
      <c r="M20" s="562">
        <v>0</v>
      </c>
      <c r="N20" s="562"/>
      <c r="O20" s="562">
        <v>0</v>
      </c>
      <c r="P20" s="562">
        <v>0</v>
      </c>
      <c r="Q20" s="521">
        <f t="shared" ref="Q20:Q21" si="6">SUMPRODUCT($J$5:$P$5,J20:P20)</f>
        <v>0</v>
      </c>
    </row>
    <row r="21" spans="2:17" ht="15.75">
      <c r="B21" s="563" t="s">
        <v>978</v>
      </c>
      <c r="C21" s="561">
        <v>102616181.52959999</v>
      </c>
      <c r="D21" s="561">
        <v>932216.56038386654</v>
      </c>
      <c r="E21" s="561">
        <v>0</v>
      </c>
      <c r="F21" s="561">
        <v>932216.56038386654</v>
      </c>
      <c r="G21" s="561">
        <v>4104647.2611840004</v>
      </c>
      <c r="H21" s="558">
        <v>1.4</v>
      </c>
      <c r="I21" s="559">
        <f t="shared" si="2"/>
        <v>7051609.350195013</v>
      </c>
      <c r="J21" s="562">
        <v>0</v>
      </c>
      <c r="K21" s="562">
        <v>0</v>
      </c>
      <c r="L21" s="562"/>
      <c r="M21" s="562">
        <v>0</v>
      </c>
      <c r="N21" s="562"/>
      <c r="O21" s="562">
        <v>0</v>
      </c>
      <c r="P21" s="562">
        <v>0</v>
      </c>
      <c r="Q21" s="521">
        <f t="shared" si="6"/>
        <v>0</v>
      </c>
    </row>
    <row r="22" spans="2:17" ht="15.75">
      <c r="B22" s="560" t="s">
        <v>992</v>
      </c>
      <c r="C22" s="561">
        <v>0</v>
      </c>
      <c r="D22" s="561">
        <v>0</v>
      </c>
      <c r="E22" s="561">
        <v>0</v>
      </c>
      <c r="F22" s="561">
        <v>0</v>
      </c>
      <c r="G22" s="561">
        <v>0</v>
      </c>
      <c r="H22" s="558">
        <v>1.4</v>
      </c>
      <c r="I22" s="559">
        <f t="shared" si="2"/>
        <v>0</v>
      </c>
      <c r="J22" s="562">
        <v>0</v>
      </c>
      <c r="K22" s="562">
        <v>0</v>
      </c>
      <c r="L22" s="562"/>
      <c r="M22" s="562">
        <v>0</v>
      </c>
      <c r="N22" s="562"/>
      <c r="O22" s="562">
        <v>0</v>
      </c>
      <c r="P22" s="562">
        <v>0</v>
      </c>
      <c r="Q22" s="521">
        <f>SUM(Q23:Q25)</f>
        <v>0</v>
      </c>
    </row>
    <row r="23" spans="2:17" ht="15.75">
      <c r="B23" s="563" t="s">
        <v>976</v>
      </c>
      <c r="C23" s="561">
        <v>0</v>
      </c>
      <c r="D23" s="561">
        <v>0</v>
      </c>
      <c r="E23" s="561">
        <v>0</v>
      </c>
      <c r="F23" s="561">
        <v>0</v>
      </c>
      <c r="G23" s="561">
        <v>0</v>
      </c>
      <c r="H23" s="558">
        <v>1.4</v>
      </c>
      <c r="I23" s="559">
        <f t="shared" si="2"/>
        <v>0</v>
      </c>
      <c r="J23" s="562">
        <v>0</v>
      </c>
      <c r="K23" s="562">
        <v>0</v>
      </c>
      <c r="L23" s="562"/>
      <c r="M23" s="562">
        <v>0</v>
      </c>
      <c r="N23" s="562"/>
      <c r="O23" s="562">
        <v>0</v>
      </c>
      <c r="P23" s="562">
        <v>0</v>
      </c>
      <c r="Q23" s="521">
        <f>SUMPRODUCT($J$5:$P$5,J23:P23)</f>
        <v>0</v>
      </c>
    </row>
    <row r="24" spans="2:17" ht="15.75">
      <c r="B24" s="563" t="s">
        <v>977</v>
      </c>
      <c r="C24" s="561">
        <v>0</v>
      </c>
      <c r="D24" s="561">
        <v>0</v>
      </c>
      <c r="E24" s="561">
        <v>0</v>
      </c>
      <c r="F24" s="561">
        <v>0</v>
      </c>
      <c r="G24" s="561">
        <v>0</v>
      </c>
      <c r="H24" s="558">
        <v>1.4</v>
      </c>
      <c r="I24" s="559">
        <f t="shared" si="2"/>
        <v>0</v>
      </c>
      <c r="J24" s="562">
        <v>0</v>
      </c>
      <c r="K24" s="562">
        <v>0</v>
      </c>
      <c r="L24" s="562"/>
      <c r="M24" s="562">
        <v>0</v>
      </c>
      <c r="N24" s="562"/>
      <c r="O24" s="562">
        <v>0</v>
      </c>
      <c r="P24" s="562">
        <v>0</v>
      </c>
      <c r="Q24" s="521">
        <f t="shared" ref="Q24:Q25" si="7">SUMPRODUCT($J$5:$P$5,J24:P24)</f>
        <v>0</v>
      </c>
    </row>
    <row r="25" spans="2:17" ht="15.75">
      <c r="B25" s="563" t="s">
        <v>978</v>
      </c>
      <c r="C25" s="561">
        <v>0</v>
      </c>
      <c r="D25" s="561">
        <v>0</v>
      </c>
      <c r="E25" s="561">
        <v>0</v>
      </c>
      <c r="F25" s="561">
        <v>0</v>
      </c>
      <c r="G25" s="561">
        <v>0</v>
      </c>
      <c r="H25" s="558">
        <v>1.4</v>
      </c>
      <c r="I25" s="559">
        <f t="shared" si="2"/>
        <v>0</v>
      </c>
      <c r="J25" s="562">
        <v>0</v>
      </c>
      <c r="K25" s="562">
        <v>0</v>
      </c>
      <c r="L25" s="562"/>
      <c r="M25" s="562">
        <v>0</v>
      </c>
      <c r="N25" s="562"/>
      <c r="O25" s="562">
        <v>0</v>
      </c>
      <c r="P25" s="562">
        <v>0</v>
      </c>
      <c r="Q25" s="521">
        <f t="shared" si="7"/>
        <v>0</v>
      </c>
    </row>
    <row r="26" spans="2:17" ht="15.75">
      <c r="B26" s="560" t="s">
        <v>993</v>
      </c>
      <c r="C26" s="561">
        <v>677200</v>
      </c>
      <c r="D26" s="561">
        <v>33941.986301369849</v>
      </c>
      <c r="E26" s="561">
        <v>0</v>
      </c>
      <c r="F26" s="561">
        <v>64252.799999999996</v>
      </c>
      <c r="G26" s="561">
        <v>11492.46509326872</v>
      </c>
      <c r="H26" s="558">
        <v>1.4</v>
      </c>
      <c r="I26" s="559">
        <f t="shared" si="2"/>
        <v>106043.37113057618</v>
      </c>
      <c r="J26" s="562">
        <v>0</v>
      </c>
      <c r="K26" s="562">
        <v>0</v>
      </c>
      <c r="L26" s="562"/>
      <c r="M26" s="562">
        <v>0</v>
      </c>
      <c r="N26" s="562"/>
      <c r="O26" s="562">
        <v>0</v>
      </c>
      <c r="P26" s="562">
        <v>0</v>
      </c>
      <c r="Q26" s="521">
        <f>SUM(Q27:Q29)</f>
        <v>194878.63020907127</v>
      </c>
    </row>
    <row r="27" spans="2:17" ht="15.75">
      <c r="B27" s="563" t="s">
        <v>976</v>
      </c>
      <c r="C27" s="561">
        <v>677200</v>
      </c>
      <c r="D27" s="561">
        <v>33941.986301369849</v>
      </c>
      <c r="E27" s="561">
        <v>0</v>
      </c>
      <c r="F27" s="561">
        <v>0</v>
      </c>
      <c r="G27" s="561">
        <v>11492.46509326872</v>
      </c>
      <c r="H27" s="558">
        <v>1.4</v>
      </c>
      <c r="I27" s="559">
        <f t="shared" si="2"/>
        <v>16089.451130576206</v>
      </c>
      <c r="J27" s="562">
        <v>0</v>
      </c>
      <c r="K27" s="562">
        <v>0</v>
      </c>
      <c r="L27" s="562"/>
      <c r="M27" s="562">
        <v>0</v>
      </c>
      <c r="N27" s="562"/>
      <c r="O27" s="562">
        <v>3554.9853871534824</v>
      </c>
      <c r="P27" s="562">
        <v>0</v>
      </c>
      <c r="Q27" s="521">
        <f>SUMPRODUCT($J$5:$P$5,J27:P27)</f>
        <v>3554.9853871534824</v>
      </c>
    </row>
    <row r="28" spans="2:17" ht="15.75">
      <c r="B28" s="563" t="s">
        <v>977</v>
      </c>
      <c r="C28" s="561">
        <v>677200</v>
      </c>
      <c r="D28" s="561">
        <v>33941.986301369849</v>
      </c>
      <c r="E28" s="561">
        <v>0</v>
      </c>
      <c r="F28" s="561">
        <v>64252.799999999996</v>
      </c>
      <c r="G28" s="561">
        <v>11376.960000000001</v>
      </c>
      <c r="H28" s="558">
        <v>1.4</v>
      </c>
      <c r="I28" s="559">
        <f t="shared" si="2"/>
        <v>105881.66399999999</v>
      </c>
      <c r="J28" s="562">
        <v>0</v>
      </c>
      <c r="K28" s="562">
        <v>0</v>
      </c>
      <c r="L28" s="562"/>
      <c r="M28" s="562">
        <v>0</v>
      </c>
      <c r="N28" s="562"/>
      <c r="O28" s="562">
        <v>105881.66399999999</v>
      </c>
      <c r="P28" s="562">
        <v>0</v>
      </c>
      <c r="Q28" s="521">
        <f t="shared" ref="Q28:Q29" si="8">SUMPRODUCT($J$5:$P$5,J28:P28)</f>
        <v>105881.66399999999</v>
      </c>
    </row>
    <row r="29" spans="2:17" ht="15.75">
      <c r="B29" s="563" t="s">
        <v>978</v>
      </c>
      <c r="C29" s="561">
        <v>677200</v>
      </c>
      <c r="D29" s="561">
        <v>33941.986301369849</v>
      </c>
      <c r="E29" s="561">
        <v>0</v>
      </c>
      <c r="F29" s="561">
        <v>33941.986301369849</v>
      </c>
      <c r="G29" s="561">
        <v>27088</v>
      </c>
      <c r="H29" s="558">
        <v>1.4</v>
      </c>
      <c r="I29" s="559">
        <f t="shared" si="2"/>
        <v>85441.980821917779</v>
      </c>
      <c r="J29" s="562">
        <v>0</v>
      </c>
      <c r="K29" s="562">
        <v>0</v>
      </c>
      <c r="L29" s="562"/>
      <c r="M29" s="562">
        <v>0</v>
      </c>
      <c r="N29" s="562"/>
      <c r="O29" s="562">
        <v>85441.980821917779</v>
      </c>
      <c r="P29" s="562">
        <v>0</v>
      </c>
      <c r="Q29" s="521">
        <f t="shared" si="8"/>
        <v>85441.980821917779</v>
      </c>
    </row>
    <row r="30" spans="2:17" ht="15.75">
      <c r="B30" s="564" t="s">
        <v>994</v>
      </c>
      <c r="C30" s="561">
        <v>0</v>
      </c>
      <c r="D30" s="561">
        <v>0</v>
      </c>
      <c r="E30" s="561">
        <v>0</v>
      </c>
      <c r="F30" s="561">
        <v>0</v>
      </c>
      <c r="G30" s="561">
        <v>0</v>
      </c>
      <c r="H30" s="558">
        <v>1.4</v>
      </c>
      <c r="I30" s="559">
        <f t="shared" si="2"/>
        <v>0</v>
      </c>
      <c r="J30" s="562">
        <v>0</v>
      </c>
      <c r="K30" s="562">
        <v>0</v>
      </c>
      <c r="L30" s="562"/>
      <c r="M30" s="562">
        <v>0</v>
      </c>
      <c r="N30" s="562"/>
      <c r="O30" s="562">
        <v>0</v>
      </c>
      <c r="P30" s="562">
        <v>0</v>
      </c>
      <c r="Q30" s="521">
        <f>SUM(Q31:Q33)</f>
        <v>0</v>
      </c>
    </row>
    <row r="31" spans="2:17" ht="15.75">
      <c r="B31" s="563" t="s">
        <v>976</v>
      </c>
      <c r="C31" s="561">
        <v>0</v>
      </c>
      <c r="D31" s="561">
        <v>0</v>
      </c>
      <c r="E31" s="561">
        <v>0</v>
      </c>
      <c r="F31" s="561">
        <v>0</v>
      </c>
      <c r="G31" s="561">
        <v>0</v>
      </c>
      <c r="H31" s="558">
        <v>1.4</v>
      </c>
      <c r="I31" s="559">
        <f t="shared" si="2"/>
        <v>0</v>
      </c>
      <c r="J31" s="562">
        <v>0</v>
      </c>
      <c r="K31" s="562">
        <v>0</v>
      </c>
      <c r="L31" s="562"/>
      <c r="M31" s="562">
        <v>0</v>
      </c>
      <c r="N31" s="562"/>
      <c r="O31" s="562">
        <v>0</v>
      </c>
      <c r="P31" s="562">
        <v>0</v>
      </c>
      <c r="Q31" s="521">
        <f>SUMPRODUCT($J$5:$P$5,J31:P31)</f>
        <v>0</v>
      </c>
    </row>
    <row r="32" spans="2:17" ht="15.75">
      <c r="B32" s="563" t="s">
        <v>977</v>
      </c>
      <c r="C32" s="561">
        <v>0</v>
      </c>
      <c r="D32" s="561">
        <v>0</v>
      </c>
      <c r="E32" s="561">
        <v>0</v>
      </c>
      <c r="F32" s="561">
        <v>0</v>
      </c>
      <c r="G32" s="561">
        <v>0</v>
      </c>
      <c r="H32" s="558">
        <v>1.4</v>
      </c>
      <c r="I32" s="559">
        <f t="shared" si="2"/>
        <v>0</v>
      </c>
      <c r="J32" s="562">
        <v>0</v>
      </c>
      <c r="K32" s="562">
        <v>0</v>
      </c>
      <c r="L32" s="562"/>
      <c r="M32" s="562">
        <v>0</v>
      </c>
      <c r="N32" s="562"/>
      <c r="O32" s="562">
        <v>0</v>
      </c>
      <c r="P32" s="562">
        <v>0</v>
      </c>
      <c r="Q32" s="521">
        <f t="shared" ref="Q32:Q33" si="9">SUMPRODUCT($J$5:$P$5,J32:P32)</f>
        <v>0</v>
      </c>
    </row>
    <row r="33" spans="2:17" ht="15.75">
      <c r="B33" s="563" t="s">
        <v>978</v>
      </c>
      <c r="C33" s="561">
        <v>0</v>
      </c>
      <c r="D33" s="561">
        <v>0</v>
      </c>
      <c r="E33" s="561">
        <v>0</v>
      </c>
      <c r="F33" s="561">
        <v>0</v>
      </c>
      <c r="G33" s="561">
        <v>0</v>
      </c>
      <c r="H33" s="558">
        <v>1.4</v>
      </c>
      <c r="I33" s="559">
        <f t="shared" si="2"/>
        <v>0</v>
      </c>
      <c r="J33" s="562">
        <v>0</v>
      </c>
      <c r="K33" s="562">
        <v>0</v>
      </c>
      <c r="L33" s="562"/>
      <c r="M33" s="562">
        <v>0</v>
      </c>
      <c r="N33" s="562"/>
      <c r="O33" s="562">
        <v>0</v>
      </c>
      <c r="P33" s="562">
        <v>0</v>
      </c>
      <c r="Q33" s="521">
        <f t="shared" si="9"/>
        <v>0</v>
      </c>
    </row>
    <row r="34" spans="2:17" ht="15.75">
      <c r="B34" s="565" t="s">
        <v>66</v>
      </c>
      <c r="C34" s="566">
        <f>C6</f>
        <v>103293381.52959999</v>
      </c>
      <c r="D34" s="566" t="b">
        <f t="shared" ref="D34:G34" si="10">D6</f>
        <v>0</v>
      </c>
      <c r="E34" s="566" t="b">
        <f t="shared" si="10"/>
        <v>0</v>
      </c>
      <c r="F34" s="566">
        <f t="shared" si="10"/>
        <v>932216.56038386654</v>
      </c>
      <c r="G34" s="566">
        <f t="shared" si="10"/>
        <v>1019403.0952786783</v>
      </c>
      <c r="H34" s="558">
        <v>1.4</v>
      </c>
      <c r="I34" s="559">
        <f>(F34+G34)*H34</f>
        <v>2732267.5179275628</v>
      </c>
      <c r="J34" s="566" t="b">
        <f t="shared" ref="J34:Q34" si="11">J6</f>
        <v>0</v>
      </c>
      <c r="K34" s="566" t="b">
        <f t="shared" si="11"/>
        <v>0</v>
      </c>
      <c r="L34" s="566" t="b">
        <f t="shared" si="11"/>
        <v>0</v>
      </c>
      <c r="M34" s="566" t="b">
        <f t="shared" si="11"/>
        <v>0</v>
      </c>
      <c r="N34" s="566" t="b">
        <f t="shared" si="11"/>
        <v>0</v>
      </c>
      <c r="O34" s="566">
        <f t="shared" si="11"/>
        <v>3554.9853871534824</v>
      </c>
      <c r="P34" s="566" t="b">
        <f t="shared" si="11"/>
        <v>0</v>
      </c>
      <c r="Q34" s="566">
        <f t="shared" si="11"/>
        <v>3554.9853871534824</v>
      </c>
    </row>
  </sheetData>
  <conditionalFormatting sqref="I7:I34">
    <cfRule type="expression" dxfId="26" priority="1">
      <formula>(C7*#REF!)&lt;&gt;SUM(#REF!)</formula>
    </cfRule>
  </conditionalFormatting>
  <pageMargins left="0.7" right="0.7" top="0.75" bottom="0.75" header="0.3" footer="0.3"/>
  <pageSetup scale="2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3"/>
  <sheetViews>
    <sheetView zoomScale="80" zoomScaleNormal="80" workbookViewId="0">
      <pane xSplit="1" ySplit="5" topLeftCell="B26" activePane="bottomRight" state="frozen"/>
      <selection activeCell="B81" sqref="B81"/>
      <selection pane="topRight" activeCell="B81" sqref="B81"/>
      <selection pane="bottomLeft" activeCell="B81" sqref="B81"/>
      <selection pane="bottomRight" activeCell="B81" sqref="B81"/>
    </sheetView>
  </sheetViews>
  <sheetFormatPr defaultRowHeight="15.75"/>
  <cols>
    <col min="1" max="1" width="9.5703125" style="15" bestFit="1" customWidth="1"/>
    <col min="2" max="2" width="88.28515625" style="12" customWidth="1"/>
    <col min="3" max="3" width="14" style="12" bestFit="1" customWidth="1"/>
    <col min="4" max="7" width="14.28515625" style="2" bestFit="1" customWidth="1"/>
    <col min="8" max="9" width="6.7109375" customWidth="1"/>
  </cols>
  <sheetData>
    <row r="1" spans="1:8">
      <c r="A1" s="13" t="s">
        <v>97</v>
      </c>
      <c r="B1" s="241" t="str">
        <f>Info!C2</f>
        <v>სს ”ლიბერთი ბანკი”</v>
      </c>
    </row>
    <row r="2" spans="1:8">
      <c r="A2" s="13" t="s">
        <v>98</v>
      </c>
      <c r="B2" s="578">
        <v>45930</v>
      </c>
      <c r="C2" s="22"/>
      <c r="D2" s="14"/>
      <c r="E2" s="14"/>
      <c r="F2" s="14"/>
      <c r="G2" s="14"/>
      <c r="H2" s="1"/>
    </row>
    <row r="3" spans="1:8" ht="16.5" thickBot="1">
      <c r="A3" s="13"/>
      <c r="C3" s="22"/>
      <c r="D3" s="14"/>
      <c r="E3" s="14"/>
      <c r="F3" s="14"/>
      <c r="G3" s="14"/>
      <c r="H3" s="1"/>
    </row>
    <row r="4" spans="1:8" ht="15" customHeight="1" thickBot="1">
      <c r="A4" s="30" t="s">
        <v>241</v>
      </c>
      <c r="B4" s="113" t="s">
        <v>128</v>
      </c>
      <c r="C4" s="114"/>
      <c r="D4" s="828" t="s">
        <v>904</v>
      </c>
      <c r="E4" s="829"/>
      <c r="F4" s="829"/>
      <c r="G4" s="830"/>
      <c r="H4" s="1"/>
    </row>
    <row r="5" spans="1:8" ht="15">
      <c r="A5" s="166" t="s">
        <v>25</v>
      </c>
      <c r="B5" s="167"/>
      <c r="C5" s="243" t="str">
        <f>INT((MONTH($B$2))/3)&amp;"Q"&amp;"-"&amp;YEAR($B$2)</f>
        <v>3Q-2025</v>
      </c>
      <c r="D5" s="243" t="str">
        <f>IF(INT(MONTH($B$2))=3, "4"&amp;"Q"&amp;"-"&amp;YEAR($B$2)-1, IF(INT(MONTH($B$2))=6, "1"&amp;"Q"&amp;"-"&amp;YEAR($B$2), IF(INT(MONTH($B$2))=9, "2"&amp;"Q"&amp;"-"&amp;YEAR($B$2),IF(INT(MONTH($B$2))=12, "3"&amp;"Q"&amp;"-"&amp;YEAR($B$2), 0))))</f>
        <v>2Q-2025</v>
      </c>
      <c r="E5" s="243" t="str">
        <f>IF(INT(MONTH($B$2))=3, "3"&amp;"Q"&amp;"-"&amp;YEAR($B$2)-1, IF(INT(MONTH($B$2))=6, "4"&amp;"Q"&amp;"-"&amp;YEAR($B$2)-1, IF(INT(MONTH($B$2))=9, "1"&amp;"Q"&amp;"-"&amp;YEAR($B$2),IF(INT(MONTH($B$2))=12, "2"&amp;"Q"&amp;"-"&amp;YEAR($B$2), 0))))</f>
        <v>1Q-2025</v>
      </c>
      <c r="F5" s="243" t="str">
        <f>IF(INT(MONTH($B$2))=3, "2"&amp;"Q"&amp;"-"&amp;YEAR($B$2)-1, IF(INT(MONTH($B$2))=6, "3"&amp;"Q"&amp;"-"&amp;YEAR($B$2)-1, IF(INT(MONTH($B$2))=9, "4"&amp;"Q"&amp;"-"&amp;YEAR($B$2)-1,IF(INT(MONTH($B$2))=12, "1"&amp;"Q"&amp;"-"&amp;YEAR($B$2), 0))))</f>
        <v>4Q-2024</v>
      </c>
      <c r="G5" s="244" t="str">
        <f>IF(INT(MONTH($B$2))=3, "1"&amp;"Q"&amp;"-"&amp;YEAR($B$2)-1, IF(INT(MONTH($B$2))=6, "2"&amp;"Q"&amp;"-"&amp;YEAR($B$2)-1, IF(INT(MONTH($B$2))=9, "3"&amp;"Q"&amp;"-"&amp;YEAR($B$2)-1,IF(INT(MONTH($B$2))=12, "4"&amp;"Q"&amp;"-"&amp;YEAR($B$2)-1, 0))))</f>
        <v>3Q-2024</v>
      </c>
    </row>
    <row r="6" spans="1:8" ht="15">
      <c r="A6" s="629"/>
      <c r="B6" s="630" t="s">
        <v>95</v>
      </c>
      <c r="C6" s="168"/>
      <c r="D6" s="168"/>
      <c r="E6" s="168"/>
      <c r="F6" s="168"/>
      <c r="G6" s="169"/>
    </row>
    <row r="7" spans="1:8" ht="15">
      <c r="A7" s="629"/>
      <c r="B7" s="631" t="s">
        <v>99</v>
      </c>
      <c r="C7" s="168"/>
      <c r="D7" s="168"/>
      <c r="E7" s="168"/>
      <c r="F7" s="168"/>
      <c r="G7" s="169"/>
    </row>
    <row r="8" spans="1:8" ht="15">
      <c r="A8" s="632">
        <v>1</v>
      </c>
      <c r="B8" s="633" t="s">
        <v>22</v>
      </c>
      <c r="C8" s="580">
        <v>580489555</v>
      </c>
      <c r="D8" s="581">
        <v>552245890</v>
      </c>
      <c r="E8" s="581">
        <v>525336628</v>
      </c>
      <c r="F8" s="581">
        <v>494557061.01626861</v>
      </c>
      <c r="G8" s="582">
        <v>476725155.01626861</v>
      </c>
    </row>
    <row r="9" spans="1:8" ht="15">
      <c r="A9" s="632">
        <v>2</v>
      </c>
      <c r="B9" s="633" t="s">
        <v>75</v>
      </c>
      <c r="C9" s="580">
        <v>587477568.34689999</v>
      </c>
      <c r="D9" s="581">
        <v>557970331.55499995</v>
      </c>
      <c r="E9" s="581">
        <v>530968494.38999999</v>
      </c>
      <c r="F9" s="581">
        <v>499122445.01626861</v>
      </c>
      <c r="G9" s="582">
        <v>481290539.01626861</v>
      </c>
    </row>
    <row r="10" spans="1:8" ht="15">
      <c r="A10" s="632">
        <v>3</v>
      </c>
      <c r="B10" s="633" t="s">
        <v>74</v>
      </c>
      <c r="C10" s="580">
        <v>699486527.02942002</v>
      </c>
      <c r="D10" s="581">
        <v>672934382.07807994</v>
      </c>
      <c r="E10" s="581">
        <v>636735176.87199998</v>
      </c>
      <c r="F10" s="581">
        <v>597044234.29626858</v>
      </c>
      <c r="G10" s="582">
        <v>576381135.99626863</v>
      </c>
    </row>
    <row r="11" spans="1:8" ht="15">
      <c r="A11" s="632">
        <v>4</v>
      </c>
      <c r="B11" s="633" t="s">
        <v>414</v>
      </c>
      <c r="C11" s="580">
        <v>456888909.26723593</v>
      </c>
      <c r="D11" s="581">
        <v>441488902.26237458</v>
      </c>
      <c r="E11" s="581">
        <v>425777728.86678213</v>
      </c>
      <c r="F11" s="581">
        <v>389236302.9916597</v>
      </c>
      <c r="G11" s="582">
        <v>375461803.76365733</v>
      </c>
    </row>
    <row r="12" spans="1:8" ht="15">
      <c r="A12" s="632">
        <v>5</v>
      </c>
      <c r="B12" s="633" t="s">
        <v>415</v>
      </c>
      <c r="C12" s="580">
        <v>546609174.17968357</v>
      </c>
      <c r="D12" s="581">
        <v>528585929.79793251</v>
      </c>
      <c r="E12" s="581">
        <v>511799321.7346729</v>
      </c>
      <c r="F12" s="581">
        <v>470223053.12787247</v>
      </c>
      <c r="G12" s="582">
        <v>450599467.36418808</v>
      </c>
    </row>
    <row r="13" spans="1:8" ht="15">
      <c r="A13" s="632">
        <v>6</v>
      </c>
      <c r="B13" s="633" t="s">
        <v>416</v>
      </c>
      <c r="C13" s="580">
        <v>665711420.81390071</v>
      </c>
      <c r="D13" s="581">
        <v>644204846.62828577</v>
      </c>
      <c r="E13" s="581">
        <v>625984079.57518649</v>
      </c>
      <c r="F13" s="581">
        <v>577724799.6767478</v>
      </c>
      <c r="G13" s="582">
        <v>550336100.57666826</v>
      </c>
    </row>
    <row r="14" spans="1:8" ht="15">
      <c r="A14" s="629"/>
      <c r="B14" s="630" t="s">
        <v>418</v>
      </c>
      <c r="C14" s="168"/>
      <c r="D14" s="168"/>
      <c r="E14" s="168"/>
      <c r="F14" s="168"/>
      <c r="G14" s="169"/>
    </row>
    <row r="15" spans="1:8" ht="22.15" customHeight="1">
      <c r="A15" s="632">
        <v>7</v>
      </c>
      <c r="B15" s="633" t="s">
        <v>417</v>
      </c>
      <c r="C15" s="583">
        <v>3987212647.7865734</v>
      </c>
      <c r="D15" s="581">
        <v>3866746277.552371</v>
      </c>
      <c r="E15" s="581">
        <v>3794115454.49717</v>
      </c>
      <c r="F15" s="581">
        <v>3572886204.6625586</v>
      </c>
      <c r="G15" s="582">
        <v>3310888204.7714052</v>
      </c>
    </row>
    <row r="16" spans="1:8" ht="15">
      <c r="A16" s="629"/>
      <c r="B16" s="630" t="s">
        <v>421</v>
      </c>
      <c r="C16" s="168"/>
      <c r="D16" s="168"/>
      <c r="E16" s="168"/>
      <c r="F16" s="168"/>
      <c r="G16" s="169"/>
    </row>
    <row r="17" spans="1:7" s="3" customFormat="1" ht="15">
      <c r="A17" s="632"/>
      <c r="B17" s="631" t="s">
        <v>967</v>
      </c>
      <c r="C17" s="168"/>
      <c r="D17" s="168"/>
      <c r="E17" s="168"/>
      <c r="F17" s="168"/>
      <c r="G17" s="169"/>
    </row>
    <row r="18" spans="1:7" ht="15">
      <c r="A18" s="634">
        <v>8</v>
      </c>
      <c r="B18" s="635" t="s">
        <v>412</v>
      </c>
      <c r="C18" s="584">
        <v>0.14558780939919216</v>
      </c>
      <c r="D18" s="585">
        <v>0.14281927242186901</v>
      </c>
      <c r="E18" s="585">
        <v>0.13846089669657199</v>
      </c>
      <c r="F18" s="585">
        <v>0.13841948292976128</v>
      </c>
      <c r="G18" s="586">
        <v>0.14398708912286676</v>
      </c>
    </row>
    <row r="19" spans="1:7" ht="15" customHeight="1">
      <c r="A19" s="634">
        <v>9</v>
      </c>
      <c r="B19" s="635" t="s">
        <v>411</v>
      </c>
      <c r="C19" s="584">
        <v>0.14734041553390115</v>
      </c>
      <c r="D19" s="585">
        <v>0.14429970096413774</v>
      </c>
      <c r="E19" s="585">
        <v>0.13994526544010208</v>
      </c>
      <c r="F19" s="585">
        <v>0.13969726893762302</v>
      </c>
      <c r="G19" s="586">
        <v>0.14536598919971644</v>
      </c>
    </row>
    <row r="20" spans="1:7" ht="15">
      <c r="A20" s="634">
        <v>10</v>
      </c>
      <c r="B20" s="635" t="s">
        <v>413</v>
      </c>
      <c r="C20" s="584">
        <v>0.17543246092423159</v>
      </c>
      <c r="D20" s="585">
        <v>0.17403117085407624</v>
      </c>
      <c r="E20" s="585">
        <v>0.16782177150599806</v>
      </c>
      <c r="F20" s="585">
        <v>0.16710418415149508</v>
      </c>
      <c r="G20" s="586">
        <v>0.17408655936060635</v>
      </c>
    </row>
    <row r="21" spans="1:7" ht="15">
      <c r="A21" s="634">
        <v>11</v>
      </c>
      <c r="B21" s="633" t="s">
        <v>414</v>
      </c>
      <c r="C21" s="584">
        <v>0.11458854834864884</v>
      </c>
      <c r="D21" s="585">
        <v>0.1141758136098432</v>
      </c>
      <c r="E21" s="585">
        <v>0.1122205515285802</v>
      </c>
      <c r="F21" s="585">
        <v>0.10894170166508876</v>
      </c>
      <c r="G21" s="586">
        <v>0.11340213880449657</v>
      </c>
    </row>
    <row r="22" spans="1:7" ht="15">
      <c r="A22" s="634">
        <v>12</v>
      </c>
      <c r="B22" s="633" t="s">
        <v>415</v>
      </c>
      <c r="C22" s="584">
        <v>0.13709054983137742</v>
      </c>
      <c r="D22" s="585">
        <v>0.1367004431779073</v>
      </c>
      <c r="E22" s="585">
        <v>0.13489292244073292</v>
      </c>
      <c r="F22" s="585">
        <v>0.13160874043909906</v>
      </c>
      <c r="G22" s="586">
        <v>0.13609624955467167</v>
      </c>
    </row>
    <row r="23" spans="1:7" ht="15">
      <c r="A23" s="634">
        <v>13</v>
      </c>
      <c r="B23" s="633" t="s">
        <v>416</v>
      </c>
      <c r="C23" s="584">
        <v>0.16696160441391505</v>
      </c>
      <c r="D23" s="585">
        <v>0.16660127155693905</v>
      </c>
      <c r="E23" s="585">
        <v>0.16498814732514444</v>
      </c>
      <c r="F23" s="585">
        <v>0.16169694935227052</v>
      </c>
      <c r="G23" s="586">
        <v>0.16622007948911258</v>
      </c>
    </row>
    <row r="24" spans="1:7" ht="15">
      <c r="A24" s="629"/>
      <c r="B24" s="630" t="s">
        <v>952</v>
      </c>
      <c r="C24" s="168"/>
      <c r="D24" s="168"/>
      <c r="E24" s="168"/>
      <c r="F24" s="168"/>
      <c r="G24" s="169"/>
    </row>
    <row r="25" spans="1:7" ht="25.5">
      <c r="A25" s="634">
        <v>14</v>
      </c>
      <c r="B25" s="635" t="s">
        <v>953</v>
      </c>
      <c r="C25" s="585">
        <v>0.12816935703310947</v>
      </c>
      <c r="D25" s="585">
        <v>0.12811070917179923</v>
      </c>
      <c r="E25" s="585">
        <v>0.1228790473713131</v>
      </c>
      <c r="F25" s="585">
        <v>0.12717541588370704</v>
      </c>
      <c r="G25" s="586">
        <v>0.12466684122191135</v>
      </c>
    </row>
    <row r="26" spans="1:7" ht="15">
      <c r="A26" s="629"/>
      <c r="B26" s="630" t="s">
        <v>6</v>
      </c>
      <c r="C26" s="168"/>
      <c r="D26" s="168"/>
      <c r="E26" s="168"/>
      <c r="F26" s="168"/>
      <c r="G26" s="169"/>
    </row>
    <row r="27" spans="1:7" ht="15" customHeight="1">
      <c r="A27" s="636">
        <v>15</v>
      </c>
      <c r="B27" s="637" t="s">
        <v>7</v>
      </c>
      <c r="C27" s="587">
        <v>0.13066964242676918</v>
      </c>
      <c r="D27" s="587">
        <v>0.12964355251866436</v>
      </c>
      <c r="E27" s="587">
        <v>0.12757999267309761</v>
      </c>
      <c r="F27" s="587">
        <v>0.13352588531777046</v>
      </c>
      <c r="G27" s="588">
        <v>0.13489690373614893</v>
      </c>
    </row>
    <row r="28" spans="1:7" ht="15">
      <c r="A28" s="636">
        <v>16</v>
      </c>
      <c r="B28" s="637" t="s">
        <v>8</v>
      </c>
      <c r="C28" s="587">
        <v>6.1700656706101073E-2</v>
      </c>
      <c r="D28" s="587">
        <v>6.0881534060544008E-2</v>
      </c>
      <c r="E28" s="587">
        <v>5.995030532207319E-2</v>
      </c>
      <c r="F28" s="587">
        <v>6.1812917122402701E-2</v>
      </c>
      <c r="G28" s="588">
        <v>6.2149335130943298E-2</v>
      </c>
    </row>
    <row r="29" spans="1:7" ht="15">
      <c r="A29" s="636">
        <v>17</v>
      </c>
      <c r="B29" s="637" t="s">
        <v>9</v>
      </c>
      <c r="C29" s="587">
        <v>3.1105237176993844E-2</v>
      </c>
      <c r="D29" s="587">
        <v>2.8846153348282846E-2</v>
      </c>
      <c r="E29" s="587">
        <v>3.0671249042890224E-2</v>
      </c>
      <c r="F29" s="587">
        <v>3.3661146627301693E-2</v>
      </c>
      <c r="G29" s="588">
        <v>3.564391852912939E-2</v>
      </c>
    </row>
    <row r="30" spans="1:7" ht="15">
      <c r="A30" s="636">
        <v>18</v>
      </c>
      <c r="B30" s="637" t="s">
        <v>129</v>
      </c>
      <c r="C30" s="587">
        <v>6.8968985720668091E-2</v>
      </c>
      <c r="D30" s="587">
        <v>6.8762018458120355E-2</v>
      </c>
      <c r="E30" s="587">
        <v>6.7629687351024426E-2</v>
      </c>
      <c r="F30" s="587">
        <v>7.1712968195367752E-2</v>
      </c>
      <c r="G30" s="588">
        <v>7.2747568605205634E-2</v>
      </c>
    </row>
    <row r="31" spans="1:7" ht="15">
      <c r="A31" s="636">
        <v>19</v>
      </c>
      <c r="B31" s="637" t="s">
        <v>10</v>
      </c>
      <c r="C31" s="587">
        <v>2.3297070082208552E-2</v>
      </c>
      <c r="D31" s="587">
        <v>2.3267151824740148E-2</v>
      </c>
      <c r="E31" s="587">
        <v>2.3024092846881498E-2</v>
      </c>
      <c r="F31" s="587">
        <v>2.2849459205870466E-2</v>
      </c>
      <c r="G31" s="588">
        <v>2.5326708964072134E-2</v>
      </c>
    </row>
    <row r="32" spans="1:7" ht="15">
      <c r="A32" s="636">
        <v>20</v>
      </c>
      <c r="B32" s="637" t="s">
        <v>11</v>
      </c>
      <c r="C32" s="587">
        <v>0.19329373488312776</v>
      </c>
      <c r="D32" s="587">
        <v>0.19445886041702257</v>
      </c>
      <c r="E32" s="587">
        <v>0.19352832777294401</v>
      </c>
      <c r="F32" s="587">
        <v>0.18910827785737916</v>
      </c>
      <c r="G32" s="588">
        <v>0.20934942503485948</v>
      </c>
    </row>
    <row r="33" spans="1:7" ht="15">
      <c r="A33" s="629"/>
      <c r="B33" s="630" t="s">
        <v>12</v>
      </c>
      <c r="C33" s="168"/>
      <c r="D33" s="168"/>
      <c r="E33" s="168"/>
      <c r="F33" s="168"/>
      <c r="G33" s="169"/>
    </row>
    <row r="34" spans="1:7" ht="15">
      <c r="A34" s="636">
        <v>21</v>
      </c>
      <c r="B34" s="637" t="s">
        <v>13</v>
      </c>
      <c r="C34" s="589">
        <v>3.4782611184218035E-2</v>
      </c>
      <c r="D34" s="589">
        <v>3.3464911132688298E-2</v>
      </c>
      <c r="E34" s="589">
        <v>3.4770391236871104E-2</v>
      </c>
      <c r="F34" s="589">
        <v>3.6295698069211492E-2</v>
      </c>
      <c r="G34" s="590">
        <v>3.8632935098288648E-2</v>
      </c>
    </row>
    <row r="35" spans="1:7" ht="15" customHeight="1">
      <c r="A35" s="636">
        <v>22</v>
      </c>
      <c r="B35" s="637" t="s">
        <v>917</v>
      </c>
      <c r="C35" s="589">
        <v>3.3513799906182848E-2</v>
      </c>
      <c r="D35" s="589">
        <v>3.3311101083553035E-2</v>
      </c>
      <c r="E35" s="589">
        <v>3.573067919028846E-2</v>
      </c>
      <c r="F35" s="589">
        <v>3.8723350761791203E-2</v>
      </c>
      <c r="G35" s="590">
        <v>4.0676002268681406E-2</v>
      </c>
    </row>
    <row r="36" spans="1:7" ht="15">
      <c r="A36" s="636">
        <v>23</v>
      </c>
      <c r="B36" s="637" t="s">
        <v>14</v>
      </c>
      <c r="C36" s="589">
        <v>0.22106966975836223</v>
      </c>
      <c r="D36" s="589">
        <v>0.22398822652038747</v>
      </c>
      <c r="E36" s="589">
        <v>0.23228513557706831</v>
      </c>
      <c r="F36" s="589">
        <v>0.23318541703763818</v>
      </c>
      <c r="G36" s="590">
        <v>0.22539542436453869</v>
      </c>
    </row>
    <row r="37" spans="1:7" ht="15" customHeight="1">
      <c r="A37" s="636">
        <v>24</v>
      </c>
      <c r="B37" s="637" t="s">
        <v>15</v>
      </c>
      <c r="C37" s="589">
        <v>0.23431405202419037</v>
      </c>
      <c r="D37" s="589">
        <v>0.22931428577836915</v>
      </c>
      <c r="E37" s="589">
        <v>0.24055205812451469</v>
      </c>
      <c r="F37" s="589">
        <v>0.25006070075037845</v>
      </c>
      <c r="G37" s="590">
        <v>0.24267437410402101</v>
      </c>
    </row>
    <row r="38" spans="1:7" ht="15">
      <c r="A38" s="636">
        <v>25</v>
      </c>
      <c r="B38" s="637" t="s">
        <v>16</v>
      </c>
      <c r="C38" s="589">
        <v>0.11785277748632383</v>
      </c>
      <c r="D38" s="589">
        <v>9.2614735246826063E-2</v>
      </c>
      <c r="E38" s="589">
        <v>5.7639232345230829E-2</v>
      </c>
      <c r="F38" s="589">
        <v>0.18718191691155472</v>
      </c>
      <c r="G38" s="590">
        <v>0.15930679832848371</v>
      </c>
    </row>
    <row r="39" spans="1:7" ht="15" customHeight="1">
      <c r="A39" s="629"/>
      <c r="B39" s="630" t="s">
        <v>17</v>
      </c>
      <c r="C39" s="168"/>
      <c r="D39" s="168"/>
      <c r="E39" s="168"/>
      <c r="F39" s="168"/>
      <c r="G39" s="169"/>
    </row>
    <row r="40" spans="1:7" ht="15" customHeight="1">
      <c r="A40" s="636">
        <v>26</v>
      </c>
      <c r="B40" s="637" t="s">
        <v>18</v>
      </c>
      <c r="C40" s="591">
        <v>0.18590031825436296</v>
      </c>
      <c r="D40" s="591">
        <v>0.16420566255758853</v>
      </c>
      <c r="E40" s="591">
        <v>0.16518727212948106</v>
      </c>
      <c r="F40" s="591">
        <v>0.17963852729656912</v>
      </c>
      <c r="G40" s="588">
        <v>0.1492629749978556</v>
      </c>
    </row>
    <row r="41" spans="1:7" ht="15" customHeight="1">
      <c r="A41" s="636">
        <v>27</v>
      </c>
      <c r="B41" s="637" t="s">
        <v>19</v>
      </c>
      <c r="C41" s="587">
        <v>0.26217979396061991</v>
      </c>
      <c r="D41" s="587">
        <v>0.26026724430039955</v>
      </c>
      <c r="E41" s="587">
        <v>0.27113045648302808</v>
      </c>
      <c r="F41" s="587">
        <v>0.28814971838997666</v>
      </c>
      <c r="G41" s="588">
        <v>0.26329976972625957</v>
      </c>
    </row>
    <row r="42" spans="1:7" ht="15" customHeight="1">
      <c r="A42" s="636">
        <v>28</v>
      </c>
      <c r="B42" s="638" t="s">
        <v>20</v>
      </c>
      <c r="C42" s="587">
        <v>0.31191896157704324</v>
      </c>
      <c r="D42" s="587">
        <v>0.29805514396576177</v>
      </c>
      <c r="E42" s="587">
        <v>0.28640147179563308</v>
      </c>
      <c r="F42" s="587">
        <v>0.27356444959215231</v>
      </c>
      <c r="G42" s="588">
        <v>0.31830837153043406</v>
      </c>
    </row>
    <row r="43" spans="1:7" ht="15" customHeight="1">
      <c r="A43" s="639"/>
      <c r="B43" s="630" t="s">
        <v>344</v>
      </c>
      <c r="C43" s="168"/>
      <c r="D43" s="168"/>
      <c r="E43" s="168"/>
      <c r="F43" s="168"/>
      <c r="G43" s="169"/>
    </row>
    <row r="44" spans="1:7" ht="15" customHeight="1">
      <c r="A44" s="636">
        <v>29</v>
      </c>
      <c r="B44" s="640" t="s">
        <v>328</v>
      </c>
      <c r="C44" s="592">
        <v>1047917054.8462193</v>
      </c>
      <c r="D44" s="592">
        <v>893791799.91219151</v>
      </c>
      <c r="E44" s="592">
        <v>862517993.9046886</v>
      </c>
      <c r="F44" s="592">
        <v>922068910.69472909</v>
      </c>
      <c r="G44" s="593">
        <v>936119644.80454123</v>
      </c>
    </row>
    <row r="45" spans="1:7" ht="15">
      <c r="A45" s="636">
        <v>30</v>
      </c>
      <c r="B45" s="637" t="s">
        <v>329</v>
      </c>
      <c r="C45" s="592">
        <v>868194227.21130311</v>
      </c>
      <c r="D45" s="592">
        <v>761463798.61786175</v>
      </c>
      <c r="E45" s="592">
        <v>754121465.74082541</v>
      </c>
      <c r="F45" s="592">
        <v>753183737.11671567</v>
      </c>
      <c r="G45" s="593">
        <v>691301791.06222975</v>
      </c>
    </row>
    <row r="46" spans="1:7" ht="15">
      <c r="A46" s="281">
        <v>31</v>
      </c>
      <c r="B46" s="641" t="s">
        <v>327</v>
      </c>
      <c r="C46" s="587">
        <v>1.2070076280191331</v>
      </c>
      <c r="D46" s="587">
        <v>1.1737810799863622</v>
      </c>
      <c r="E46" s="587">
        <v>1.1437388180661028</v>
      </c>
      <c r="F46" s="587">
        <v>1.2242283857913974</v>
      </c>
      <c r="G46" s="588">
        <v>1.3541403434904069</v>
      </c>
    </row>
    <row r="47" spans="1:7" ht="15">
      <c r="A47" s="281"/>
      <c r="B47" s="630" t="s">
        <v>422</v>
      </c>
      <c r="C47" s="168"/>
      <c r="D47" s="168"/>
      <c r="E47" s="168"/>
      <c r="F47" s="168"/>
      <c r="G47" s="169"/>
    </row>
    <row r="48" spans="1:7" ht="15">
      <c r="A48" s="281">
        <v>32</v>
      </c>
      <c r="B48" s="641" t="s">
        <v>429</v>
      </c>
      <c r="C48" s="594">
        <v>3711002078.3266864</v>
      </c>
      <c r="D48" s="594">
        <v>3452702090.6997008</v>
      </c>
      <c r="E48" s="594">
        <v>3298595646.9869256</v>
      </c>
      <c r="F48" s="594">
        <v>3021811981.9074044</v>
      </c>
      <c r="G48" s="595">
        <v>3031154923.5591049</v>
      </c>
    </row>
    <row r="49" spans="1:7" ht="15">
      <c r="A49" s="281">
        <v>33</v>
      </c>
      <c r="B49" s="641" t="s">
        <v>442</v>
      </c>
      <c r="C49" s="594">
        <v>2790988700.6849918</v>
      </c>
      <c r="D49" s="594">
        <v>2733154312.3369546</v>
      </c>
      <c r="E49" s="594">
        <v>2590825369.1802034</v>
      </c>
      <c r="F49" s="594">
        <v>2388056306.4039626</v>
      </c>
      <c r="G49" s="595">
        <v>2278600368.8174944</v>
      </c>
    </row>
    <row r="50" spans="1:7" thickBot="1">
      <c r="A50" s="642">
        <v>34</v>
      </c>
      <c r="B50" s="643" t="s">
        <v>456</v>
      </c>
      <c r="C50" s="596">
        <v>1.3296370843120562</v>
      </c>
      <c r="D50" s="596">
        <v>1.2632664299687875</v>
      </c>
      <c r="E50" s="596">
        <v>1.2731833207387022</v>
      </c>
      <c r="F50" s="596">
        <v>1.2653855664139588</v>
      </c>
      <c r="G50" s="597">
        <v>1.3302705314368739</v>
      </c>
    </row>
    <row r="51" spans="1:7">
      <c r="A51" s="16"/>
    </row>
    <row r="52" spans="1:7">
      <c r="B52" s="19"/>
    </row>
    <row r="53" spans="1:7" ht="65.25">
      <c r="B53" s="207" t="s">
        <v>343</v>
      </c>
      <c r="D53" s="189"/>
      <c r="E53" s="189"/>
      <c r="F53" s="189"/>
      <c r="G53" s="189"/>
    </row>
  </sheetData>
  <mergeCells count="1">
    <mergeCell ref="D4:G4"/>
  </mergeCells>
  <pageMargins left="0.7" right="0.7" top="0.75" bottom="0.75" header="0.3" footer="0.3"/>
  <pageSetup paperSize="9" scale="5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9"/>
  <sheetViews>
    <sheetView zoomScale="80" zoomScaleNormal="80" workbookViewId="0">
      <selection activeCell="B81" sqref="B81"/>
    </sheetView>
  </sheetViews>
  <sheetFormatPr defaultRowHeight="15"/>
  <cols>
    <col min="1" max="1" width="11.42578125" customWidth="1"/>
    <col min="2" max="2" width="76.7109375" style="4" customWidth="1"/>
    <col min="3" max="3" width="22.7109375" customWidth="1"/>
  </cols>
  <sheetData>
    <row r="1" spans="1:3">
      <c r="A1" s="189" t="s">
        <v>97</v>
      </c>
      <c r="B1" t="str">
        <f>Info!C2</f>
        <v>სს ”ლიბერთი ბანკი”</v>
      </c>
    </row>
    <row r="2" spans="1:3">
      <c r="A2" s="189" t="s">
        <v>98</v>
      </c>
      <c r="B2" s="578">
        <f>'1. key ratios'!B2</f>
        <v>45930</v>
      </c>
    </row>
    <row r="3" spans="1:3">
      <c r="A3" s="189"/>
      <c r="B3"/>
    </row>
    <row r="4" spans="1:3">
      <c r="A4" s="189" t="s">
        <v>406</v>
      </c>
      <c r="B4" t="s">
        <v>375</v>
      </c>
    </row>
    <row r="5" spans="1:3">
      <c r="A5" s="525"/>
      <c r="B5" s="525" t="s">
        <v>376</v>
      </c>
      <c r="C5" s="526"/>
    </row>
    <row r="6" spans="1:3">
      <c r="A6" s="527">
        <v>1</v>
      </c>
      <c r="B6" s="528" t="s">
        <v>376</v>
      </c>
      <c r="C6" s="529">
        <v>5776641769</v>
      </c>
    </row>
    <row r="7" spans="1:3">
      <c r="A7" s="527">
        <v>2</v>
      </c>
      <c r="B7" s="528" t="s">
        <v>377</v>
      </c>
      <c r="C7" s="529">
        <v>-117308486</v>
      </c>
    </row>
    <row r="8" spans="1:3">
      <c r="A8" s="530">
        <v>3</v>
      </c>
      <c r="B8" s="531" t="s">
        <v>378</v>
      </c>
      <c r="C8" s="532">
        <f>C6+C7</f>
        <v>5659333283</v>
      </c>
    </row>
    <row r="9" spans="1:3">
      <c r="A9" s="533"/>
      <c r="B9" s="533" t="s">
        <v>379</v>
      </c>
      <c r="C9" s="534"/>
    </row>
    <row r="10" spans="1:3">
      <c r="A10" s="535">
        <v>4</v>
      </c>
      <c r="B10" s="536" t="s">
        <v>380</v>
      </c>
      <c r="C10" s="529">
        <f>'15. CCR'!F34</f>
        <v>932216.56038386654</v>
      </c>
    </row>
    <row r="11" spans="1:3">
      <c r="A11" s="535">
        <v>5</v>
      </c>
      <c r="B11" s="537" t="s">
        <v>381</v>
      </c>
      <c r="C11" s="529">
        <f>'15. CCR'!G34</f>
        <v>1019403.0952786783</v>
      </c>
    </row>
    <row r="12" spans="1:3">
      <c r="A12" s="535">
        <v>6</v>
      </c>
      <c r="B12" s="538" t="s">
        <v>979</v>
      </c>
      <c r="C12" s="532">
        <f>'15. CCR'!I34</f>
        <v>2732267.5179275628</v>
      </c>
    </row>
    <row r="13" spans="1:3">
      <c r="A13" s="539">
        <v>7</v>
      </c>
      <c r="B13" s="540" t="s">
        <v>382</v>
      </c>
      <c r="C13" s="529">
        <v>0</v>
      </c>
    </row>
    <row r="14" spans="1:3">
      <c r="A14" s="541">
        <v>8</v>
      </c>
      <c r="B14" s="542" t="s">
        <v>383</v>
      </c>
      <c r="C14" s="532">
        <f>C12</f>
        <v>2732267.5179275628</v>
      </c>
    </row>
    <row r="15" spans="1:3">
      <c r="A15" s="533"/>
      <c r="B15" s="533" t="s">
        <v>384</v>
      </c>
      <c r="C15" s="543"/>
    </row>
    <row r="16" spans="1:3">
      <c r="A16" s="539">
        <v>9</v>
      </c>
      <c r="B16" s="544" t="s">
        <v>385</v>
      </c>
      <c r="C16" s="529">
        <v>0</v>
      </c>
    </row>
    <row r="17" spans="1:3">
      <c r="A17" s="535">
        <v>10</v>
      </c>
      <c r="B17" s="528" t="s">
        <v>386</v>
      </c>
      <c r="C17" s="529">
        <v>0</v>
      </c>
    </row>
    <row r="18" spans="1:3">
      <c r="A18" s="535">
        <v>11</v>
      </c>
      <c r="B18" s="528" t="s">
        <v>387</v>
      </c>
      <c r="C18" s="529">
        <v>0</v>
      </c>
    </row>
    <row r="19" spans="1:3" ht="24">
      <c r="A19" s="539">
        <v>12</v>
      </c>
      <c r="B19" s="544" t="s">
        <v>388</v>
      </c>
      <c r="C19" s="529">
        <v>0</v>
      </c>
    </row>
    <row r="20" spans="1:3">
      <c r="A20" s="539">
        <v>13</v>
      </c>
      <c r="B20" s="544" t="s">
        <v>389</v>
      </c>
      <c r="C20" s="529">
        <v>0</v>
      </c>
    </row>
    <row r="21" spans="1:3">
      <c r="A21" s="539">
        <v>14</v>
      </c>
      <c r="B21" s="528" t="s">
        <v>390</v>
      </c>
      <c r="C21" s="529">
        <v>0</v>
      </c>
    </row>
    <row r="22" spans="1:3">
      <c r="A22" s="541">
        <v>15</v>
      </c>
      <c r="B22" s="542" t="s">
        <v>391</v>
      </c>
      <c r="C22" s="532">
        <f>SUM(C16:C21)</f>
        <v>0</v>
      </c>
    </row>
    <row r="23" spans="1:3">
      <c r="A23" s="533"/>
      <c r="B23" s="533" t="s">
        <v>392</v>
      </c>
      <c r="C23" s="534"/>
    </row>
    <row r="24" spans="1:3">
      <c r="A24" s="535">
        <v>16</v>
      </c>
      <c r="B24" s="528" t="s">
        <v>393</v>
      </c>
      <c r="C24" s="529">
        <v>421308544.7062</v>
      </c>
    </row>
    <row r="25" spans="1:3">
      <c r="A25" s="535">
        <v>17</v>
      </c>
      <c r="B25" s="528" t="s">
        <v>394</v>
      </c>
      <c r="C25" s="529">
        <v>-321539061.06388003</v>
      </c>
    </row>
    <row r="26" spans="1:3">
      <c r="A26" s="541">
        <v>18</v>
      </c>
      <c r="B26" s="542" t="s">
        <v>395</v>
      </c>
      <c r="C26" s="532">
        <f>C24+C25</f>
        <v>99769483.642319977</v>
      </c>
    </row>
    <row r="27" spans="1:3">
      <c r="A27" s="533"/>
      <c r="B27" s="533" t="s">
        <v>396</v>
      </c>
      <c r="C27" s="543"/>
    </row>
    <row r="28" spans="1:3">
      <c r="A28" s="535">
        <v>19</v>
      </c>
      <c r="B28" s="528" t="s">
        <v>397</v>
      </c>
      <c r="C28" s="529">
        <v>0</v>
      </c>
    </row>
    <row r="29" spans="1:3">
      <c r="A29" s="535">
        <v>20</v>
      </c>
      <c r="B29" s="528" t="s">
        <v>398</v>
      </c>
      <c r="C29" s="529">
        <v>0</v>
      </c>
    </row>
    <row r="30" spans="1:3">
      <c r="A30" s="533"/>
      <c r="B30" s="533" t="s">
        <v>399</v>
      </c>
      <c r="C30" s="534"/>
    </row>
    <row r="31" spans="1:3">
      <c r="A31" s="541">
        <v>21</v>
      </c>
      <c r="B31" s="542" t="s">
        <v>75</v>
      </c>
      <c r="C31" s="532">
        <v>587477568.34689999</v>
      </c>
    </row>
    <row r="32" spans="1:3">
      <c r="A32" s="541">
        <v>22</v>
      </c>
      <c r="B32" s="542" t="s">
        <v>400</v>
      </c>
      <c r="C32" s="532">
        <f>C8+C14+C22+C26</f>
        <v>5761835034.1602468</v>
      </c>
    </row>
    <row r="33" spans="1:3">
      <c r="A33" s="545"/>
      <c r="B33" s="545" t="s">
        <v>375</v>
      </c>
      <c r="C33" s="534"/>
    </row>
    <row r="34" spans="1:3">
      <c r="A34" s="541">
        <v>23</v>
      </c>
      <c r="B34" s="542" t="s">
        <v>375</v>
      </c>
      <c r="C34" s="766">
        <f>IFERROR(C31/C32,0)</f>
        <v>0.10196015069225621</v>
      </c>
    </row>
    <row r="35" spans="1:3">
      <c r="A35" s="545"/>
      <c r="B35" s="545" t="s">
        <v>401</v>
      </c>
      <c r="C35" s="534"/>
    </row>
    <row r="36" spans="1:3">
      <c r="A36" s="539" t="s">
        <v>402</v>
      </c>
      <c r="B36" s="544" t="s">
        <v>403</v>
      </c>
      <c r="C36" s="546">
        <v>0</v>
      </c>
    </row>
    <row r="37" spans="1:3">
      <c r="A37" s="547" t="s">
        <v>404</v>
      </c>
      <c r="B37" s="548" t="s">
        <v>405</v>
      </c>
      <c r="C37" s="546">
        <v>0</v>
      </c>
    </row>
    <row r="39" spans="1:3">
      <c r="B39" s="242"/>
    </row>
  </sheetData>
  <pageMargins left="0.7" right="0.7" top="0.75" bottom="0.75" header="0.3" footer="0.3"/>
  <pageSetup paperSize="9" scale="7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
  <sheetViews>
    <sheetView zoomScale="80" zoomScaleNormal="80" workbookViewId="0">
      <selection activeCell="B81" sqref="B81"/>
    </sheetView>
  </sheetViews>
  <sheetFormatPr defaultRowHeight="15"/>
  <cols>
    <col min="1" max="1" width="11.42578125" customWidth="1"/>
    <col min="2" max="2" width="71.7109375" style="4" customWidth="1"/>
    <col min="3" max="6" width="24.42578125" customWidth="1"/>
  </cols>
  <sheetData>
    <row r="1" spans="1:6">
      <c r="A1" s="12" t="s">
        <v>97</v>
      </c>
      <c r="B1" t="str">
        <f>Info!C2</f>
        <v>სს ”ლიბერთი ბანკი”</v>
      </c>
    </row>
    <row r="2" spans="1:6">
      <c r="A2" s="189" t="s">
        <v>98</v>
      </c>
      <c r="B2" s="578">
        <f>'[4]1. key ratios'!B2</f>
        <v>45747</v>
      </c>
    </row>
    <row r="3" spans="1:6">
      <c r="A3" s="189"/>
      <c r="B3"/>
    </row>
    <row r="4" spans="1:6">
      <c r="A4" s="524" t="s">
        <v>971</v>
      </c>
    </row>
    <row r="5" spans="1:6" ht="105">
      <c r="B5" s="518"/>
      <c r="C5" s="519" t="s">
        <v>972</v>
      </c>
      <c r="D5" s="519" t="s">
        <v>973</v>
      </c>
      <c r="E5" s="519" t="s">
        <v>974</v>
      </c>
      <c r="F5" s="519" t="s">
        <v>975</v>
      </c>
    </row>
    <row r="6" spans="1:6">
      <c r="B6" s="520" t="s">
        <v>970</v>
      </c>
      <c r="C6" s="521">
        <f>IF(C7&gt;0,C7,IF(C8&gt;0,C8,IF(C9&gt;0,C9)))</f>
        <v>2715739.7809747276</v>
      </c>
      <c r="D6" s="521">
        <f>IF(D7&gt;0,D7,IF(D8&gt;0,D8,IF(D9&gt;0,D9)))</f>
        <v>5880.498336444708</v>
      </c>
      <c r="E6" s="521" t="b">
        <f>IF(E7&gt;0,E7,IF(E8&gt;0,E8,IF(E9&gt;0,E9)))</f>
        <v>0</v>
      </c>
      <c r="F6" s="521">
        <f>IF(F7&gt;0,F7,IF(F8&gt;0,F8,IF(F9&gt;0,F9)))</f>
        <v>73506.229205558848</v>
      </c>
    </row>
    <row r="7" spans="1:6">
      <c r="B7" s="522" t="s">
        <v>976</v>
      </c>
      <c r="C7" s="523">
        <v>2715739.7809747276</v>
      </c>
      <c r="D7" s="523">
        <v>5880.498336444708</v>
      </c>
      <c r="E7" s="523">
        <v>0</v>
      </c>
      <c r="F7" s="523">
        <v>73506.229205558848</v>
      </c>
    </row>
    <row r="8" spans="1:6">
      <c r="B8" s="522" t="s">
        <v>977</v>
      </c>
      <c r="C8" s="523">
        <v>7146946.2198805399</v>
      </c>
      <c r="D8" s="523">
        <v>15662.612214949806</v>
      </c>
      <c r="E8" s="523">
        <v>0</v>
      </c>
      <c r="F8" s="523">
        <v>195782.65268687258</v>
      </c>
    </row>
    <row r="9" spans="1:6">
      <c r="B9" s="522" t="s">
        <v>978</v>
      </c>
      <c r="C9" s="523">
        <v>7126553.4759726413</v>
      </c>
      <c r="D9" s="523">
        <v>15633.517773319447</v>
      </c>
      <c r="E9" s="523">
        <v>0</v>
      </c>
      <c r="F9" s="523">
        <v>195418.9721664931</v>
      </c>
    </row>
  </sheetData>
  <pageMargins left="0.7" right="0.7" top="0.75" bottom="0.75" header="0.3" footer="0.3"/>
  <pageSetup paperSize="9" scale="4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80" zoomScaleNormal="80" workbookViewId="0">
      <pane xSplit="2" ySplit="6" topLeftCell="C21" activePane="bottomRight" state="frozen"/>
      <selection activeCell="B81" sqref="B81"/>
      <selection pane="topRight" activeCell="B81" sqref="B81"/>
      <selection pane="bottomLeft" activeCell="B81" sqref="B81"/>
      <selection pane="bottomRight" activeCell="B81" sqref="B81"/>
    </sheetView>
  </sheetViews>
  <sheetFormatPr defaultRowHeight="15"/>
  <cols>
    <col min="1" max="1" width="9.85546875" style="189" bestFit="1" customWidth="1"/>
    <col min="2" max="2" width="82.7109375" style="19" customWidth="1"/>
    <col min="3" max="7" width="17.5703125" style="189" customWidth="1"/>
  </cols>
  <sheetData>
    <row r="1" spans="1:7">
      <c r="A1" s="189" t="s">
        <v>97</v>
      </c>
      <c r="B1" s="189" t="str">
        <f>Info!C2</f>
        <v>სს ”ლიბერთი ბანკი”</v>
      </c>
    </row>
    <row r="2" spans="1:7">
      <c r="A2" s="189" t="s">
        <v>98</v>
      </c>
      <c r="B2" s="578">
        <f>'1. key ratios'!B2</f>
        <v>45930</v>
      </c>
    </row>
    <row r="3" spans="1:7">
      <c r="B3" s="245"/>
    </row>
    <row r="4" spans="1:7" ht="15.75" thickBot="1">
      <c r="A4" s="189" t="s">
        <v>457</v>
      </c>
      <c r="B4" s="246" t="s">
        <v>422</v>
      </c>
    </row>
    <row r="5" spans="1:7">
      <c r="A5" s="247"/>
      <c r="B5" s="248"/>
      <c r="C5" s="891" t="s">
        <v>423</v>
      </c>
      <c r="D5" s="891"/>
      <c r="E5" s="891"/>
      <c r="F5" s="891"/>
      <c r="G5" s="892" t="s">
        <v>424</v>
      </c>
    </row>
    <row r="6" spans="1:7">
      <c r="A6" s="249"/>
      <c r="B6" s="250"/>
      <c r="C6" s="251" t="s">
        <v>425</v>
      </c>
      <c r="D6" s="252" t="s">
        <v>426</v>
      </c>
      <c r="E6" s="252" t="s">
        <v>427</v>
      </c>
      <c r="F6" s="252" t="s">
        <v>428</v>
      </c>
      <c r="G6" s="893"/>
    </row>
    <row r="7" spans="1:7">
      <c r="A7" s="253"/>
      <c r="B7" s="254" t="s">
        <v>429</v>
      </c>
      <c r="C7" s="255"/>
      <c r="D7" s="255"/>
      <c r="E7" s="255"/>
      <c r="F7" s="255"/>
      <c r="G7" s="256"/>
    </row>
    <row r="8" spans="1:7">
      <c r="A8" s="257">
        <v>1</v>
      </c>
      <c r="B8" s="258" t="s">
        <v>430</v>
      </c>
      <c r="C8" s="259">
        <v>587477568.34689999</v>
      </c>
      <c r="D8" s="259">
        <v>0</v>
      </c>
      <c r="E8" s="259">
        <v>0</v>
      </c>
      <c r="F8" s="259">
        <v>554652747.20688665</v>
      </c>
      <c r="G8" s="260">
        <v>1142130315.5537868</v>
      </c>
    </row>
    <row r="9" spans="1:7">
      <c r="A9" s="257">
        <v>2</v>
      </c>
      <c r="B9" s="261" t="s">
        <v>74</v>
      </c>
      <c r="C9" s="259">
        <v>587477568.34689999</v>
      </c>
      <c r="D9" s="259"/>
      <c r="E9" s="259"/>
      <c r="F9" s="259">
        <v>112008958.68252</v>
      </c>
      <c r="G9" s="260">
        <v>699486527.02942002</v>
      </c>
    </row>
    <row r="10" spans="1:7">
      <c r="A10" s="257">
        <v>3</v>
      </c>
      <c r="B10" s="261" t="s">
        <v>431</v>
      </c>
      <c r="C10" s="262"/>
      <c r="D10" s="262"/>
      <c r="E10" s="262"/>
      <c r="F10" s="259">
        <v>442643788.52436668</v>
      </c>
      <c r="G10" s="260">
        <v>442643788.52436668</v>
      </c>
    </row>
    <row r="11" spans="1:7" ht="26.25">
      <c r="A11" s="257">
        <v>4</v>
      </c>
      <c r="B11" s="258" t="s">
        <v>432</v>
      </c>
      <c r="C11" s="259">
        <v>808284895.68683553</v>
      </c>
      <c r="D11" s="259">
        <v>708530789.3216238</v>
      </c>
      <c r="E11" s="259">
        <v>427110389.45984006</v>
      </c>
      <c r="F11" s="259">
        <v>-23471110.356012601</v>
      </c>
      <c r="G11" s="260">
        <v>1734181960.4939661</v>
      </c>
    </row>
    <row r="12" spans="1:7">
      <c r="A12" s="257">
        <v>5</v>
      </c>
      <c r="B12" s="261" t="s">
        <v>433</v>
      </c>
      <c r="C12" s="259">
        <v>710493882.69623899</v>
      </c>
      <c r="D12" s="263">
        <v>644028582.34853077</v>
      </c>
      <c r="E12" s="259">
        <v>394690958.80304909</v>
      </c>
      <c r="F12" s="259">
        <v>-29314582.874879602</v>
      </c>
      <c r="G12" s="260">
        <v>1633903898.9242923</v>
      </c>
    </row>
    <row r="13" spans="1:7">
      <c r="A13" s="257">
        <v>6</v>
      </c>
      <c r="B13" s="261" t="s">
        <v>434</v>
      </c>
      <c r="C13" s="259">
        <v>97791012.990596533</v>
      </c>
      <c r="D13" s="263">
        <v>64502206.973092988</v>
      </c>
      <c r="E13" s="259">
        <v>32419430.65679099</v>
      </c>
      <c r="F13" s="259">
        <v>5843472.518867</v>
      </c>
      <c r="G13" s="260">
        <v>100278061.56967375</v>
      </c>
    </row>
    <row r="14" spans="1:7">
      <c r="A14" s="257">
        <v>7</v>
      </c>
      <c r="B14" s="258" t="s">
        <v>435</v>
      </c>
      <c r="C14" s="259">
        <v>1027101363.5471524</v>
      </c>
      <c r="D14" s="259">
        <v>1244288530.5879335</v>
      </c>
      <c r="E14" s="259">
        <v>177541276.73801854</v>
      </c>
      <c r="F14" s="259">
        <v>49558938.891600005</v>
      </c>
      <c r="G14" s="260">
        <v>834689802.27893829</v>
      </c>
    </row>
    <row r="15" spans="1:7" ht="51.75">
      <c r="A15" s="257">
        <v>8</v>
      </c>
      <c r="B15" s="261" t="s">
        <v>436</v>
      </c>
      <c r="C15" s="259">
        <v>969591508.15656459</v>
      </c>
      <c r="D15" s="263">
        <v>472687880.77169359</v>
      </c>
      <c r="E15" s="259">
        <v>131982558.94896254</v>
      </c>
      <c r="F15" s="259">
        <v>49558938.891600005</v>
      </c>
      <c r="G15" s="260">
        <v>811910443.38441026</v>
      </c>
    </row>
    <row r="16" spans="1:7" ht="26.25">
      <c r="A16" s="257">
        <v>9</v>
      </c>
      <c r="B16" s="261" t="s">
        <v>437</v>
      </c>
      <c r="C16" s="259">
        <v>57509855.390587784</v>
      </c>
      <c r="D16" s="263">
        <v>771600649.81624007</v>
      </c>
      <c r="E16" s="259">
        <v>45558717.789056011</v>
      </c>
      <c r="F16" s="259">
        <v>0</v>
      </c>
      <c r="G16" s="260">
        <v>22779358.894528005</v>
      </c>
    </row>
    <row r="17" spans="1:7">
      <c r="A17" s="257">
        <v>10</v>
      </c>
      <c r="B17" s="258" t="s">
        <v>438</v>
      </c>
      <c r="C17" s="259"/>
      <c r="D17" s="263"/>
      <c r="E17" s="259"/>
      <c r="F17" s="259"/>
      <c r="G17" s="260"/>
    </row>
    <row r="18" spans="1:7">
      <c r="A18" s="257">
        <v>11</v>
      </c>
      <c r="B18" s="258" t="s">
        <v>78</v>
      </c>
      <c r="C18" s="259">
        <v>0</v>
      </c>
      <c r="D18" s="263">
        <v>66222971.555733442</v>
      </c>
      <c r="E18" s="259">
        <v>12909721.284</v>
      </c>
      <c r="F18" s="259">
        <v>19125201.333000001</v>
      </c>
      <c r="G18" s="260">
        <v>0</v>
      </c>
    </row>
    <row r="19" spans="1:7">
      <c r="A19" s="257">
        <v>12</v>
      </c>
      <c r="B19" s="261" t="s">
        <v>439</v>
      </c>
      <c r="C19" s="262"/>
      <c r="D19" s="263">
        <v>18530</v>
      </c>
      <c r="E19" s="259">
        <v>0</v>
      </c>
      <c r="F19" s="259">
        <v>0</v>
      </c>
      <c r="G19" s="260">
        <v>0</v>
      </c>
    </row>
    <row r="20" spans="1:7" ht="26.25">
      <c r="A20" s="257">
        <v>13</v>
      </c>
      <c r="B20" s="261" t="s">
        <v>440</v>
      </c>
      <c r="C20" s="259">
        <v>0</v>
      </c>
      <c r="D20" s="259">
        <v>66204441.555733442</v>
      </c>
      <c r="E20" s="259">
        <v>12909721.284</v>
      </c>
      <c r="F20" s="259">
        <v>19125201.333000001</v>
      </c>
      <c r="G20" s="260">
        <v>0</v>
      </c>
    </row>
    <row r="21" spans="1:7">
      <c r="A21" s="264">
        <v>14</v>
      </c>
      <c r="B21" s="265" t="s">
        <v>441</v>
      </c>
      <c r="C21" s="262"/>
      <c r="D21" s="262"/>
      <c r="E21" s="262"/>
      <c r="F21" s="262"/>
      <c r="G21" s="266">
        <f>SUM(G8,G11,G14,G17,G18)</f>
        <v>3711002078.3266912</v>
      </c>
    </row>
    <row r="22" spans="1:7">
      <c r="A22" s="267"/>
      <c r="B22" s="282" t="s">
        <v>442</v>
      </c>
      <c r="C22" s="268"/>
      <c r="D22" s="269"/>
      <c r="E22" s="268"/>
      <c r="F22" s="268"/>
      <c r="G22" s="270"/>
    </row>
    <row r="23" spans="1:7">
      <c r="A23" s="257">
        <v>15</v>
      </c>
      <c r="B23" s="258" t="s">
        <v>310</v>
      </c>
      <c r="C23" s="271">
        <v>1112699890.2304051</v>
      </c>
      <c r="D23" s="272">
        <v>712493850</v>
      </c>
      <c r="E23" s="271"/>
      <c r="F23" s="271"/>
      <c r="G23" s="260">
        <v>51803450.071457922</v>
      </c>
    </row>
    <row r="24" spans="1:7">
      <c r="A24" s="257">
        <v>16</v>
      </c>
      <c r="B24" s="258" t="s">
        <v>443</v>
      </c>
      <c r="C24" s="259">
        <v>707203.43498108292</v>
      </c>
      <c r="D24" s="263">
        <v>862844292.54296505</v>
      </c>
      <c r="E24" s="259">
        <v>402266163.19384497</v>
      </c>
      <c r="F24" s="259">
        <v>2051697159.9644868</v>
      </c>
      <c r="G24" s="260">
        <v>2354732135.7764897</v>
      </c>
    </row>
    <row r="25" spans="1:7" ht="26.25">
      <c r="A25" s="257">
        <v>17</v>
      </c>
      <c r="B25" s="261" t="s">
        <v>444</v>
      </c>
      <c r="C25" s="259">
        <v>0</v>
      </c>
      <c r="D25" s="263">
        <v>0</v>
      </c>
      <c r="E25" s="259">
        <v>0</v>
      </c>
      <c r="F25" s="259">
        <v>0</v>
      </c>
      <c r="G25" s="260"/>
    </row>
    <row r="26" spans="1:7" ht="26.25">
      <c r="A26" s="257">
        <v>18</v>
      </c>
      <c r="B26" s="261" t="s">
        <v>445</v>
      </c>
      <c r="C26" s="259">
        <v>707203.43498108292</v>
      </c>
      <c r="D26" s="263">
        <v>22383089.202827774</v>
      </c>
      <c r="E26" s="259">
        <v>26961036.462852091</v>
      </c>
      <c r="F26" s="259">
        <v>727424.93219999992</v>
      </c>
      <c r="G26" s="260">
        <v>17671487.059297375</v>
      </c>
    </row>
    <row r="27" spans="1:7">
      <c r="A27" s="257">
        <v>19</v>
      </c>
      <c r="B27" s="261" t="s">
        <v>446</v>
      </c>
      <c r="C27" s="259"/>
      <c r="D27" s="263">
        <v>774411112.6978302</v>
      </c>
      <c r="E27" s="259">
        <v>341087744.17535776</v>
      </c>
      <c r="F27" s="259">
        <v>1627320011.5759892</v>
      </c>
      <c r="G27" s="260">
        <v>1940971438.2761848</v>
      </c>
    </row>
    <row r="28" spans="1:7">
      <c r="A28" s="257">
        <v>20</v>
      </c>
      <c r="B28" s="273" t="s">
        <v>447</v>
      </c>
      <c r="C28" s="259"/>
      <c r="D28" s="263">
        <v>28165664.924936313</v>
      </c>
      <c r="E28" s="259">
        <v>25741491.505808003</v>
      </c>
      <c r="F28" s="259">
        <v>74570118.949529156</v>
      </c>
      <c r="G28" s="260">
        <v>75424155.532566115</v>
      </c>
    </row>
    <row r="29" spans="1:7">
      <c r="A29" s="257">
        <v>21</v>
      </c>
      <c r="B29" s="261" t="s">
        <v>448</v>
      </c>
      <c r="C29" s="259"/>
      <c r="D29" s="263">
        <v>51048492.226177454</v>
      </c>
      <c r="E29" s="259">
        <v>34190151.591390498</v>
      </c>
      <c r="F29" s="259">
        <v>392207650.89160162</v>
      </c>
      <c r="G29" s="260">
        <v>286424878.53826296</v>
      </c>
    </row>
    <row r="30" spans="1:7">
      <c r="A30" s="257">
        <v>22</v>
      </c>
      <c r="B30" s="273" t="s">
        <v>447</v>
      </c>
      <c r="C30" s="259"/>
      <c r="D30" s="263">
        <v>51048492.226177454</v>
      </c>
      <c r="E30" s="259">
        <v>34190151.591390498</v>
      </c>
      <c r="F30" s="259">
        <v>392207650.89160162</v>
      </c>
      <c r="G30" s="260">
        <v>297554294.988325</v>
      </c>
    </row>
    <row r="31" spans="1:7" ht="26.25">
      <c r="A31" s="257">
        <v>23</v>
      </c>
      <c r="B31" s="261" t="s">
        <v>449</v>
      </c>
      <c r="C31" s="259"/>
      <c r="D31" s="263">
        <v>15001598.416129587</v>
      </c>
      <c r="E31" s="259">
        <v>27230.964244659604</v>
      </c>
      <c r="F31" s="259">
        <v>31442072.564696044</v>
      </c>
      <c r="G31" s="260">
        <v>34240176.370178759</v>
      </c>
    </row>
    <row r="32" spans="1:7">
      <c r="A32" s="257">
        <v>24</v>
      </c>
      <c r="B32" s="258" t="s">
        <v>450</v>
      </c>
      <c r="C32" s="259">
        <v>0</v>
      </c>
      <c r="D32" s="263">
        <v>0</v>
      </c>
      <c r="E32" s="259">
        <v>0</v>
      </c>
      <c r="F32" s="259">
        <v>0</v>
      </c>
      <c r="G32" s="260"/>
    </row>
    <row r="33" spans="1:7">
      <c r="A33" s="257">
        <v>25</v>
      </c>
      <c r="B33" s="258" t="s">
        <v>88</v>
      </c>
      <c r="C33" s="259">
        <v>181086481.74000001</v>
      </c>
      <c r="D33" s="259">
        <v>71529703.184141472</v>
      </c>
      <c r="E33" s="259">
        <v>17198676.249542408</v>
      </c>
      <c r="F33" s="259">
        <v>143634741.28050244</v>
      </c>
      <c r="G33" s="260">
        <v>369087871.45234436</v>
      </c>
    </row>
    <row r="34" spans="1:7">
      <c r="A34" s="257">
        <v>26</v>
      </c>
      <c r="B34" s="261" t="s">
        <v>451</v>
      </c>
      <c r="C34" s="262"/>
      <c r="D34" s="263">
        <v>4917.43</v>
      </c>
      <c r="E34" s="259">
        <v>0</v>
      </c>
      <c r="F34" s="259">
        <v>0</v>
      </c>
      <c r="G34" s="260">
        <v>4917.43</v>
      </c>
    </row>
    <row r="35" spans="1:7">
      <c r="A35" s="257">
        <v>27</v>
      </c>
      <c r="B35" s="261" t="s">
        <v>452</v>
      </c>
      <c r="C35" s="259">
        <v>181086481.74000001</v>
      </c>
      <c r="D35" s="263">
        <v>71524785.754141465</v>
      </c>
      <c r="E35" s="259">
        <v>17198676.249542408</v>
      </c>
      <c r="F35" s="259">
        <v>143634741.28050244</v>
      </c>
      <c r="G35" s="260">
        <v>369082954.02234435</v>
      </c>
    </row>
    <row r="36" spans="1:7">
      <c r="A36" s="257">
        <v>28</v>
      </c>
      <c r="B36" s="258" t="s">
        <v>453</v>
      </c>
      <c r="C36" s="259">
        <v>307304867.69399983</v>
      </c>
      <c r="D36" s="263">
        <v>0</v>
      </c>
      <c r="E36" s="259">
        <v>0</v>
      </c>
      <c r="F36" s="259">
        <v>0</v>
      </c>
      <c r="G36" s="260">
        <v>15365243.384699993</v>
      </c>
    </row>
    <row r="37" spans="1:7">
      <c r="A37" s="264">
        <v>29</v>
      </c>
      <c r="B37" s="265" t="s">
        <v>454</v>
      </c>
      <c r="C37" s="262"/>
      <c r="D37" s="262"/>
      <c r="E37" s="262"/>
      <c r="F37" s="262"/>
      <c r="G37" s="266">
        <f>SUM(G23:G24,G32:G33,G36)</f>
        <v>2790988700.6849918</v>
      </c>
    </row>
    <row r="38" spans="1:7">
      <c r="A38" s="253"/>
      <c r="B38" s="274"/>
      <c r="C38" s="275"/>
      <c r="D38" s="275"/>
      <c r="E38" s="275"/>
      <c r="F38" s="275"/>
      <c r="G38" s="276"/>
    </row>
    <row r="39" spans="1:7" ht="15.75" thickBot="1">
      <c r="A39" s="277">
        <v>30</v>
      </c>
      <c r="B39" s="278" t="s">
        <v>422</v>
      </c>
      <c r="C39" s="201"/>
      <c r="D39" s="180"/>
      <c r="E39" s="180"/>
      <c r="F39" s="279"/>
      <c r="G39" s="280">
        <f>IFERROR(G21/G37,0)</f>
        <v>1.3296370843120577</v>
      </c>
    </row>
    <row r="42" spans="1:7" ht="39">
      <c r="B42" s="19" t="s">
        <v>455</v>
      </c>
    </row>
  </sheetData>
  <mergeCells count="2">
    <mergeCell ref="C5:F5"/>
    <mergeCell ref="G5:G6"/>
  </mergeCells>
  <pageMargins left="0.7" right="0.7" top="0.75" bottom="0.75" header="0.3" footer="0.3"/>
  <pageSetup scale="5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B81" sqref="B81"/>
    </sheetView>
  </sheetViews>
  <sheetFormatPr defaultColWidth="9.28515625" defaultRowHeight="12.75"/>
  <cols>
    <col min="1" max="1" width="11.7109375" style="287" bestFit="1" customWidth="1"/>
    <col min="2" max="2" width="94.5703125" style="287" customWidth="1"/>
    <col min="3" max="3" width="14.85546875" style="287" customWidth="1"/>
    <col min="4" max="4" width="14.28515625" style="287" customWidth="1"/>
    <col min="5" max="5" width="17.28515625" style="287" bestFit="1" customWidth="1"/>
    <col min="6" max="6" width="14.140625" style="287" customWidth="1"/>
    <col min="7" max="7" width="19.28515625" style="287" customWidth="1"/>
    <col min="8" max="8" width="15.7109375" style="287" customWidth="1"/>
    <col min="9" max="16384" width="9.28515625" style="287"/>
  </cols>
  <sheetData>
    <row r="1" spans="1:8" ht="13.5">
      <c r="A1" s="286" t="s">
        <v>97</v>
      </c>
      <c r="B1" s="241" t="str">
        <f>Info!C2</f>
        <v>სს ”ლიბერთი ბანკი”</v>
      </c>
    </row>
    <row r="2" spans="1:8">
      <c r="A2" s="288" t="s">
        <v>98</v>
      </c>
      <c r="B2" s="579">
        <f>'1. key ratios'!B2</f>
        <v>45930</v>
      </c>
    </row>
    <row r="3" spans="1:8">
      <c r="A3" s="289" t="s">
        <v>462</v>
      </c>
    </row>
    <row r="5" spans="1:8">
      <c r="A5" s="894" t="s">
        <v>463</v>
      </c>
      <c r="B5" s="895"/>
      <c r="C5" s="900" t="s">
        <v>464</v>
      </c>
      <c r="D5" s="901"/>
      <c r="E5" s="901"/>
      <c r="F5" s="901"/>
      <c r="G5" s="901"/>
      <c r="H5" s="902"/>
    </row>
    <row r="6" spans="1:8">
      <c r="A6" s="896"/>
      <c r="B6" s="897"/>
      <c r="C6" s="903"/>
      <c r="D6" s="904"/>
      <c r="E6" s="904"/>
      <c r="F6" s="904"/>
      <c r="G6" s="904"/>
      <c r="H6" s="905"/>
    </row>
    <row r="7" spans="1:8" ht="25.5">
      <c r="A7" s="898"/>
      <c r="B7" s="899"/>
      <c r="C7" s="349" t="s">
        <v>465</v>
      </c>
      <c r="D7" s="349" t="s">
        <v>466</v>
      </c>
      <c r="E7" s="349" t="s">
        <v>467</v>
      </c>
      <c r="F7" s="349" t="s">
        <v>468</v>
      </c>
      <c r="G7" s="350" t="s">
        <v>648</v>
      </c>
      <c r="H7" s="349" t="s">
        <v>66</v>
      </c>
    </row>
    <row r="8" spans="1:8">
      <c r="A8" s="345">
        <v>1</v>
      </c>
      <c r="B8" s="344" t="s">
        <v>123</v>
      </c>
      <c r="C8" s="767">
        <v>174268262.2263</v>
      </c>
      <c r="D8" s="767">
        <v>648025197.51769996</v>
      </c>
      <c r="E8" s="767">
        <v>0</v>
      </c>
      <c r="F8" s="767">
        <v>0</v>
      </c>
      <c r="G8" s="767">
        <v>0</v>
      </c>
      <c r="H8" s="767">
        <f t="shared" ref="H8:H20" si="0">SUM(C8:G8)</f>
        <v>822293459.74399996</v>
      </c>
    </row>
    <row r="9" spans="1:8">
      <c r="A9" s="345">
        <v>2</v>
      </c>
      <c r="B9" s="344" t="s">
        <v>124</v>
      </c>
      <c r="C9" s="767">
        <v>0</v>
      </c>
      <c r="D9" s="767">
        <v>0</v>
      </c>
      <c r="E9" s="767">
        <v>0</v>
      </c>
      <c r="F9" s="767">
        <v>0</v>
      </c>
      <c r="G9" s="767">
        <v>0</v>
      </c>
      <c r="H9" s="767">
        <f t="shared" si="0"/>
        <v>0</v>
      </c>
    </row>
    <row r="10" spans="1:8">
      <c r="A10" s="345">
        <v>3</v>
      </c>
      <c r="B10" s="344" t="s">
        <v>125</v>
      </c>
      <c r="C10" s="767">
        <v>0</v>
      </c>
      <c r="D10" s="767">
        <v>0</v>
      </c>
      <c r="E10" s="767">
        <v>0</v>
      </c>
      <c r="F10" s="767">
        <v>0</v>
      </c>
      <c r="G10" s="767">
        <v>0</v>
      </c>
      <c r="H10" s="767">
        <f t="shared" si="0"/>
        <v>0</v>
      </c>
    </row>
    <row r="11" spans="1:8">
      <c r="A11" s="345">
        <v>4</v>
      </c>
      <c r="B11" s="344" t="s">
        <v>126</v>
      </c>
      <c r="C11" s="767">
        <v>0</v>
      </c>
      <c r="D11" s="767">
        <v>0</v>
      </c>
      <c r="E11" s="767">
        <v>0</v>
      </c>
      <c r="F11" s="767">
        <v>0</v>
      </c>
      <c r="G11" s="767">
        <v>0</v>
      </c>
      <c r="H11" s="767">
        <f t="shared" si="0"/>
        <v>0</v>
      </c>
    </row>
    <row r="12" spans="1:8">
      <c r="A12" s="345">
        <v>5</v>
      </c>
      <c r="B12" s="344" t="s">
        <v>912</v>
      </c>
      <c r="C12" s="767">
        <v>349611.18</v>
      </c>
      <c r="D12" s="767">
        <v>0</v>
      </c>
      <c r="E12" s="767">
        <v>0</v>
      </c>
      <c r="F12" s="767">
        <v>0</v>
      </c>
      <c r="G12" s="767">
        <v>0</v>
      </c>
      <c r="H12" s="767">
        <f t="shared" si="0"/>
        <v>349611.18</v>
      </c>
    </row>
    <row r="13" spans="1:8">
      <c r="A13" s="345">
        <v>6</v>
      </c>
      <c r="B13" s="344" t="s">
        <v>127</v>
      </c>
      <c r="C13" s="767">
        <v>46903743.268099993</v>
      </c>
      <c r="D13" s="767">
        <v>183314060.9998</v>
      </c>
      <c r="E13" s="767">
        <v>0</v>
      </c>
      <c r="F13" s="767">
        <v>0</v>
      </c>
      <c r="G13" s="767">
        <v>0</v>
      </c>
      <c r="H13" s="767">
        <f t="shared" si="0"/>
        <v>230217804.26789999</v>
      </c>
    </row>
    <row r="14" spans="1:8">
      <c r="A14" s="345">
        <v>7</v>
      </c>
      <c r="B14" s="344" t="s">
        <v>71</v>
      </c>
      <c r="C14" s="767">
        <v>34554215.83290001</v>
      </c>
      <c r="D14" s="767">
        <v>321429886.09679997</v>
      </c>
      <c r="E14" s="767">
        <v>189658222.36349997</v>
      </c>
      <c r="F14" s="767">
        <v>308584072.53900003</v>
      </c>
      <c r="G14" s="767">
        <v>0</v>
      </c>
      <c r="H14" s="767">
        <f t="shared" si="0"/>
        <v>854226396.83219993</v>
      </c>
    </row>
    <row r="15" spans="1:8">
      <c r="A15" s="345">
        <v>8</v>
      </c>
      <c r="B15" s="346" t="s">
        <v>72</v>
      </c>
      <c r="C15" s="767">
        <v>15728473.855799999</v>
      </c>
      <c r="D15" s="767">
        <v>421890284.47769994</v>
      </c>
      <c r="E15" s="767">
        <v>1652393922.8618009</v>
      </c>
      <c r="F15" s="767">
        <v>531031045.06399995</v>
      </c>
      <c r="G15" s="767">
        <v>0</v>
      </c>
      <c r="H15" s="767">
        <f t="shared" si="0"/>
        <v>2621043726.2593007</v>
      </c>
    </row>
    <row r="16" spans="1:8">
      <c r="A16" s="345">
        <v>9</v>
      </c>
      <c r="B16" s="344" t="s">
        <v>913</v>
      </c>
      <c r="C16" s="767">
        <v>2474691.0436000004</v>
      </c>
      <c r="D16" s="767">
        <v>29251184.46509999</v>
      </c>
      <c r="E16" s="767">
        <v>133524478.4155</v>
      </c>
      <c r="F16" s="767">
        <v>422749792.68220007</v>
      </c>
      <c r="G16" s="767">
        <v>0</v>
      </c>
      <c r="H16" s="767">
        <f t="shared" si="0"/>
        <v>588000146.60640001</v>
      </c>
    </row>
    <row r="17" spans="1:8">
      <c r="A17" s="345">
        <v>10</v>
      </c>
      <c r="B17" s="348" t="s">
        <v>483</v>
      </c>
      <c r="C17" s="767">
        <v>10398388.124299999</v>
      </c>
      <c r="D17" s="767">
        <v>12080128.428699996</v>
      </c>
      <c r="E17" s="767">
        <v>22830771.427700002</v>
      </c>
      <c r="F17" s="767">
        <v>7737935.9199999999</v>
      </c>
      <c r="G17" s="767">
        <v>0</v>
      </c>
      <c r="H17" s="767">
        <f t="shared" si="0"/>
        <v>53047223.900700003</v>
      </c>
    </row>
    <row r="18" spans="1:8">
      <c r="A18" s="345">
        <v>11</v>
      </c>
      <c r="B18" s="344" t="s">
        <v>68</v>
      </c>
      <c r="C18" s="767">
        <v>2445722.83</v>
      </c>
      <c r="D18" s="767">
        <v>0</v>
      </c>
      <c r="E18" s="767">
        <v>0</v>
      </c>
      <c r="F18" s="767">
        <v>0</v>
      </c>
      <c r="G18" s="767">
        <v>0</v>
      </c>
      <c r="H18" s="767">
        <f t="shared" si="0"/>
        <v>2445722.83</v>
      </c>
    </row>
    <row r="19" spans="1:8">
      <c r="A19" s="345">
        <v>12</v>
      </c>
      <c r="B19" s="344" t="s">
        <v>69</v>
      </c>
      <c r="C19" s="767">
        <v>0</v>
      </c>
      <c r="D19" s="767">
        <v>0</v>
      </c>
      <c r="E19" s="767">
        <v>0</v>
      </c>
      <c r="F19" s="767">
        <v>0</v>
      </c>
      <c r="G19" s="767">
        <v>0</v>
      </c>
      <c r="H19" s="767">
        <f t="shared" si="0"/>
        <v>0</v>
      </c>
    </row>
    <row r="20" spans="1:8">
      <c r="A20" s="347">
        <v>13</v>
      </c>
      <c r="B20" s="346" t="s">
        <v>70</v>
      </c>
      <c r="C20" s="767">
        <v>0</v>
      </c>
      <c r="D20" s="767">
        <v>0</v>
      </c>
      <c r="E20" s="767">
        <v>0</v>
      </c>
      <c r="F20" s="767">
        <v>0</v>
      </c>
      <c r="G20" s="767">
        <v>0</v>
      </c>
      <c r="H20" s="767">
        <f t="shared" si="0"/>
        <v>0</v>
      </c>
    </row>
    <row r="21" spans="1:8">
      <c r="A21" s="345">
        <v>14</v>
      </c>
      <c r="B21" s="344" t="s">
        <v>469</v>
      </c>
      <c r="C21" s="767">
        <v>352736266.90700001</v>
      </c>
      <c r="D21" s="767">
        <v>4082.174</v>
      </c>
      <c r="E21" s="767">
        <v>0</v>
      </c>
      <c r="F21" s="767">
        <v>2978.6</v>
      </c>
      <c r="G21" s="767">
        <v>190723137.08000001</v>
      </c>
      <c r="H21" s="767">
        <f>SUM(C21:G21)</f>
        <v>543466464.76100004</v>
      </c>
    </row>
    <row r="22" spans="1:8">
      <c r="A22" s="343">
        <v>15</v>
      </c>
      <c r="B22" s="342" t="s">
        <v>66</v>
      </c>
      <c r="C22" s="767">
        <f>SUM(C18:C21)+SUM(C8:C16)</f>
        <v>629460987.1437</v>
      </c>
      <c r="D22" s="767">
        <f t="shared" ref="D22:H22" si="1">SUM(D18:D21)+SUM(D8:D16)</f>
        <v>1603914695.7310998</v>
      </c>
      <c r="E22" s="767">
        <f t="shared" si="1"/>
        <v>1975576623.6408007</v>
      </c>
      <c r="F22" s="767">
        <f t="shared" si="1"/>
        <v>1262367888.8852</v>
      </c>
      <c r="G22" s="767">
        <f t="shared" si="1"/>
        <v>190723137.08000001</v>
      </c>
      <c r="H22" s="767">
        <f t="shared" si="1"/>
        <v>5662043332.4808006</v>
      </c>
    </row>
    <row r="26" spans="1:8" ht="38.25">
      <c r="B26" s="306" t="s">
        <v>647</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scale="4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B81" sqref="B81"/>
    </sheetView>
  </sheetViews>
  <sheetFormatPr defaultColWidth="9.28515625" defaultRowHeight="12.75"/>
  <cols>
    <col min="1" max="1" width="11.7109375" style="290" bestFit="1" customWidth="1"/>
    <col min="2" max="2" width="85.85546875" style="287" customWidth="1"/>
    <col min="3" max="3" width="23.5703125" style="287" customWidth="1"/>
    <col min="4" max="4" width="31.85546875" style="287" customWidth="1"/>
    <col min="5" max="5" width="16.42578125" style="292" bestFit="1" customWidth="1"/>
    <col min="6" max="6" width="14.28515625" style="292" bestFit="1" customWidth="1"/>
    <col min="7" max="7" width="20" style="287" bestFit="1" customWidth="1"/>
    <col min="8" max="8" width="18.7109375" style="287" customWidth="1"/>
    <col min="9" max="16384" width="9.28515625" style="287"/>
  </cols>
  <sheetData>
    <row r="1" spans="1:8" ht="13.5">
      <c r="A1" s="286" t="s">
        <v>97</v>
      </c>
      <c r="B1" s="241" t="str">
        <f>Info!C2</f>
        <v>სს ”ლიბერთი ბანკი”</v>
      </c>
      <c r="C1" s="362"/>
      <c r="D1" s="362"/>
      <c r="E1" s="362"/>
      <c r="F1" s="362"/>
      <c r="G1" s="362"/>
      <c r="H1" s="362"/>
    </row>
    <row r="2" spans="1:8">
      <c r="A2" s="288" t="s">
        <v>98</v>
      </c>
      <c r="B2" s="579">
        <f>'1. key ratios'!B2</f>
        <v>45930</v>
      </c>
      <c r="C2" s="362"/>
      <c r="D2" s="362"/>
      <c r="E2" s="362"/>
      <c r="F2" s="362"/>
      <c r="G2" s="362"/>
      <c r="H2" s="362"/>
    </row>
    <row r="3" spans="1:8">
      <c r="A3" s="289" t="s">
        <v>470</v>
      </c>
      <c r="B3" s="362"/>
      <c r="C3" s="362"/>
      <c r="D3" s="362"/>
      <c r="E3" s="362"/>
      <c r="F3" s="362"/>
      <c r="G3" s="362"/>
      <c r="H3" s="362"/>
    </row>
    <row r="4" spans="1:8">
      <c r="A4" s="363"/>
      <c r="B4" s="362"/>
      <c r="C4" s="361" t="s">
        <v>471</v>
      </c>
      <c r="D4" s="361" t="s">
        <v>472</v>
      </c>
      <c r="E4" s="361" t="s">
        <v>473</v>
      </c>
      <c r="F4" s="361" t="s">
        <v>474</v>
      </c>
      <c r="G4" s="361" t="s">
        <v>475</v>
      </c>
      <c r="H4" s="361" t="s">
        <v>476</v>
      </c>
    </row>
    <row r="5" spans="1:8" ht="34.15" customHeight="1">
      <c r="A5" s="894" t="s">
        <v>835</v>
      </c>
      <c r="B5" s="895"/>
      <c r="C5" s="908" t="s">
        <v>565</v>
      </c>
      <c r="D5" s="908"/>
      <c r="E5" s="908" t="s">
        <v>834</v>
      </c>
      <c r="F5" s="906" t="s">
        <v>833</v>
      </c>
      <c r="G5" s="906" t="s">
        <v>480</v>
      </c>
      <c r="H5" s="359" t="s">
        <v>832</v>
      </c>
    </row>
    <row r="6" spans="1:8" ht="25.5">
      <c r="A6" s="898"/>
      <c r="B6" s="899"/>
      <c r="C6" s="360" t="s">
        <v>481</v>
      </c>
      <c r="D6" s="360" t="s">
        <v>482</v>
      </c>
      <c r="E6" s="908"/>
      <c r="F6" s="907"/>
      <c r="G6" s="907"/>
      <c r="H6" s="359" t="s">
        <v>831</v>
      </c>
    </row>
    <row r="7" spans="1:8">
      <c r="A7" s="357">
        <v>1</v>
      </c>
      <c r="B7" s="344" t="s">
        <v>123</v>
      </c>
      <c r="C7" s="768">
        <v>0</v>
      </c>
      <c r="D7" s="768">
        <v>823130096.44989991</v>
      </c>
      <c r="E7" s="769">
        <v>836642.07389999996</v>
      </c>
      <c r="F7" s="769"/>
      <c r="G7" s="768">
        <v>0</v>
      </c>
      <c r="H7" s="770">
        <f t="shared" ref="H7:H20" si="0">C7+D7-E7-F7</f>
        <v>822293454.37599993</v>
      </c>
    </row>
    <row r="8" spans="1:8" ht="14.65" customHeight="1">
      <c r="A8" s="357">
        <v>2</v>
      </c>
      <c r="B8" s="344" t="s">
        <v>124</v>
      </c>
      <c r="C8" s="768">
        <v>0</v>
      </c>
      <c r="D8" s="768">
        <v>0</v>
      </c>
      <c r="E8" s="769">
        <v>0</v>
      </c>
      <c r="F8" s="769"/>
      <c r="G8" s="768">
        <v>0</v>
      </c>
      <c r="H8" s="770">
        <f t="shared" si="0"/>
        <v>0</v>
      </c>
    </row>
    <row r="9" spans="1:8">
      <c r="A9" s="357">
        <v>3</v>
      </c>
      <c r="B9" s="344" t="s">
        <v>125</v>
      </c>
      <c r="C9" s="768">
        <v>0</v>
      </c>
      <c r="D9" s="768">
        <v>0</v>
      </c>
      <c r="E9" s="769">
        <v>0</v>
      </c>
      <c r="F9" s="769"/>
      <c r="G9" s="768">
        <v>0</v>
      </c>
      <c r="H9" s="770">
        <f t="shared" si="0"/>
        <v>0</v>
      </c>
    </row>
    <row r="10" spans="1:8">
      <c r="A10" s="357">
        <v>4</v>
      </c>
      <c r="B10" s="344" t="s">
        <v>126</v>
      </c>
      <c r="C10" s="768">
        <v>0</v>
      </c>
      <c r="D10" s="768">
        <v>0</v>
      </c>
      <c r="E10" s="769">
        <v>0</v>
      </c>
      <c r="F10" s="769"/>
      <c r="G10" s="768">
        <v>0</v>
      </c>
      <c r="H10" s="770">
        <f t="shared" si="0"/>
        <v>0</v>
      </c>
    </row>
    <row r="11" spans="1:8">
      <c r="A11" s="357">
        <v>5</v>
      </c>
      <c r="B11" s="344" t="s">
        <v>912</v>
      </c>
      <c r="C11" s="768">
        <v>0</v>
      </c>
      <c r="D11" s="768">
        <v>349611.18</v>
      </c>
      <c r="E11" s="769">
        <v>0</v>
      </c>
      <c r="F11" s="769"/>
      <c r="G11" s="768">
        <v>0</v>
      </c>
      <c r="H11" s="770">
        <f t="shared" si="0"/>
        <v>349611.18</v>
      </c>
    </row>
    <row r="12" spans="1:8">
      <c r="A12" s="357">
        <v>6</v>
      </c>
      <c r="B12" s="344" t="s">
        <v>127</v>
      </c>
      <c r="C12" s="768"/>
      <c r="D12" s="768">
        <v>230330807.26419991</v>
      </c>
      <c r="E12" s="769">
        <v>113002.99589999998</v>
      </c>
      <c r="F12" s="769"/>
      <c r="G12" s="768">
        <v>0</v>
      </c>
      <c r="H12" s="770">
        <f t="shared" si="0"/>
        <v>230217804.26829991</v>
      </c>
    </row>
    <row r="13" spans="1:8">
      <c r="A13" s="357">
        <v>7</v>
      </c>
      <c r="B13" s="344" t="s">
        <v>71</v>
      </c>
      <c r="C13" s="768">
        <v>13770520.846000003</v>
      </c>
      <c r="D13" s="768">
        <v>852219459.19679976</v>
      </c>
      <c r="E13" s="769">
        <v>11610483.739200002</v>
      </c>
      <c r="F13" s="769"/>
      <c r="G13" s="768">
        <v>134839.52000000002</v>
      </c>
      <c r="H13" s="770">
        <f t="shared" si="0"/>
        <v>854379496.30359972</v>
      </c>
    </row>
    <row r="14" spans="1:8">
      <c r="A14" s="357">
        <v>8</v>
      </c>
      <c r="B14" s="346" t="s">
        <v>72</v>
      </c>
      <c r="C14" s="768">
        <v>111207689.02710001</v>
      </c>
      <c r="D14" s="768">
        <v>2626199916.0899968</v>
      </c>
      <c r="E14" s="769">
        <v>116516973.27770008</v>
      </c>
      <c r="F14" s="769"/>
      <c r="G14" s="768">
        <v>10688704.30653999</v>
      </c>
      <c r="H14" s="770">
        <f t="shared" si="0"/>
        <v>2620890631.839397</v>
      </c>
    </row>
    <row r="15" spans="1:8">
      <c r="A15" s="357">
        <v>9</v>
      </c>
      <c r="B15" s="344" t="s">
        <v>913</v>
      </c>
      <c r="C15" s="768">
        <v>18522964.705600001</v>
      </c>
      <c r="D15" s="768">
        <v>579539667.71899986</v>
      </c>
      <c r="E15" s="769">
        <v>10062485.819000002</v>
      </c>
      <c r="F15" s="769"/>
      <c r="G15" s="768">
        <v>8871.1400000000012</v>
      </c>
      <c r="H15" s="770">
        <f t="shared" si="0"/>
        <v>588000146.60559988</v>
      </c>
    </row>
    <row r="16" spans="1:8">
      <c r="A16" s="357">
        <v>10</v>
      </c>
      <c r="B16" s="348" t="s">
        <v>483</v>
      </c>
      <c r="C16" s="768">
        <v>115852866.88669999</v>
      </c>
      <c r="D16" s="768">
        <v>6358436.1481000008</v>
      </c>
      <c r="E16" s="769">
        <v>69164079.134800017</v>
      </c>
      <c r="F16" s="769"/>
      <c r="G16" s="768">
        <v>10832415.006539987</v>
      </c>
      <c r="H16" s="770">
        <f t="shared" si="0"/>
        <v>53047223.899999976</v>
      </c>
    </row>
    <row r="17" spans="1:8">
      <c r="A17" s="357">
        <v>11</v>
      </c>
      <c r="B17" s="344" t="s">
        <v>68</v>
      </c>
      <c r="C17" s="768">
        <v>0</v>
      </c>
      <c r="D17" s="768">
        <v>2445722.83</v>
      </c>
      <c r="E17" s="769">
        <v>0</v>
      </c>
      <c r="F17" s="769"/>
      <c r="G17" s="768">
        <v>0</v>
      </c>
      <c r="H17" s="770">
        <f t="shared" si="0"/>
        <v>2445722.83</v>
      </c>
    </row>
    <row r="18" spans="1:8">
      <c r="A18" s="357">
        <v>12</v>
      </c>
      <c r="B18" s="344" t="s">
        <v>69</v>
      </c>
      <c r="C18" s="768">
        <v>0</v>
      </c>
      <c r="D18" s="768">
        <v>0</v>
      </c>
      <c r="E18" s="769">
        <v>0</v>
      </c>
      <c r="F18" s="769"/>
      <c r="G18" s="768">
        <v>0</v>
      </c>
      <c r="H18" s="770">
        <f t="shared" si="0"/>
        <v>0</v>
      </c>
    </row>
    <row r="19" spans="1:8">
      <c r="A19" s="358">
        <v>13</v>
      </c>
      <c r="B19" s="346" t="s">
        <v>70</v>
      </c>
      <c r="C19" s="768">
        <v>0</v>
      </c>
      <c r="D19" s="768">
        <v>0</v>
      </c>
      <c r="E19" s="769">
        <v>0</v>
      </c>
      <c r="F19" s="769"/>
      <c r="G19" s="768">
        <v>0</v>
      </c>
      <c r="H19" s="770">
        <f t="shared" si="0"/>
        <v>0</v>
      </c>
    </row>
    <row r="20" spans="1:8">
      <c r="A20" s="357">
        <v>14</v>
      </c>
      <c r="B20" s="344" t="s">
        <v>469</v>
      </c>
      <c r="C20" s="768">
        <v>0</v>
      </c>
      <c r="D20" s="768">
        <v>658949660.82400036</v>
      </c>
      <c r="E20" s="769">
        <v>884759.61300000001</v>
      </c>
      <c r="F20" s="769"/>
      <c r="G20" s="768">
        <v>0</v>
      </c>
      <c r="H20" s="770">
        <f t="shared" si="0"/>
        <v>658064901.21100032</v>
      </c>
    </row>
    <row r="21" spans="1:8" s="291" customFormat="1">
      <c r="A21" s="356">
        <v>15</v>
      </c>
      <c r="B21" s="355" t="s">
        <v>66</v>
      </c>
      <c r="C21" s="771">
        <f t="shared" ref="C21:H21" si="1">SUM(C7:C15)+SUM(C17:C20)</f>
        <v>143501174.57870001</v>
      </c>
      <c r="D21" s="771">
        <f t="shared" si="1"/>
        <v>5773164941.5538969</v>
      </c>
      <c r="E21" s="771">
        <f t="shared" si="1"/>
        <v>140024347.51870009</v>
      </c>
      <c r="F21" s="771">
        <f t="shared" si="1"/>
        <v>0</v>
      </c>
      <c r="G21" s="771">
        <f t="shared" si="1"/>
        <v>10832414.96653999</v>
      </c>
      <c r="H21" s="770">
        <f t="shared" si="1"/>
        <v>5776641768.6138973</v>
      </c>
    </row>
    <row r="22" spans="1:8">
      <c r="A22" s="354">
        <v>16</v>
      </c>
      <c r="B22" s="353" t="s">
        <v>484</v>
      </c>
      <c r="C22" s="768">
        <v>143501174.57869998</v>
      </c>
      <c r="D22" s="768">
        <v>3982157304.6567955</v>
      </c>
      <c r="E22" s="769">
        <v>138266492.57170013</v>
      </c>
      <c r="F22" s="769"/>
      <c r="G22" s="768">
        <v>10832415.006539987</v>
      </c>
      <c r="H22" s="770">
        <f>C22+D22-E22-F22</f>
        <v>3987391986.6637955</v>
      </c>
    </row>
    <row r="23" spans="1:8">
      <c r="A23" s="354">
        <v>17</v>
      </c>
      <c r="B23" s="353" t="s">
        <v>485</v>
      </c>
      <c r="C23" s="768"/>
      <c r="D23" s="768">
        <v>712538548.36554527</v>
      </c>
      <c r="E23" s="769">
        <v>386202.05890645308</v>
      </c>
      <c r="F23" s="769"/>
      <c r="G23" s="768"/>
      <c r="H23" s="770">
        <f>C23+D23-E23-F23</f>
        <v>712152346.30663884</v>
      </c>
    </row>
    <row r="24" spans="1:8">
      <c r="C24" s="772"/>
      <c r="D24" s="772"/>
      <c r="E24" s="773"/>
      <c r="F24" s="773"/>
      <c r="G24" s="772"/>
      <c r="H24" s="772"/>
    </row>
    <row r="25" spans="1:8">
      <c r="E25" s="287"/>
      <c r="F25" s="287"/>
    </row>
    <row r="26" spans="1:8" ht="42.4" customHeight="1">
      <c r="B26" s="306" t="s">
        <v>647</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scale="4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topLeftCell="B1" zoomScale="80" zoomScaleNormal="80" workbookViewId="0">
      <selection activeCell="B81" sqref="B81"/>
    </sheetView>
  </sheetViews>
  <sheetFormatPr defaultColWidth="9.28515625" defaultRowHeight="12.75"/>
  <cols>
    <col min="1" max="1" width="11" style="287" bestFit="1" customWidth="1"/>
    <col min="2" max="2" width="62.42578125" style="287" customWidth="1"/>
    <col min="3" max="3" width="35" style="287" customWidth="1"/>
    <col min="4" max="4" width="33.28515625" style="287" customWidth="1"/>
    <col min="5" max="5" width="19.28515625" style="287" customWidth="1"/>
    <col min="6" max="6" width="15.140625" style="287" bestFit="1" customWidth="1"/>
    <col min="7" max="8" width="22" style="287" customWidth="1"/>
    <col min="9" max="16384" width="9.28515625" style="287"/>
  </cols>
  <sheetData>
    <row r="1" spans="1:8" ht="13.5">
      <c r="A1" s="286" t="s">
        <v>97</v>
      </c>
      <c r="B1" s="241" t="str">
        <f>Info!C2</f>
        <v>სს ”ლიბერთი ბანკი”</v>
      </c>
      <c r="C1" s="362"/>
      <c r="D1" s="362"/>
      <c r="E1" s="362"/>
      <c r="F1" s="362"/>
      <c r="G1" s="362"/>
      <c r="H1" s="362"/>
    </row>
    <row r="2" spans="1:8">
      <c r="A2" s="288" t="s">
        <v>98</v>
      </c>
      <c r="B2" s="579">
        <f>'1. key ratios'!B2</f>
        <v>45930</v>
      </c>
      <c r="C2" s="362"/>
      <c r="D2" s="362"/>
      <c r="E2" s="362"/>
      <c r="F2" s="362"/>
      <c r="G2" s="362"/>
      <c r="H2" s="362"/>
    </row>
    <row r="3" spans="1:8">
      <c r="A3" s="289" t="s">
        <v>486</v>
      </c>
      <c r="B3" s="362"/>
      <c r="C3" s="362"/>
      <c r="D3" s="362"/>
      <c r="E3" s="362"/>
      <c r="F3" s="362"/>
      <c r="G3" s="362"/>
      <c r="H3" s="362"/>
    </row>
    <row r="4" spans="1:8">
      <c r="A4" s="362"/>
      <c r="B4" s="362"/>
      <c r="C4" s="361" t="s">
        <v>471</v>
      </c>
      <c r="D4" s="361" t="s">
        <v>472</v>
      </c>
      <c r="E4" s="361" t="s">
        <v>473</v>
      </c>
      <c r="F4" s="361" t="s">
        <v>474</v>
      </c>
      <c r="G4" s="361" t="s">
        <v>475</v>
      </c>
      <c r="H4" s="361" t="s">
        <v>476</v>
      </c>
    </row>
    <row r="5" spans="1:8" ht="41.65" customHeight="1">
      <c r="A5" s="894" t="s">
        <v>837</v>
      </c>
      <c r="B5" s="895"/>
      <c r="C5" s="909" t="s">
        <v>565</v>
      </c>
      <c r="D5" s="910"/>
      <c r="E5" s="906" t="s">
        <v>834</v>
      </c>
      <c r="F5" s="906" t="s">
        <v>833</v>
      </c>
      <c r="G5" s="906" t="s">
        <v>480</v>
      </c>
      <c r="H5" s="359" t="s">
        <v>832</v>
      </c>
    </row>
    <row r="6" spans="1:8" ht="25.5">
      <c r="A6" s="898"/>
      <c r="B6" s="899"/>
      <c r="C6" s="360" t="s">
        <v>481</v>
      </c>
      <c r="D6" s="360" t="s">
        <v>482</v>
      </c>
      <c r="E6" s="907"/>
      <c r="F6" s="907"/>
      <c r="G6" s="907"/>
      <c r="H6" s="359" t="s">
        <v>831</v>
      </c>
    </row>
    <row r="7" spans="1:8">
      <c r="A7" s="351">
        <v>1</v>
      </c>
      <c r="B7" s="366" t="s">
        <v>487</v>
      </c>
      <c r="C7" s="768">
        <v>21211603.347652994</v>
      </c>
      <c r="D7" s="768">
        <v>1831780415.2787099</v>
      </c>
      <c r="E7" s="768">
        <v>37442398.239774287</v>
      </c>
      <c r="F7" s="768"/>
      <c r="G7" s="768">
        <v>485.74999999999994</v>
      </c>
      <c r="H7" s="770">
        <f t="shared" ref="H7:H34" si="0">C7+D7-E7-F7</f>
        <v>1815549620.3865886</v>
      </c>
    </row>
    <row r="8" spans="1:8">
      <c r="A8" s="351">
        <v>2</v>
      </c>
      <c r="B8" s="366" t="s">
        <v>488</v>
      </c>
      <c r="C8" s="768">
        <v>1077912.8750380001</v>
      </c>
      <c r="D8" s="768">
        <v>381183321.32198393</v>
      </c>
      <c r="E8" s="768">
        <v>1810606.6833580949</v>
      </c>
      <c r="F8" s="768"/>
      <c r="G8" s="768">
        <v>125.99</v>
      </c>
      <c r="H8" s="770">
        <f t="shared" si="0"/>
        <v>380450627.51366389</v>
      </c>
    </row>
    <row r="9" spans="1:8">
      <c r="A9" s="351">
        <v>3</v>
      </c>
      <c r="B9" s="366" t="s">
        <v>836</v>
      </c>
      <c r="C9" s="768">
        <v>371.17</v>
      </c>
      <c r="D9" s="768">
        <v>29447534.094192002</v>
      </c>
      <c r="E9" s="768">
        <v>314395.25943173229</v>
      </c>
      <c r="F9" s="768"/>
      <c r="G9" s="768">
        <v>0</v>
      </c>
      <c r="H9" s="770">
        <f t="shared" si="0"/>
        <v>29133510.004760273</v>
      </c>
    </row>
    <row r="10" spans="1:8">
      <c r="A10" s="351">
        <v>4</v>
      </c>
      <c r="B10" s="366" t="s">
        <v>489</v>
      </c>
      <c r="C10" s="768">
        <v>8897066.3855360001</v>
      </c>
      <c r="D10" s="768">
        <v>85464836.651423991</v>
      </c>
      <c r="E10" s="768">
        <v>1342135.1769692539</v>
      </c>
      <c r="F10" s="768"/>
      <c r="G10" s="768">
        <v>21.17</v>
      </c>
      <c r="H10" s="770">
        <f t="shared" si="0"/>
        <v>93019767.859990731</v>
      </c>
    </row>
    <row r="11" spans="1:8">
      <c r="A11" s="351">
        <v>5</v>
      </c>
      <c r="B11" s="366" t="s">
        <v>490</v>
      </c>
      <c r="C11" s="768">
        <v>5557459.1329430006</v>
      </c>
      <c r="D11" s="768">
        <v>185897184.68189794</v>
      </c>
      <c r="E11" s="768">
        <v>3332347.6559642307</v>
      </c>
      <c r="F11" s="768"/>
      <c r="G11" s="768">
        <v>0</v>
      </c>
      <c r="H11" s="770">
        <f t="shared" si="0"/>
        <v>188122296.15887672</v>
      </c>
    </row>
    <row r="12" spans="1:8">
      <c r="A12" s="351">
        <v>6</v>
      </c>
      <c r="B12" s="366" t="s">
        <v>491</v>
      </c>
      <c r="C12" s="768">
        <v>145066.00999999998</v>
      </c>
      <c r="D12" s="768">
        <v>24521413.130719997</v>
      </c>
      <c r="E12" s="768">
        <v>290118.1437843063</v>
      </c>
      <c r="F12" s="768"/>
      <c r="G12" s="768">
        <v>0</v>
      </c>
      <c r="H12" s="770">
        <f t="shared" si="0"/>
        <v>24376360.996935692</v>
      </c>
    </row>
    <row r="13" spans="1:8">
      <c r="A13" s="351">
        <v>7</v>
      </c>
      <c r="B13" s="366" t="s">
        <v>492</v>
      </c>
      <c r="C13" s="768">
        <v>60603.939999999995</v>
      </c>
      <c r="D13" s="768">
        <v>47101981.388594002</v>
      </c>
      <c r="E13" s="768">
        <v>754676.51114935358</v>
      </c>
      <c r="F13" s="768"/>
      <c r="G13" s="768">
        <v>0</v>
      </c>
      <c r="H13" s="770">
        <f t="shared" si="0"/>
        <v>46407908.817444645</v>
      </c>
    </row>
    <row r="14" spans="1:8">
      <c r="A14" s="351">
        <v>8</v>
      </c>
      <c r="B14" s="366" t="s">
        <v>493</v>
      </c>
      <c r="C14" s="768">
        <v>119622.99</v>
      </c>
      <c r="D14" s="768">
        <v>28341496.338415001</v>
      </c>
      <c r="E14" s="768">
        <v>144348.45055855159</v>
      </c>
      <c r="F14" s="768"/>
      <c r="G14" s="768">
        <v>2293.7600000000002</v>
      </c>
      <c r="H14" s="770">
        <f t="shared" si="0"/>
        <v>28316770.877856448</v>
      </c>
    </row>
    <row r="15" spans="1:8">
      <c r="A15" s="351">
        <v>9</v>
      </c>
      <c r="B15" s="366" t="s">
        <v>494</v>
      </c>
      <c r="C15" s="768">
        <v>61327.420000000006</v>
      </c>
      <c r="D15" s="768">
        <v>12929931.1052</v>
      </c>
      <c r="E15" s="768">
        <v>49575.58063599086</v>
      </c>
      <c r="F15" s="768"/>
      <c r="G15" s="768">
        <v>0</v>
      </c>
      <c r="H15" s="770">
        <f t="shared" si="0"/>
        <v>12941682.944564009</v>
      </c>
    </row>
    <row r="16" spans="1:8">
      <c r="A16" s="351">
        <v>10</v>
      </c>
      <c r="B16" s="366" t="s">
        <v>495</v>
      </c>
      <c r="C16" s="768">
        <v>204.25</v>
      </c>
      <c r="D16" s="768">
        <v>22116388.462624997</v>
      </c>
      <c r="E16" s="768">
        <v>118620.5604934287</v>
      </c>
      <c r="F16" s="768"/>
      <c r="G16" s="768">
        <v>0</v>
      </c>
      <c r="H16" s="770">
        <f t="shared" si="0"/>
        <v>21997972.152131569</v>
      </c>
    </row>
    <row r="17" spans="1:9">
      <c r="A17" s="351">
        <v>11</v>
      </c>
      <c r="B17" s="366" t="s">
        <v>496</v>
      </c>
      <c r="C17" s="768">
        <v>47514.3</v>
      </c>
      <c r="D17" s="768">
        <v>4349904.6779039986</v>
      </c>
      <c r="E17" s="768">
        <v>70688.861516389574</v>
      </c>
      <c r="F17" s="768"/>
      <c r="G17" s="768">
        <v>0</v>
      </c>
      <c r="H17" s="770">
        <f t="shared" si="0"/>
        <v>4326730.1163876085</v>
      </c>
    </row>
    <row r="18" spans="1:9">
      <c r="A18" s="351">
        <v>12</v>
      </c>
      <c r="B18" s="366" t="s">
        <v>497</v>
      </c>
      <c r="C18" s="768">
        <v>8699853.2218609974</v>
      </c>
      <c r="D18" s="768">
        <v>269513164.57604206</v>
      </c>
      <c r="E18" s="768">
        <v>8846317.4303986169</v>
      </c>
      <c r="F18" s="768"/>
      <c r="G18" s="768">
        <v>566414.65999999992</v>
      </c>
      <c r="H18" s="770">
        <f t="shared" si="0"/>
        <v>269366700.36750442</v>
      </c>
    </row>
    <row r="19" spans="1:9">
      <c r="A19" s="351">
        <v>13</v>
      </c>
      <c r="B19" s="366" t="s">
        <v>498</v>
      </c>
      <c r="C19" s="768">
        <v>3578929.0683779991</v>
      </c>
      <c r="D19" s="768">
        <v>75702020.914132982</v>
      </c>
      <c r="E19" s="768">
        <v>2519847.8320463449</v>
      </c>
      <c r="F19" s="768"/>
      <c r="G19" s="768">
        <v>31962.879999999997</v>
      </c>
      <c r="H19" s="770">
        <f t="shared" si="0"/>
        <v>76761102.150464639</v>
      </c>
    </row>
    <row r="20" spans="1:9">
      <c r="A20" s="351">
        <v>14</v>
      </c>
      <c r="B20" s="366" t="s">
        <v>499</v>
      </c>
      <c r="C20" s="768">
        <v>4457611.3356680004</v>
      </c>
      <c r="D20" s="768">
        <v>67232123.439958021</v>
      </c>
      <c r="E20" s="768">
        <v>2181650.3559411298</v>
      </c>
      <c r="F20" s="768"/>
      <c r="G20" s="768">
        <v>12570.02</v>
      </c>
      <c r="H20" s="770">
        <f t="shared" si="0"/>
        <v>69508084.419684887</v>
      </c>
    </row>
    <row r="21" spans="1:9">
      <c r="A21" s="351">
        <v>15</v>
      </c>
      <c r="B21" s="366" t="s">
        <v>500</v>
      </c>
      <c r="C21" s="768">
        <v>217517.26</v>
      </c>
      <c r="D21" s="768">
        <v>31938708.322537009</v>
      </c>
      <c r="E21" s="768">
        <v>817149.53089035535</v>
      </c>
      <c r="F21" s="768"/>
      <c r="G21" s="768">
        <v>18995.62</v>
      </c>
      <c r="H21" s="770">
        <f t="shared" si="0"/>
        <v>31339076.051646654</v>
      </c>
    </row>
    <row r="22" spans="1:9">
      <c r="A22" s="351">
        <v>16</v>
      </c>
      <c r="B22" s="366" t="s">
        <v>501</v>
      </c>
      <c r="C22" s="768">
        <v>33401.53</v>
      </c>
      <c r="D22" s="768">
        <v>73857089.046591997</v>
      </c>
      <c r="E22" s="768">
        <v>1961399.4249555275</v>
      </c>
      <c r="F22" s="768"/>
      <c r="G22" s="768">
        <v>134839.51999999999</v>
      </c>
      <c r="H22" s="770">
        <f t="shared" si="0"/>
        <v>71929091.151636466</v>
      </c>
    </row>
    <row r="23" spans="1:9">
      <c r="A23" s="351">
        <v>17</v>
      </c>
      <c r="B23" s="366" t="s">
        <v>502</v>
      </c>
      <c r="C23" s="768">
        <v>59974.3</v>
      </c>
      <c r="D23" s="768">
        <v>14849481.104232999</v>
      </c>
      <c r="E23" s="768">
        <v>756852.40621065057</v>
      </c>
      <c r="F23" s="768"/>
      <c r="G23" s="768">
        <v>0</v>
      </c>
      <c r="H23" s="770">
        <f t="shared" si="0"/>
        <v>14152602.99802235</v>
      </c>
    </row>
    <row r="24" spans="1:9">
      <c r="A24" s="351">
        <v>18</v>
      </c>
      <c r="B24" s="366" t="s">
        <v>503</v>
      </c>
      <c r="C24" s="768">
        <v>65589.69</v>
      </c>
      <c r="D24" s="768">
        <v>77053338.06653899</v>
      </c>
      <c r="E24" s="768">
        <v>251617.01736046633</v>
      </c>
      <c r="F24" s="768"/>
      <c r="G24" s="768">
        <v>0</v>
      </c>
      <c r="H24" s="770">
        <f t="shared" si="0"/>
        <v>76867310.739178523</v>
      </c>
    </row>
    <row r="25" spans="1:9">
      <c r="A25" s="351">
        <v>19</v>
      </c>
      <c r="B25" s="366" t="s">
        <v>504</v>
      </c>
      <c r="C25" s="768">
        <v>2255.5300000000002</v>
      </c>
      <c r="D25" s="768">
        <v>1628632.786352</v>
      </c>
      <c r="E25" s="768">
        <v>4118.2264130445001</v>
      </c>
      <c r="F25" s="768"/>
      <c r="G25" s="768">
        <v>169540.81654000003</v>
      </c>
      <c r="H25" s="770">
        <f t="shared" si="0"/>
        <v>1626770.0899389554</v>
      </c>
    </row>
    <row r="26" spans="1:9">
      <c r="A26" s="351">
        <v>20</v>
      </c>
      <c r="B26" s="366" t="s">
        <v>505</v>
      </c>
      <c r="C26" s="768">
        <v>1641209.5</v>
      </c>
      <c r="D26" s="768">
        <v>112587234.75489001</v>
      </c>
      <c r="E26" s="768">
        <v>1571910.7690672998</v>
      </c>
      <c r="F26" s="768"/>
      <c r="G26" s="768">
        <v>0</v>
      </c>
      <c r="H26" s="770">
        <f t="shared" si="0"/>
        <v>112656533.48582271</v>
      </c>
      <c r="I26" s="293"/>
    </row>
    <row r="27" spans="1:9">
      <c r="A27" s="351">
        <v>21</v>
      </c>
      <c r="B27" s="366" t="s">
        <v>506</v>
      </c>
      <c r="C27" s="768">
        <v>3126.21</v>
      </c>
      <c r="D27" s="768">
        <v>31988162.947619002</v>
      </c>
      <c r="E27" s="768">
        <v>38647.322646931054</v>
      </c>
      <c r="F27" s="768"/>
      <c r="G27" s="768">
        <v>0</v>
      </c>
      <c r="H27" s="770">
        <f t="shared" si="0"/>
        <v>31952641.834972072</v>
      </c>
      <c r="I27" s="293"/>
    </row>
    <row r="28" spans="1:9">
      <c r="A28" s="351">
        <v>22</v>
      </c>
      <c r="B28" s="366" t="s">
        <v>507</v>
      </c>
      <c r="C28" s="768">
        <v>173032.90999999997</v>
      </c>
      <c r="D28" s="768">
        <v>18249090.977583993</v>
      </c>
      <c r="E28" s="768">
        <v>190762.84902692519</v>
      </c>
      <c r="F28" s="768"/>
      <c r="G28" s="768">
        <v>623.27</v>
      </c>
      <c r="H28" s="770">
        <f t="shared" si="0"/>
        <v>18231361.038557068</v>
      </c>
      <c r="I28" s="293"/>
    </row>
    <row r="29" spans="1:9">
      <c r="A29" s="351">
        <v>23</v>
      </c>
      <c r="B29" s="366" t="s">
        <v>508</v>
      </c>
      <c r="C29" s="768">
        <v>13342241.762962002</v>
      </c>
      <c r="D29" s="768">
        <v>358733939.84869409</v>
      </c>
      <c r="E29" s="768">
        <v>13144370.111705411</v>
      </c>
      <c r="F29" s="768"/>
      <c r="G29" s="768">
        <v>254270.51</v>
      </c>
      <c r="H29" s="770">
        <f t="shared" si="0"/>
        <v>358931811.49995065</v>
      </c>
      <c r="I29" s="293"/>
    </row>
    <row r="30" spans="1:9">
      <c r="A30" s="351">
        <v>24</v>
      </c>
      <c r="B30" s="366" t="s">
        <v>509</v>
      </c>
      <c r="C30" s="768">
        <v>42901658.258028001</v>
      </c>
      <c r="D30" s="768">
        <v>629432394.7956574</v>
      </c>
      <c r="E30" s="768">
        <v>32481188.750810571</v>
      </c>
      <c r="F30" s="768"/>
      <c r="G30" s="768">
        <v>436529.93</v>
      </c>
      <c r="H30" s="770">
        <f t="shared" si="0"/>
        <v>639852864.3028748</v>
      </c>
      <c r="I30" s="293"/>
    </row>
    <row r="31" spans="1:9">
      <c r="A31" s="351">
        <v>25</v>
      </c>
      <c r="B31" s="366" t="s">
        <v>510</v>
      </c>
      <c r="C31" s="768">
        <v>13576015.373386003</v>
      </c>
      <c r="D31" s="768">
        <v>288622104.58169514</v>
      </c>
      <c r="E31" s="768">
        <v>13030471.176052341</v>
      </c>
      <c r="F31" s="768"/>
      <c r="G31" s="768">
        <v>18279.86</v>
      </c>
      <c r="H31" s="770">
        <f t="shared" si="0"/>
        <v>289167648.77902883</v>
      </c>
      <c r="I31" s="293"/>
    </row>
    <row r="32" spans="1:9">
      <c r="A32" s="351">
        <v>26</v>
      </c>
      <c r="B32" s="366" t="s">
        <v>511</v>
      </c>
      <c r="C32" s="768">
        <v>17570006.99719201</v>
      </c>
      <c r="D32" s="768">
        <v>331096315.07649398</v>
      </c>
      <c r="E32" s="768">
        <v>15749923.503342941</v>
      </c>
      <c r="F32" s="768"/>
      <c r="G32" s="768">
        <v>9185461.25</v>
      </c>
      <c r="H32" s="770">
        <f t="shared" si="0"/>
        <v>332916398.57034308</v>
      </c>
      <c r="I32" s="293"/>
    </row>
    <row r="33" spans="1:9">
      <c r="A33" s="351">
        <v>27</v>
      </c>
      <c r="B33" s="352" t="s">
        <v>88</v>
      </c>
      <c r="C33" s="768">
        <v>0</v>
      </c>
      <c r="D33" s="768">
        <v>737546733.18300152</v>
      </c>
      <c r="E33" s="768">
        <v>808209.87719996716</v>
      </c>
      <c r="F33" s="768"/>
      <c r="G33" s="768"/>
      <c r="H33" s="770">
        <f t="shared" si="0"/>
        <v>736738523.30580151</v>
      </c>
      <c r="I33" s="293"/>
    </row>
    <row r="34" spans="1:9">
      <c r="A34" s="351">
        <v>28</v>
      </c>
      <c r="B34" s="365" t="s">
        <v>66</v>
      </c>
      <c r="C34" s="771">
        <f>SUM(C7:C33)</f>
        <v>143501174.76864499</v>
      </c>
      <c r="D34" s="771">
        <f>SUM(D7:D33)</f>
        <v>5773164941.5536871</v>
      </c>
      <c r="E34" s="771">
        <f>SUM(E7:E33)</f>
        <v>140024347.70770416</v>
      </c>
      <c r="F34" s="771">
        <f>SUM(F7:F33)</f>
        <v>0</v>
      </c>
      <c r="G34" s="771">
        <f>SUM(G7:G33)</f>
        <v>10832415.00654</v>
      </c>
      <c r="H34" s="775">
        <f t="shared" si="0"/>
        <v>5776641768.6146278</v>
      </c>
      <c r="I34" s="293"/>
    </row>
    <row r="35" spans="1:9">
      <c r="A35" s="293"/>
      <c r="B35" s="293"/>
      <c r="C35" s="774"/>
      <c r="D35" s="774"/>
      <c r="E35" s="774"/>
      <c r="F35" s="774"/>
      <c r="G35" s="774"/>
      <c r="H35" s="774"/>
      <c r="I35" s="293"/>
    </row>
    <row r="36" spans="1:9">
      <c r="A36" s="293"/>
      <c r="B36" s="294"/>
      <c r="C36" s="293"/>
      <c r="D36" s="293"/>
      <c r="E36" s="293"/>
      <c r="F36" s="293"/>
      <c r="G36" s="293"/>
      <c r="H36" s="293"/>
      <c r="I36" s="293"/>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scale="41"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5"/>
  <sheetViews>
    <sheetView showGridLines="0" zoomScale="80" zoomScaleNormal="80" workbookViewId="0">
      <selection activeCell="B81" sqref="B81"/>
    </sheetView>
  </sheetViews>
  <sheetFormatPr defaultColWidth="9.28515625" defaultRowHeight="12.75"/>
  <cols>
    <col min="1" max="1" width="11.7109375" style="287" bestFit="1" customWidth="1"/>
    <col min="2" max="2" width="98.7109375" style="287" customWidth="1"/>
    <col min="3" max="3" width="20.85546875" style="287" customWidth="1"/>
    <col min="4" max="4" width="36.28515625" style="292" customWidth="1"/>
    <col min="5" max="16384" width="9.28515625" style="287"/>
  </cols>
  <sheetData>
    <row r="1" spans="1:4" ht="13.5">
      <c r="A1" s="286" t="s">
        <v>97</v>
      </c>
      <c r="B1" s="241" t="str">
        <f>Info!C2</f>
        <v>სს ”ლიბერთი ბანკი”</v>
      </c>
      <c r="D1" s="287"/>
    </row>
    <row r="2" spans="1:4">
      <c r="A2" s="288" t="s">
        <v>98</v>
      </c>
      <c r="B2" s="579">
        <f>'1. key ratios'!B2</f>
        <v>45930</v>
      </c>
      <c r="D2" s="287"/>
    </row>
    <row r="3" spans="1:4">
      <c r="A3" s="289" t="s">
        <v>512</v>
      </c>
      <c r="D3" s="287"/>
    </row>
    <row r="5" spans="1:4">
      <c r="A5" s="911" t="s">
        <v>848</v>
      </c>
      <c r="B5" s="911"/>
      <c r="C5" s="374" t="s">
        <v>531</v>
      </c>
      <c r="D5" s="374" t="s">
        <v>847</v>
      </c>
    </row>
    <row r="6" spans="1:4">
      <c r="A6" s="373">
        <v>1</v>
      </c>
      <c r="B6" s="367" t="s">
        <v>846</v>
      </c>
      <c r="C6" s="776">
        <v>134327429.98074517</v>
      </c>
      <c r="D6" s="776">
        <v>598923.71364704461</v>
      </c>
    </row>
    <row r="7" spans="1:4">
      <c r="A7" s="370">
        <v>2</v>
      </c>
      <c r="B7" s="367" t="s">
        <v>845</v>
      </c>
      <c r="C7" s="776">
        <f>SUM(C8:C9)</f>
        <v>34307462.550670937</v>
      </c>
      <c r="D7" s="776">
        <f>SUM(D8:D9)</f>
        <v>0</v>
      </c>
    </row>
    <row r="8" spans="1:4">
      <c r="A8" s="372">
        <v>2.1</v>
      </c>
      <c r="B8" s="371" t="s">
        <v>844</v>
      </c>
      <c r="C8" s="776">
        <v>13205822.553088194</v>
      </c>
      <c r="D8" s="776"/>
    </row>
    <row r="9" spans="1:4">
      <c r="A9" s="372">
        <v>2.2000000000000002</v>
      </c>
      <c r="B9" s="371" t="s">
        <v>843</v>
      </c>
      <c r="C9" s="776">
        <v>21101639.997582745</v>
      </c>
      <c r="D9" s="776"/>
    </row>
    <row r="10" spans="1:4">
      <c r="A10" s="373">
        <v>3</v>
      </c>
      <c r="B10" s="367" t="s">
        <v>842</v>
      </c>
      <c r="C10" s="776">
        <f>SUM(C11:C13)</f>
        <v>30455716.63163586</v>
      </c>
      <c r="D10" s="776">
        <f>SUM(D11:D13)</f>
        <v>212721.65474059153</v>
      </c>
    </row>
    <row r="11" spans="1:4">
      <c r="A11" s="372">
        <v>3.1</v>
      </c>
      <c r="B11" s="371" t="s">
        <v>513</v>
      </c>
      <c r="C11" s="776">
        <v>10832415.006539999</v>
      </c>
      <c r="D11" s="776">
        <v>212721.65474059153</v>
      </c>
    </row>
    <row r="12" spans="1:4">
      <c r="A12" s="372">
        <v>3.2</v>
      </c>
      <c r="B12" s="371" t="s">
        <v>841</v>
      </c>
      <c r="C12" s="776">
        <v>5242280.7405369813</v>
      </c>
      <c r="D12" s="776"/>
    </row>
    <row r="13" spans="1:4">
      <c r="A13" s="372">
        <v>3.3</v>
      </c>
      <c r="B13" s="371" t="s">
        <v>840</v>
      </c>
      <c r="C13" s="776">
        <v>14381020.884558881</v>
      </c>
      <c r="D13" s="776"/>
    </row>
    <row r="14" spans="1:4" ht="14.45" customHeight="1">
      <c r="A14" s="370">
        <v>4</v>
      </c>
      <c r="B14" s="369" t="s">
        <v>839</v>
      </c>
      <c r="C14" s="776">
        <v>87315.680923507272</v>
      </c>
      <c r="D14" s="776"/>
    </row>
    <row r="15" spans="1:4">
      <c r="A15" s="368">
        <v>5</v>
      </c>
      <c r="B15" s="367" t="s">
        <v>838</v>
      </c>
      <c r="C15" s="777">
        <f>C6+C7-C10+C14</f>
        <v>138266491.58070379</v>
      </c>
      <c r="D15" s="777">
        <f>D6+D7-D10+D14</f>
        <v>386202.05890645308</v>
      </c>
    </row>
  </sheetData>
  <mergeCells count="1">
    <mergeCell ref="A5:B5"/>
  </mergeCells>
  <pageMargins left="0.7" right="0.7" top="0.75" bottom="0.75" header="0.3" footer="0.3"/>
  <pageSetup scale="53"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80" zoomScaleNormal="80" workbookViewId="0">
      <selection activeCell="B81" sqref="B81"/>
    </sheetView>
  </sheetViews>
  <sheetFormatPr defaultColWidth="9.28515625" defaultRowHeight="12.75"/>
  <cols>
    <col min="1" max="1" width="11.7109375" style="362" bestFit="1" customWidth="1"/>
    <col min="2" max="2" width="124" style="362" customWidth="1"/>
    <col min="3" max="3" width="29.42578125" style="362" customWidth="1"/>
    <col min="4" max="4" width="46.7109375" style="362" customWidth="1"/>
    <col min="5" max="16384" width="9.28515625" style="362"/>
  </cols>
  <sheetData>
    <row r="1" spans="1:4" ht="13.5">
      <c r="A1" s="286" t="s">
        <v>97</v>
      </c>
      <c r="B1" s="241" t="str">
        <f>Info!C2</f>
        <v>სს ”ლიბერთი ბანკი”</v>
      </c>
    </row>
    <row r="2" spans="1:4">
      <c r="A2" s="288" t="s">
        <v>98</v>
      </c>
      <c r="B2" s="579">
        <f>'1. key ratios'!B2</f>
        <v>45930</v>
      </c>
    </row>
    <row r="3" spans="1:4">
      <c r="A3" s="289" t="s">
        <v>514</v>
      </c>
    </row>
    <row r="4" spans="1:4">
      <c r="A4" s="289"/>
    </row>
    <row r="5" spans="1:4" ht="15" customHeight="1">
      <c r="A5" s="912" t="s">
        <v>515</v>
      </c>
      <c r="B5" s="913"/>
      <c r="C5" s="916" t="s">
        <v>516</v>
      </c>
      <c r="D5" s="916" t="s">
        <v>517</v>
      </c>
    </row>
    <row r="6" spans="1:4">
      <c r="A6" s="914"/>
      <c r="B6" s="915"/>
      <c r="C6" s="916"/>
      <c r="D6" s="916"/>
    </row>
    <row r="7" spans="1:4">
      <c r="A7" s="365">
        <v>1</v>
      </c>
      <c r="B7" s="355" t="s">
        <v>518</v>
      </c>
      <c r="C7" s="768">
        <v>134947670.92248595</v>
      </c>
      <c r="D7" s="375"/>
    </row>
    <row r="8" spans="1:4">
      <c r="A8" s="352">
        <v>2</v>
      </c>
      <c r="B8" s="352" t="s">
        <v>519</v>
      </c>
      <c r="C8" s="768">
        <v>27800247.23279459</v>
      </c>
      <c r="D8" s="375"/>
    </row>
    <row r="9" spans="1:4">
      <c r="A9" s="352">
        <v>3</v>
      </c>
      <c r="B9" s="378" t="s">
        <v>520</v>
      </c>
      <c r="C9" s="768">
        <v>0</v>
      </c>
      <c r="D9" s="375"/>
    </row>
    <row r="10" spans="1:4">
      <c r="A10" s="352">
        <v>4</v>
      </c>
      <c r="B10" s="352" t="s">
        <v>521</v>
      </c>
      <c r="C10" s="768">
        <f>SUM(C11:C17)</f>
        <v>19246743.386560522</v>
      </c>
      <c r="D10" s="375"/>
    </row>
    <row r="11" spans="1:4">
      <c r="A11" s="352">
        <v>5</v>
      </c>
      <c r="B11" s="377" t="s">
        <v>849</v>
      </c>
      <c r="C11" s="768">
        <v>921063.22</v>
      </c>
      <c r="D11" s="375"/>
    </row>
    <row r="12" spans="1:4">
      <c r="A12" s="352">
        <v>6</v>
      </c>
      <c r="B12" s="377" t="s">
        <v>522</v>
      </c>
      <c r="C12" s="768">
        <v>7380825.3883439973</v>
      </c>
      <c r="D12" s="375"/>
    </row>
    <row r="13" spans="1:4">
      <c r="A13" s="352">
        <v>7</v>
      </c>
      <c r="B13" s="377" t="s">
        <v>525</v>
      </c>
      <c r="C13" s="768">
        <v>10832415.006540008</v>
      </c>
      <c r="D13" s="375"/>
    </row>
    <row r="14" spans="1:4">
      <c r="A14" s="352">
        <v>8</v>
      </c>
      <c r="B14" s="377" t="s">
        <v>523</v>
      </c>
      <c r="C14" s="768">
        <v>111085.62</v>
      </c>
      <c r="D14" s="352"/>
    </row>
    <row r="15" spans="1:4">
      <c r="A15" s="352">
        <v>9</v>
      </c>
      <c r="B15" s="377" t="s">
        <v>524</v>
      </c>
      <c r="C15" s="768"/>
      <c r="D15" s="352"/>
    </row>
    <row r="16" spans="1:4">
      <c r="A16" s="352">
        <v>10</v>
      </c>
      <c r="B16" s="377" t="s">
        <v>526</v>
      </c>
      <c r="C16" s="768"/>
      <c r="D16" s="352"/>
    </row>
    <row r="17" spans="1:4" ht="13.15" customHeight="1">
      <c r="A17" s="352">
        <v>11</v>
      </c>
      <c r="B17" s="377" t="s">
        <v>527</v>
      </c>
      <c r="C17" s="768">
        <v>1354.1516765152392</v>
      </c>
      <c r="D17" s="375"/>
    </row>
    <row r="18" spans="1:4">
      <c r="A18" s="365">
        <v>12</v>
      </c>
      <c r="B18" s="376" t="s">
        <v>528</v>
      </c>
      <c r="C18" s="771">
        <f>C7+C8+C9-C10</f>
        <v>143501174.76872</v>
      </c>
      <c r="D18" s="375"/>
    </row>
    <row r="21" spans="1:4">
      <c r="B21" s="286"/>
    </row>
    <row r="22" spans="1:4">
      <c r="B22" s="288"/>
    </row>
    <row r="23" spans="1:4">
      <c r="B23" s="289"/>
    </row>
  </sheetData>
  <mergeCells count="3">
    <mergeCell ref="A5:B6"/>
    <mergeCell ref="C5:C6"/>
    <mergeCell ref="D5:D6"/>
  </mergeCells>
  <pageMargins left="0.7" right="0.7" top="0.75" bottom="0.75" header="0.3" footer="0.3"/>
  <pageSetup paperSize="9" scale="4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zoomScale="80" zoomScaleNormal="80" workbookViewId="0">
      <selection activeCell="B81" sqref="B81"/>
    </sheetView>
  </sheetViews>
  <sheetFormatPr defaultColWidth="9.28515625" defaultRowHeight="12.75"/>
  <cols>
    <col min="1" max="1" width="11.7109375" style="362" bestFit="1" customWidth="1"/>
    <col min="2" max="2" width="60" style="362" customWidth="1"/>
    <col min="3" max="3" width="15.7109375" style="362" bestFit="1" customWidth="1"/>
    <col min="4" max="4" width="16.7109375" style="362" customWidth="1"/>
    <col min="5" max="6" width="19.42578125" style="362" customWidth="1"/>
    <col min="7" max="7" width="20.42578125" style="362" customWidth="1"/>
    <col min="8" max="8" width="17.28515625" style="362" customWidth="1"/>
    <col min="9" max="9" width="19" style="362" customWidth="1"/>
    <col min="10" max="10" width="20.28515625" style="362" customWidth="1"/>
    <col min="11" max="11" width="18.85546875" style="362" customWidth="1"/>
    <col min="12" max="12" width="18" style="362" customWidth="1"/>
    <col min="13" max="18" width="22.28515625" style="362" customWidth="1"/>
    <col min="19" max="19" width="19" style="362" customWidth="1"/>
    <col min="20" max="20" width="16.28515625" style="362" customWidth="1"/>
    <col min="21" max="21" width="18.42578125" style="362" customWidth="1"/>
    <col min="22" max="22" width="19.42578125" style="362" customWidth="1"/>
    <col min="23" max="24" width="20.28515625" style="362" customWidth="1"/>
    <col min="25" max="26" width="22.28515625" style="362" customWidth="1"/>
    <col min="27" max="27" width="18.7109375" style="362" customWidth="1"/>
    <col min="28" max="28" width="20" style="362" customWidth="1"/>
    <col min="29" max="16384" width="9.28515625" style="362"/>
  </cols>
  <sheetData>
    <row r="1" spans="1:28" ht="13.5">
      <c r="A1" s="286" t="s">
        <v>97</v>
      </c>
      <c r="B1" s="241" t="str">
        <f>Info!C2</f>
        <v>სს ”ლიბერთი ბანკი”</v>
      </c>
    </row>
    <row r="2" spans="1:28">
      <c r="A2" s="288" t="s">
        <v>98</v>
      </c>
      <c r="B2" s="579">
        <f>'1. key ratios'!B2</f>
        <v>45930</v>
      </c>
      <c r="C2" s="363"/>
    </row>
    <row r="3" spans="1:28">
      <c r="A3" s="289" t="s">
        <v>529</v>
      </c>
    </row>
    <row r="5" spans="1:28" ht="15" customHeight="1">
      <c r="A5" s="917" t="s">
        <v>862</v>
      </c>
      <c r="B5" s="918"/>
      <c r="C5" s="923" t="s">
        <v>861</v>
      </c>
      <c r="D5" s="924"/>
      <c r="E5" s="924"/>
      <c r="F5" s="924"/>
      <c r="G5" s="924"/>
      <c r="H5" s="924"/>
      <c r="I5" s="924"/>
      <c r="J5" s="924"/>
      <c r="K5" s="924"/>
      <c r="L5" s="924"/>
      <c r="M5" s="924"/>
      <c r="N5" s="924"/>
      <c r="O5" s="924"/>
      <c r="P5" s="924"/>
      <c r="Q5" s="924"/>
      <c r="R5" s="924"/>
      <c r="S5" s="924"/>
      <c r="T5" s="392"/>
      <c r="U5" s="392"/>
      <c r="V5" s="392"/>
      <c r="W5" s="392"/>
      <c r="X5" s="392"/>
      <c r="Y5" s="392"/>
      <c r="Z5" s="392"/>
      <c r="AA5" s="391"/>
      <c r="AB5" s="382"/>
    </row>
    <row r="6" spans="1:28">
      <c r="A6" s="919"/>
      <c r="B6" s="920"/>
      <c r="C6" s="925" t="s">
        <v>66</v>
      </c>
      <c r="D6" s="927" t="s">
        <v>860</v>
      </c>
      <c r="E6" s="927"/>
      <c r="F6" s="927"/>
      <c r="G6" s="927"/>
      <c r="H6" s="928" t="s">
        <v>859</v>
      </c>
      <c r="I6" s="929"/>
      <c r="J6" s="929"/>
      <c r="K6" s="930"/>
      <c r="L6" s="390"/>
      <c r="M6" s="931" t="s">
        <v>858</v>
      </c>
      <c r="N6" s="931"/>
      <c r="O6" s="931"/>
      <c r="P6" s="931"/>
      <c r="Q6" s="931"/>
      <c r="R6" s="931"/>
      <c r="S6" s="907"/>
      <c r="T6" s="389"/>
      <c r="U6" s="910" t="s">
        <v>857</v>
      </c>
      <c r="V6" s="910"/>
      <c r="W6" s="910"/>
      <c r="X6" s="910"/>
      <c r="Y6" s="910"/>
      <c r="Z6" s="910"/>
      <c r="AA6" s="908"/>
      <c r="AB6" s="388"/>
    </row>
    <row r="7" spans="1:28" ht="25.5">
      <c r="A7" s="921"/>
      <c r="B7" s="922"/>
      <c r="C7" s="926"/>
      <c r="D7" s="387"/>
      <c r="E7" s="383" t="s">
        <v>530</v>
      </c>
      <c r="F7" s="359" t="s">
        <v>855</v>
      </c>
      <c r="G7" s="359" t="s">
        <v>856</v>
      </c>
      <c r="H7" s="386"/>
      <c r="I7" s="383" t="s">
        <v>530</v>
      </c>
      <c r="J7" s="359" t="s">
        <v>855</v>
      </c>
      <c r="K7" s="359" t="s">
        <v>856</v>
      </c>
      <c r="L7" s="385"/>
      <c r="M7" s="383" t="s">
        <v>530</v>
      </c>
      <c r="N7" s="359" t="s">
        <v>855</v>
      </c>
      <c r="O7" s="359" t="s">
        <v>854</v>
      </c>
      <c r="P7" s="359" t="s">
        <v>853</v>
      </c>
      <c r="Q7" s="359" t="s">
        <v>852</v>
      </c>
      <c r="R7" s="359" t="s">
        <v>851</v>
      </c>
      <c r="S7" s="359" t="s">
        <v>850</v>
      </c>
      <c r="T7" s="384"/>
      <c r="U7" s="383" t="s">
        <v>530</v>
      </c>
      <c r="V7" s="359" t="s">
        <v>855</v>
      </c>
      <c r="W7" s="359" t="s">
        <v>854</v>
      </c>
      <c r="X7" s="359" t="s">
        <v>853</v>
      </c>
      <c r="Y7" s="359" t="s">
        <v>852</v>
      </c>
      <c r="Z7" s="359" t="s">
        <v>851</v>
      </c>
      <c r="AA7" s="359" t="s">
        <v>850</v>
      </c>
      <c r="AB7" s="382"/>
    </row>
    <row r="8" spans="1:28">
      <c r="A8" s="381">
        <v>1</v>
      </c>
      <c r="B8" s="355" t="s">
        <v>531</v>
      </c>
      <c r="C8" s="779">
        <f t="shared" ref="C8:AA8" si="0">SUM(C9:C14)</f>
        <v>4125658480.4252276</v>
      </c>
      <c r="D8" s="779">
        <f t="shared" si="0"/>
        <v>3808728012.5301747</v>
      </c>
      <c r="E8" s="779">
        <f>SUM(E9:E14)</f>
        <v>30946296.154358014</v>
      </c>
      <c r="F8" s="779">
        <f t="shared" si="0"/>
        <v>7271861.2831359999</v>
      </c>
      <c r="G8" s="779">
        <f t="shared" si="0"/>
        <v>597741.80206000002</v>
      </c>
      <c r="H8" s="779">
        <f>SUM(H9:H14)</f>
        <v>173429292.12641007</v>
      </c>
      <c r="I8" s="779">
        <f t="shared" si="0"/>
        <v>12042516.295535</v>
      </c>
      <c r="J8" s="779">
        <f t="shared" si="0"/>
        <v>16868241.119162001</v>
      </c>
      <c r="K8" s="779">
        <f t="shared" si="0"/>
        <v>3670136.82</v>
      </c>
      <c r="L8" s="779">
        <f t="shared" si="0"/>
        <v>141592597.349749</v>
      </c>
      <c r="M8" s="779">
        <f t="shared" si="0"/>
        <v>4798215.9050949998</v>
      </c>
      <c r="N8" s="779">
        <f t="shared" si="0"/>
        <v>5797245.3319530031</v>
      </c>
      <c r="O8" s="779">
        <f t="shared" si="0"/>
        <v>21631027.485268995</v>
      </c>
      <c r="P8" s="779">
        <f t="shared" si="0"/>
        <v>28244720.427429006</v>
      </c>
      <c r="Q8" s="779">
        <f t="shared" si="0"/>
        <v>29314290.298168987</v>
      </c>
      <c r="R8" s="779">
        <f t="shared" si="0"/>
        <v>33401008.751390994</v>
      </c>
      <c r="S8" s="779">
        <f t="shared" si="0"/>
        <v>0</v>
      </c>
      <c r="T8" s="779">
        <f t="shared" si="0"/>
        <v>1908577.4188959999</v>
      </c>
      <c r="U8" s="779">
        <f t="shared" si="0"/>
        <v>26245.69</v>
      </c>
      <c r="V8" s="779">
        <f t="shared" si="0"/>
        <v>1890.7</v>
      </c>
      <c r="W8" s="779">
        <f t="shared" si="0"/>
        <v>1213.1100000000001</v>
      </c>
      <c r="X8" s="779">
        <f t="shared" si="0"/>
        <v>39436.04</v>
      </c>
      <c r="Y8" s="779">
        <f t="shared" si="0"/>
        <v>438150.64000000007</v>
      </c>
      <c r="Z8" s="779">
        <f t="shared" si="0"/>
        <v>1045894.5375999999</v>
      </c>
      <c r="AA8" s="779">
        <f t="shared" si="0"/>
        <v>0</v>
      </c>
      <c r="AB8" s="379"/>
    </row>
    <row r="9" spans="1:28">
      <c r="A9" s="351">
        <v>1.1000000000000001</v>
      </c>
      <c r="B9" s="380" t="s">
        <v>532</v>
      </c>
      <c r="C9" s="780">
        <v>0</v>
      </c>
      <c r="D9" s="781">
        <v>0</v>
      </c>
      <c r="E9" s="781">
        <v>0</v>
      </c>
      <c r="F9" s="781">
        <v>0</v>
      </c>
      <c r="G9" s="781">
        <v>0</v>
      </c>
      <c r="H9" s="781">
        <v>0</v>
      </c>
      <c r="I9" s="781">
        <v>0</v>
      </c>
      <c r="J9" s="781">
        <v>0</v>
      </c>
      <c r="K9" s="781">
        <v>0</v>
      </c>
      <c r="L9" s="781">
        <v>0</v>
      </c>
      <c r="M9" s="781">
        <v>0</v>
      </c>
      <c r="N9" s="781">
        <v>0</v>
      </c>
      <c r="O9" s="781">
        <v>0</v>
      </c>
      <c r="P9" s="781">
        <v>0</v>
      </c>
      <c r="Q9" s="781">
        <v>0</v>
      </c>
      <c r="R9" s="781">
        <v>0</v>
      </c>
      <c r="S9" s="781">
        <v>0</v>
      </c>
      <c r="T9" s="781">
        <v>0</v>
      </c>
      <c r="U9" s="781">
        <v>0</v>
      </c>
      <c r="V9" s="781">
        <v>0</v>
      </c>
      <c r="W9" s="781">
        <v>0</v>
      </c>
      <c r="X9" s="781">
        <v>0</v>
      </c>
      <c r="Y9" s="781">
        <v>0</v>
      </c>
      <c r="Z9" s="781">
        <v>0</v>
      </c>
      <c r="AA9" s="781">
        <v>0</v>
      </c>
      <c r="AB9" s="379"/>
    </row>
    <row r="10" spans="1:28">
      <c r="A10" s="351">
        <v>1.2</v>
      </c>
      <c r="B10" s="380" t="s">
        <v>533</v>
      </c>
      <c r="C10" s="780">
        <v>0</v>
      </c>
      <c r="D10" s="781">
        <v>0</v>
      </c>
      <c r="E10" s="781">
        <v>0</v>
      </c>
      <c r="F10" s="781">
        <v>0</v>
      </c>
      <c r="G10" s="781">
        <v>0</v>
      </c>
      <c r="H10" s="781">
        <v>0</v>
      </c>
      <c r="I10" s="781">
        <v>0</v>
      </c>
      <c r="J10" s="781">
        <v>0</v>
      </c>
      <c r="K10" s="781">
        <v>0</v>
      </c>
      <c r="L10" s="781">
        <v>0</v>
      </c>
      <c r="M10" s="781">
        <v>0</v>
      </c>
      <c r="N10" s="781">
        <v>0</v>
      </c>
      <c r="O10" s="781">
        <v>0</v>
      </c>
      <c r="P10" s="781">
        <v>0</v>
      </c>
      <c r="Q10" s="781">
        <v>0</v>
      </c>
      <c r="R10" s="781">
        <v>0</v>
      </c>
      <c r="S10" s="781">
        <v>0</v>
      </c>
      <c r="T10" s="781">
        <v>0</v>
      </c>
      <c r="U10" s="781">
        <v>0</v>
      </c>
      <c r="V10" s="781">
        <v>0</v>
      </c>
      <c r="W10" s="781">
        <v>0</v>
      </c>
      <c r="X10" s="781">
        <v>0</v>
      </c>
      <c r="Y10" s="781">
        <v>0</v>
      </c>
      <c r="Z10" s="781">
        <v>0</v>
      </c>
      <c r="AA10" s="781">
        <v>0</v>
      </c>
      <c r="AB10" s="379"/>
    </row>
    <row r="11" spans="1:28">
      <c r="A11" s="351">
        <v>1.3</v>
      </c>
      <c r="B11" s="380" t="s">
        <v>534</v>
      </c>
      <c r="C11" s="780">
        <v>0</v>
      </c>
      <c r="D11" s="781">
        <v>0</v>
      </c>
      <c r="E11" s="781">
        <v>0</v>
      </c>
      <c r="F11" s="781">
        <v>0</v>
      </c>
      <c r="G11" s="781">
        <v>0</v>
      </c>
      <c r="H11" s="781">
        <v>0</v>
      </c>
      <c r="I11" s="781">
        <v>0</v>
      </c>
      <c r="J11" s="781">
        <v>0</v>
      </c>
      <c r="K11" s="781">
        <v>0</v>
      </c>
      <c r="L11" s="781">
        <v>0</v>
      </c>
      <c r="M11" s="781">
        <v>0</v>
      </c>
      <c r="N11" s="781">
        <v>0</v>
      </c>
      <c r="O11" s="781">
        <v>0</v>
      </c>
      <c r="P11" s="781">
        <v>0</v>
      </c>
      <c r="Q11" s="781">
        <v>0</v>
      </c>
      <c r="R11" s="781">
        <v>0</v>
      </c>
      <c r="S11" s="781">
        <v>0</v>
      </c>
      <c r="T11" s="781">
        <v>0</v>
      </c>
      <c r="U11" s="781">
        <v>0</v>
      </c>
      <c r="V11" s="781">
        <v>0</v>
      </c>
      <c r="W11" s="781">
        <v>0</v>
      </c>
      <c r="X11" s="781">
        <v>0</v>
      </c>
      <c r="Y11" s="781">
        <v>0</v>
      </c>
      <c r="Z11" s="781">
        <v>0</v>
      </c>
      <c r="AA11" s="781">
        <v>0</v>
      </c>
      <c r="AB11" s="379"/>
    </row>
    <row r="12" spans="1:28">
      <c r="A12" s="351">
        <v>1.4</v>
      </c>
      <c r="B12" s="380" t="s">
        <v>535</v>
      </c>
      <c r="C12" s="780">
        <v>64839243.06915199</v>
      </c>
      <c r="D12" s="781">
        <v>63275354.322303995</v>
      </c>
      <c r="E12" s="781">
        <v>0</v>
      </c>
      <c r="F12" s="781">
        <v>718527.89</v>
      </c>
      <c r="G12" s="781">
        <v>0</v>
      </c>
      <c r="H12" s="781">
        <v>1440626.62</v>
      </c>
      <c r="I12" s="781">
        <v>0</v>
      </c>
      <c r="J12" s="781">
        <v>0</v>
      </c>
      <c r="K12" s="781">
        <v>0</v>
      </c>
      <c r="L12" s="781">
        <v>123261.126848</v>
      </c>
      <c r="M12" s="781">
        <v>0</v>
      </c>
      <c r="N12" s="781">
        <v>0</v>
      </c>
      <c r="O12" s="781">
        <v>0</v>
      </c>
      <c r="P12" s="781">
        <v>0</v>
      </c>
      <c r="Q12" s="781">
        <v>0</v>
      </c>
      <c r="R12" s="781">
        <v>0</v>
      </c>
      <c r="S12" s="781">
        <v>0</v>
      </c>
      <c r="T12" s="781">
        <v>0</v>
      </c>
      <c r="U12" s="781">
        <v>0</v>
      </c>
      <c r="V12" s="781">
        <v>0</v>
      </c>
      <c r="W12" s="781">
        <v>0</v>
      </c>
      <c r="X12" s="781">
        <v>0</v>
      </c>
      <c r="Y12" s="781">
        <v>0</v>
      </c>
      <c r="Z12" s="781">
        <v>0</v>
      </c>
      <c r="AA12" s="781">
        <v>0</v>
      </c>
      <c r="AB12" s="379"/>
    </row>
    <row r="13" spans="1:28">
      <c r="A13" s="351">
        <v>1.5</v>
      </c>
      <c r="B13" s="380" t="s">
        <v>536</v>
      </c>
      <c r="C13" s="780">
        <v>905232645.09318626</v>
      </c>
      <c r="D13" s="781">
        <v>773002350.20193231</v>
      </c>
      <c r="E13" s="781">
        <v>3858556.1329819998</v>
      </c>
      <c r="F13" s="781">
        <v>6553333.3931360003</v>
      </c>
      <c r="G13" s="781">
        <v>0</v>
      </c>
      <c r="H13" s="781">
        <v>104388590.10828501</v>
      </c>
      <c r="I13" s="781">
        <v>2625097.9777920004</v>
      </c>
      <c r="J13" s="781">
        <v>5219016.4262879994</v>
      </c>
      <c r="K13" s="781">
        <v>3570242.69</v>
      </c>
      <c r="L13" s="781">
        <v>26992836.255368989</v>
      </c>
      <c r="M13" s="781">
        <v>1300578.67</v>
      </c>
      <c r="N13" s="781">
        <v>1166916.3223039999</v>
      </c>
      <c r="O13" s="781">
        <v>9343616.7063360009</v>
      </c>
      <c r="P13" s="781">
        <v>6213771.5597369997</v>
      </c>
      <c r="Q13" s="781">
        <v>1412203.611088</v>
      </c>
      <c r="R13" s="781">
        <v>4513128.6363520008</v>
      </c>
      <c r="S13" s="781">
        <v>0</v>
      </c>
      <c r="T13" s="781">
        <v>848868.52759999991</v>
      </c>
      <c r="U13" s="781">
        <v>0</v>
      </c>
      <c r="V13" s="781">
        <v>0</v>
      </c>
      <c r="W13" s="781">
        <v>0</v>
      </c>
      <c r="X13" s="781">
        <v>20898.82</v>
      </c>
      <c r="Y13" s="781">
        <v>0</v>
      </c>
      <c r="Z13" s="781">
        <v>827969.70759999997</v>
      </c>
      <c r="AA13" s="781">
        <v>0</v>
      </c>
      <c r="AB13" s="379"/>
    </row>
    <row r="14" spans="1:28">
      <c r="A14" s="351">
        <v>1.6</v>
      </c>
      <c r="B14" s="380" t="s">
        <v>537</v>
      </c>
      <c r="C14" s="780">
        <v>3155586592.2628894</v>
      </c>
      <c r="D14" s="781">
        <v>2972450308.0059385</v>
      </c>
      <c r="E14" s="781">
        <v>27087740.021376014</v>
      </c>
      <c r="F14" s="781">
        <v>0</v>
      </c>
      <c r="G14" s="781">
        <v>597741.80206000002</v>
      </c>
      <c r="H14" s="781">
        <v>67600075.398125052</v>
      </c>
      <c r="I14" s="781">
        <v>9417418.3177429996</v>
      </c>
      <c r="J14" s="781">
        <v>11649224.692874001</v>
      </c>
      <c r="K14" s="781">
        <v>99894.13</v>
      </c>
      <c r="L14" s="781">
        <v>114476499.96753201</v>
      </c>
      <c r="M14" s="781">
        <v>3497637.2350950004</v>
      </c>
      <c r="N14" s="781">
        <v>4630329.0096490029</v>
      </c>
      <c r="O14" s="781">
        <v>12287410.778932996</v>
      </c>
      <c r="P14" s="781">
        <v>22030948.867692005</v>
      </c>
      <c r="Q14" s="781">
        <v>27902086.687080987</v>
      </c>
      <c r="R14" s="781">
        <v>28887880.115038995</v>
      </c>
      <c r="S14" s="781">
        <v>0</v>
      </c>
      <c r="T14" s="781">
        <v>1059708.891296</v>
      </c>
      <c r="U14" s="781">
        <v>26245.69</v>
      </c>
      <c r="V14" s="781">
        <v>1890.7</v>
      </c>
      <c r="W14" s="781">
        <v>1213.1100000000001</v>
      </c>
      <c r="X14" s="781">
        <v>18537.22</v>
      </c>
      <c r="Y14" s="781">
        <v>438150.64000000007</v>
      </c>
      <c r="Z14" s="781">
        <v>217924.83</v>
      </c>
      <c r="AA14" s="781">
        <v>0</v>
      </c>
      <c r="AB14" s="379"/>
    </row>
    <row r="15" spans="1:28">
      <c r="A15" s="381">
        <v>2</v>
      </c>
      <c r="B15" s="365" t="s">
        <v>538</v>
      </c>
      <c r="C15" s="782">
        <f>SUM(C16:C21)</f>
        <v>712861830.56253684</v>
      </c>
      <c r="D15" s="782">
        <f t="shared" ref="D15:AA15" si="1">SUM(D16:D21)</f>
        <v>712861830.56253684</v>
      </c>
      <c r="E15" s="782">
        <f t="shared" si="1"/>
        <v>0</v>
      </c>
      <c r="F15" s="782">
        <f t="shared" si="1"/>
        <v>0</v>
      </c>
      <c r="G15" s="782">
        <f>SUM(G16:G21)</f>
        <v>0</v>
      </c>
      <c r="H15" s="782">
        <f t="shared" si="1"/>
        <v>0</v>
      </c>
      <c r="I15" s="782">
        <f t="shared" si="1"/>
        <v>0</v>
      </c>
      <c r="J15" s="782">
        <f t="shared" si="1"/>
        <v>0</v>
      </c>
      <c r="K15" s="782">
        <f t="shared" si="1"/>
        <v>0</v>
      </c>
      <c r="L15" s="782">
        <f t="shared" si="1"/>
        <v>0</v>
      </c>
      <c r="M15" s="782">
        <f t="shared" si="1"/>
        <v>0</v>
      </c>
      <c r="N15" s="782">
        <f t="shared" si="1"/>
        <v>0</v>
      </c>
      <c r="O15" s="782">
        <f t="shared" si="1"/>
        <v>0</v>
      </c>
      <c r="P15" s="782">
        <f t="shared" si="1"/>
        <v>0</v>
      </c>
      <c r="Q15" s="782">
        <f t="shared" si="1"/>
        <v>0</v>
      </c>
      <c r="R15" s="782">
        <f t="shared" si="1"/>
        <v>0</v>
      </c>
      <c r="S15" s="782">
        <f t="shared" si="1"/>
        <v>0</v>
      </c>
      <c r="T15" s="782">
        <f t="shared" si="1"/>
        <v>0</v>
      </c>
      <c r="U15" s="782">
        <f t="shared" si="1"/>
        <v>0</v>
      </c>
      <c r="V15" s="782">
        <f t="shared" si="1"/>
        <v>0</v>
      </c>
      <c r="W15" s="782">
        <f t="shared" si="1"/>
        <v>0</v>
      </c>
      <c r="X15" s="782">
        <f t="shared" si="1"/>
        <v>0</v>
      </c>
      <c r="Y15" s="782">
        <f t="shared" si="1"/>
        <v>0</v>
      </c>
      <c r="Z15" s="782">
        <f t="shared" si="1"/>
        <v>0</v>
      </c>
      <c r="AA15" s="782">
        <f t="shared" si="1"/>
        <v>0</v>
      </c>
      <c r="AB15" s="379"/>
    </row>
    <row r="16" spans="1:28">
      <c r="A16" s="351">
        <v>2.1</v>
      </c>
      <c r="B16" s="380" t="s">
        <v>532</v>
      </c>
      <c r="C16" s="780">
        <v>0</v>
      </c>
      <c r="D16" s="781">
        <v>0</v>
      </c>
      <c r="E16" s="781">
        <v>0</v>
      </c>
      <c r="F16" s="781">
        <v>0</v>
      </c>
      <c r="G16" s="781">
        <v>0</v>
      </c>
      <c r="H16" s="781">
        <v>0</v>
      </c>
      <c r="I16" s="781">
        <v>0</v>
      </c>
      <c r="J16" s="781">
        <v>0</v>
      </c>
      <c r="K16" s="781">
        <v>0</v>
      </c>
      <c r="L16" s="781">
        <v>0</v>
      </c>
      <c r="M16" s="781">
        <v>0</v>
      </c>
      <c r="N16" s="781">
        <v>0</v>
      </c>
      <c r="O16" s="781">
        <v>0</v>
      </c>
      <c r="P16" s="781">
        <v>0</v>
      </c>
      <c r="Q16" s="781">
        <v>0</v>
      </c>
      <c r="R16" s="781">
        <v>0</v>
      </c>
      <c r="S16" s="781">
        <v>0</v>
      </c>
      <c r="T16" s="781">
        <v>0</v>
      </c>
      <c r="U16" s="781">
        <v>0</v>
      </c>
      <c r="V16" s="781">
        <v>0</v>
      </c>
      <c r="W16" s="781">
        <v>0</v>
      </c>
      <c r="X16" s="781">
        <v>0</v>
      </c>
      <c r="Y16" s="781">
        <v>0</v>
      </c>
      <c r="Z16" s="781">
        <v>0</v>
      </c>
      <c r="AA16" s="781">
        <v>0</v>
      </c>
      <c r="AB16" s="379"/>
    </row>
    <row r="17" spans="1:28">
      <c r="A17" s="351">
        <v>2.2000000000000002</v>
      </c>
      <c r="B17" s="380" t="s">
        <v>533</v>
      </c>
      <c r="C17" s="780">
        <v>648153928.47253692</v>
      </c>
      <c r="D17" s="781">
        <v>648153928.47253692</v>
      </c>
      <c r="E17" s="781">
        <v>0</v>
      </c>
      <c r="F17" s="781">
        <v>0</v>
      </c>
      <c r="G17" s="781">
        <v>0</v>
      </c>
      <c r="H17" s="781">
        <v>0</v>
      </c>
      <c r="I17" s="781">
        <v>0</v>
      </c>
      <c r="J17" s="781">
        <v>0</v>
      </c>
      <c r="K17" s="781">
        <v>0</v>
      </c>
      <c r="L17" s="781">
        <v>0</v>
      </c>
      <c r="M17" s="781">
        <v>0</v>
      </c>
      <c r="N17" s="781">
        <v>0</v>
      </c>
      <c r="O17" s="781">
        <v>0</v>
      </c>
      <c r="P17" s="781">
        <v>0</v>
      </c>
      <c r="Q17" s="781">
        <v>0</v>
      </c>
      <c r="R17" s="781">
        <v>0</v>
      </c>
      <c r="S17" s="781">
        <v>0</v>
      </c>
      <c r="T17" s="781">
        <v>0</v>
      </c>
      <c r="U17" s="781">
        <v>0</v>
      </c>
      <c r="V17" s="781">
        <v>0</v>
      </c>
      <c r="W17" s="781">
        <v>0</v>
      </c>
      <c r="X17" s="781">
        <v>0</v>
      </c>
      <c r="Y17" s="781">
        <v>0</v>
      </c>
      <c r="Z17" s="781">
        <v>0</v>
      </c>
      <c r="AA17" s="781">
        <v>0</v>
      </c>
      <c r="AB17" s="379"/>
    </row>
    <row r="18" spans="1:28">
      <c r="A18" s="351">
        <v>2.2999999999999998</v>
      </c>
      <c r="B18" s="380" t="s">
        <v>534</v>
      </c>
      <c r="C18" s="780">
        <v>0</v>
      </c>
      <c r="D18" s="781">
        <v>0</v>
      </c>
      <c r="E18" s="781">
        <v>0</v>
      </c>
      <c r="F18" s="781">
        <v>0</v>
      </c>
      <c r="G18" s="781">
        <v>0</v>
      </c>
      <c r="H18" s="781">
        <v>0</v>
      </c>
      <c r="I18" s="781">
        <v>0</v>
      </c>
      <c r="J18" s="781">
        <v>0</v>
      </c>
      <c r="K18" s="781">
        <v>0</v>
      </c>
      <c r="L18" s="781">
        <v>0</v>
      </c>
      <c r="M18" s="781">
        <v>0</v>
      </c>
      <c r="N18" s="781">
        <v>0</v>
      </c>
      <c r="O18" s="781">
        <v>0</v>
      </c>
      <c r="P18" s="781">
        <v>0</v>
      </c>
      <c r="Q18" s="781">
        <v>0</v>
      </c>
      <c r="R18" s="781">
        <v>0</v>
      </c>
      <c r="S18" s="781">
        <v>0</v>
      </c>
      <c r="T18" s="781">
        <v>0</v>
      </c>
      <c r="U18" s="781">
        <v>0</v>
      </c>
      <c r="V18" s="781">
        <v>0</v>
      </c>
      <c r="W18" s="781">
        <v>0</v>
      </c>
      <c r="X18" s="781">
        <v>0</v>
      </c>
      <c r="Y18" s="781">
        <v>0</v>
      </c>
      <c r="Z18" s="781">
        <v>0</v>
      </c>
      <c r="AA18" s="781">
        <v>0</v>
      </c>
      <c r="AB18" s="379"/>
    </row>
    <row r="19" spans="1:28">
      <c r="A19" s="351">
        <v>2.4</v>
      </c>
      <c r="B19" s="380" t="s">
        <v>535</v>
      </c>
      <c r="C19" s="780">
        <v>18140141.170000002</v>
      </c>
      <c r="D19" s="781">
        <v>18140141.170000002</v>
      </c>
      <c r="E19" s="781">
        <v>0</v>
      </c>
      <c r="F19" s="781">
        <v>0</v>
      </c>
      <c r="G19" s="781">
        <v>0</v>
      </c>
      <c r="H19" s="781">
        <v>0</v>
      </c>
      <c r="I19" s="781">
        <v>0</v>
      </c>
      <c r="J19" s="781">
        <v>0</v>
      </c>
      <c r="K19" s="781">
        <v>0</v>
      </c>
      <c r="L19" s="781">
        <v>0</v>
      </c>
      <c r="M19" s="781">
        <v>0</v>
      </c>
      <c r="N19" s="781">
        <v>0</v>
      </c>
      <c r="O19" s="781">
        <v>0</v>
      </c>
      <c r="P19" s="781">
        <v>0</v>
      </c>
      <c r="Q19" s="781">
        <v>0</v>
      </c>
      <c r="R19" s="781">
        <v>0</v>
      </c>
      <c r="S19" s="781">
        <v>0</v>
      </c>
      <c r="T19" s="781">
        <v>0</v>
      </c>
      <c r="U19" s="781">
        <v>0</v>
      </c>
      <c r="V19" s="781">
        <v>0</v>
      </c>
      <c r="W19" s="781">
        <v>0</v>
      </c>
      <c r="X19" s="781">
        <v>0</v>
      </c>
      <c r="Y19" s="781">
        <v>0</v>
      </c>
      <c r="Z19" s="781">
        <v>0</v>
      </c>
      <c r="AA19" s="781">
        <v>0</v>
      </c>
      <c r="AB19" s="379"/>
    </row>
    <row r="20" spans="1:28">
      <c r="A20" s="351">
        <v>2.5</v>
      </c>
      <c r="B20" s="380" t="s">
        <v>536</v>
      </c>
      <c r="C20" s="780">
        <v>46567760.919999994</v>
      </c>
      <c r="D20" s="781">
        <v>46567760.919999994</v>
      </c>
      <c r="E20" s="781">
        <v>0</v>
      </c>
      <c r="F20" s="781">
        <v>0</v>
      </c>
      <c r="G20" s="781">
        <v>0</v>
      </c>
      <c r="H20" s="781">
        <v>0</v>
      </c>
      <c r="I20" s="781">
        <v>0</v>
      </c>
      <c r="J20" s="781">
        <v>0</v>
      </c>
      <c r="K20" s="781">
        <v>0</v>
      </c>
      <c r="L20" s="781">
        <v>0</v>
      </c>
      <c r="M20" s="781">
        <v>0</v>
      </c>
      <c r="N20" s="781">
        <v>0</v>
      </c>
      <c r="O20" s="781">
        <v>0</v>
      </c>
      <c r="P20" s="781">
        <v>0</v>
      </c>
      <c r="Q20" s="781">
        <v>0</v>
      </c>
      <c r="R20" s="781">
        <v>0</v>
      </c>
      <c r="S20" s="781">
        <v>0</v>
      </c>
      <c r="T20" s="781">
        <v>0</v>
      </c>
      <c r="U20" s="781">
        <v>0</v>
      </c>
      <c r="V20" s="781">
        <v>0</v>
      </c>
      <c r="W20" s="781">
        <v>0</v>
      </c>
      <c r="X20" s="781">
        <v>0</v>
      </c>
      <c r="Y20" s="781">
        <v>0</v>
      </c>
      <c r="Z20" s="781">
        <v>0</v>
      </c>
      <c r="AA20" s="781">
        <v>0</v>
      </c>
      <c r="AB20" s="379"/>
    </row>
    <row r="21" spans="1:28">
      <c r="A21" s="351">
        <v>2.6</v>
      </c>
      <c r="B21" s="380" t="s">
        <v>537</v>
      </c>
      <c r="C21" s="780">
        <v>0</v>
      </c>
      <c r="D21" s="781">
        <v>0</v>
      </c>
      <c r="E21" s="781">
        <v>0</v>
      </c>
      <c r="F21" s="781">
        <v>0</v>
      </c>
      <c r="G21" s="781">
        <v>0</v>
      </c>
      <c r="H21" s="781">
        <v>0</v>
      </c>
      <c r="I21" s="781">
        <v>0</v>
      </c>
      <c r="J21" s="781">
        <v>0</v>
      </c>
      <c r="K21" s="781">
        <v>0</v>
      </c>
      <c r="L21" s="781">
        <v>0</v>
      </c>
      <c r="M21" s="781">
        <v>0</v>
      </c>
      <c r="N21" s="781">
        <v>0</v>
      </c>
      <c r="O21" s="781">
        <v>0</v>
      </c>
      <c r="P21" s="781">
        <v>0</v>
      </c>
      <c r="Q21" s="781">
        <v>0</v>
      </c>
      <c r="R21" s="781">
        <v>0</v>
      </c>
      <c r="S21" s="781">
        <v>0</v>
      </c>
      <c r="T21" s="781">
        <v>0</v>
      </c>
      <c r="U21" s="781">
        <v>0</v>
      </c>
      <c r="V21" s="781">
        <v>0</v>
      </c>
      <c r="W21" s="781">
        <v>0</v>
      </c>
      <c r="X21" s="781">
        <v>0</v>
      </c>
      <c r="Y21" s="781">
        <v>0</v>
      </c>
      <c r="Z21" s="781">
        <v>0</v>
      </c>
      <c r="AA21" s="781">
        <v>0</v>
      </c>
      <c r="AB21" s="379"/>
    </row>
    <row r="22" spans="1:28">
      <c r="A22" s="381">
        <v>3</v>
      </c>
      <c r="B22" s="355" t="s">
        <v>539</v>
      </c>
      <c r="C22" s="771">
        <f t="shared" ref="C22:AA22" si="2">SUM(C23:C28)</f>
        <v>423791166.32626897</v>
      </c>
      <c r="D22" s="771">
        <f t="shared" si="2"/>
        <v>416264912.24466896</v>
      </c>
      <c r="E22" s="778">
        <f t="shared" si="2"/>
        <v>0</v>
      </c>
      <c r="F22" s="778">
        <f t="shared" si="2"/>
        <v>0</v>
      </c>
      <c r="G22" s="778">
        <f t="shared" si="2"/>
        <v>0</v>
      </c>
      <c r="H22" s="771">
        <f t="shared" si="2"/>
        <v>2805753</v>
      </c>
      <c r="I22" s="778">
        <f t="shared" si="2"/>
        <v>0</v>
      </c>
      <c r="J22" s="778">
        <f t="shared" si="2"/>
        <v>0</v>
      </c>
      <c r="K22" s="778">
        <f t="shared" si="2"/>
        <v>0</v>
      </c>
      <c r="L22" s="771">
        <f t="shared" si="2"/>
        <v>4669368.0816000002</v>
      </c>
      <c r="M22" s="778">
        <f t="shared" si="2"/>
        <v>0</v>
      </c>
      <c r="N22" s="778">
        <f t="shared" si="2"/>
        <v>0</v>
      </c>
      <c r="O22" s="778">
        <f t="shared" si="2"/>
        <v>0</v>
      </c>
      <c r="P22" s="778">
        <f t="shared" si="2"/>
        <v>0</v>
      </c>
      <c r="Q22" s="778">
        <f t="shared" si="2"/>
        <v>0</v>
      </c>
      <c r="R22" s="778">
        <f t="shared" si="2"/>
        <v>0</v>
      </c>
      <c r="S22" s="778">
        <f t="shared" si="2"/>
        <v>0</v>
      </c>
      <c r="T22" s="771">
        <f>SUM(T23:T28)</f>
        <v>51133</v>
      </c>
      <c r="U22" s="778">
        <f t="shared" si="2"/>
        <v>0</v>
      </c>
      <c r="V22" s="778">
        <f t="shared" si="2"/>
        <v>0</v>
      </c>
      <c r="W22" s="778">
        <f t="shared" si="2"/>
        <v>0</v>
      </c>
      <c r="X22" s="778">
        <f t="shared" si="2"/>
        <v>0</v>
      </c>
      <c r="Y22" s="778">
        <f t="shared" si="2"/>
        <v>0</v>
      </c>
      <c r="Z22" s="778">
        <f t="shared" si="2"/>
        <v>0</v>
      </c>
      <c r="AA22" s="778">
        <f t="shared" si="2"/>
        <v>0</v>
      </c>
      <c r="AB22" s="379"/>
    </row>
    <row r="23" spans="1:28">
      <c r="A23" s="351">
        <v>3.1</v>
      </c>
      <c r="B23" s="380" t="s">
        <v>532</v>
      </c>
      <c r="C23" s="783">
        <v>0</v>
      </c>
      <c r="D23" s="784">
        <v>0</v>
      </c>
      <c r="E23" s="785">
        <v>0</v>
      </c>
      <c r="F23" s="785">
        <v>0</v>
      </c>
      <c r="G23" s="785">
        <v>0</v>
      </c>
      <c r="H23" s="784">
        <v>0</v>
      </c>
      <c r="I23" s="785">
        <v>0</v>
      </c>
      <c r="J23" s="785">
        <v>0</v>
      </c>
      <c r="K23" s="785">
        <v>0</v>
      </c>
      <c r="L23" s="784">
        <v>0</v>
      </c>
      <c r="M23" s="785">
        <v>0</v>
      </c>
      <c r="N23" s="785">
        <v>0</v>
      </c>
      <c r="O23" s="785">
        <v>0</v>
      </c>
      <c r="P23" s="785">
        <v>0</v>
      </c>
      <c r="Q23" s="785">
        <v>0</v>
      </c>
      <c r="R23" s="785">
        <v>0</v>
      </c>
      <c r="S23" s="785">
        <v>0</v>
      </c>
      <c r="T23" s="784">
        <v>0</v>
      </c>
      <c r="U23" s="785">
        <v>0</v>
      </c>
      <c r="V23" s="785">
        <v>0</v>
      </c>
      <c r="W23" s="785">
        <v>0</v>
      </c>
      <c r="X23" s="785">
        <v>0</v>
      </c>
      <c r="Y23" s="785">
        <v>0</v>
      </c>
      <c r="Z23" s="785">
        <v>0</v>
      </c>
      <c r="AA23" s="785">
        <v>0</v>
      </c>
      <c r="AB23" s="379"/>
    </row>
    <row r="24" spans="1:28">
      <c r="A24" s="351">
        <v>3.2</v>
      </c>
      <c r="B24" s="380" t="s">
        <v>533</v>
      </c>
      <c r="C24" s="783">
        <v>0</v>
      </c>
      <c r="D24" s="784">
        <v>0</v>
      </c>
      <c r="E24" s="785">
        <v>0</v>
      </c>
      <c r="F24" s="785">
        <v>0</v>
      </c>
      <c r="G24" s="785">
        <v>0</v>
      </c>
      <c r="H24" s="784">
        <v>0</v>
      </c>
      <c r="I24" s="785">
        <v>0</v>
      </c>
      <c r="J24" s="785">
        <v>0</v>
      </c>
      <c r="K24" s="785">
        <v>0</v>
      </c>
      <c r="L24" s="784">
        <v>0</v>
      </c>
      <c r="M24" s="785">
        <v>0</v>
      </c>
      <c r="N24" s="785">
        <v>0</v>
      </c>
      <c r="O24" s="785">
        <v>0</v>
      </c>
      <c r="P24" s="785">
        <v>0</v>
      </c>
      <c r="Q24" s="785">
        <v>0</v>
      </c>
      <c r="R24" s="785">
        <v>0</v>
      </c>
      <c r="S24" s="785">
        <v>0</v>
      </c>
      <c r="T24" s="784">
        <v>0</v>
      </c>
      <c r="U24" s="785">
        <v>0</v>
      </c>
      <c r="V24" s="785">
        <v>0</v>
      </c>
      <c r="W24" s="785">
        <v>0</v>
      </c>
      <c r="X24" s="785">
        <v>0</v>
      </c>
      <c r="Y24" s="785">
        <v>0</v>
      </c>
      <c r="Z24" s="785">
        <v>0</v>
      </c>
      <c r="AA24" s="785">
        <v>0</v>
      </c>
      <c r="AB24" s="379"/>
    </row>
    <row r="25" spans="1:28">
      <c r="A25" s="351">
        <v>3.3</v>
      </c>
      <c r="B25" s="380" t="s">
        <v>534</v>
      </c>
      <c r="C25" s="783">
        <v>10835658.562999999</v>
      </c>
      <c r="D25" s="784">
        <v>10835658.562999999</v>
      </c>
      <c r="E25" s="785">
        <v>0</v>
      </c>
      <c r="F25" s="785">
        <v>0</v>
      </c>
      <c r="G25" s="785">
        <v>0</v>
      </c>
      <c r="H25" s="784">
        <v>0</v>
      </c>
      <c r="I25" s="785">
        <v>0</v>
      </c>
      <c r="J25" s="785">
        <v>0</v>
      </c>
      <c r="K25" s="785">
        <v>0</v>
      </c>
      <c r="L25" s="784">
        <v>0</v>
      </c>
      <c r="M25" s="785">
        <v>0</v>
      </c>
      <c r="N25" s="785">
        <v>0</v>
      </c>
      <c r="O25" s="785">
        <v>0</v>
      </c>
      <c r="P25" s="785">
        <v>0</v>
      </c>
      <c r="Q25" s="785">
        <v>0</v>
      </c>
      <c r="R25" s="785">
        <v>0</v>
      </c>
      <c r="S25" s="785">
        <v>0</v>
      </c>
      <c r="T25" s="784">
        <v>0</v>
      </c>
      <c r="U25" s="785">
        <v>0</v>
      </c>
      <c r="V25" s="785">
        <v>0</v>
      </c>
      <c r="W25" s="785">
        <v>0</v>
      </c>
      <c r="X25" s="785">
        <v>0</v>
      </c>
      <c r="Y25" s="785">
        <v>0</v>
      </c>
      <c r="Z25" s="785">
        <v>0</v>
      </c>
      <c r="AA25" s="785">
        <v>0</v>
      </c>
      <c r="AB25" s="379"/>
    </row>
    <row r="26" spans="1:28">
      <c r="A26" s="351">
        <v>3.4</v>
      </c>
      <c r="B26" s="380" t="s">
        <v>535</v>
      </c>
      <c r="C26" s="783">
        <v>33093442.759999998</v>
      </c>
      <c r="D26" s="784">
        <v>33093442.759999998</v>
      </c>
      <c r="E26" s="785">
        <v>0</v>
      </c>
      <c r="F26" s="785">
        <v>0</v>
      </c>
      <c r="G26" s="785">
        <v>0</v>
      </c>
      <c r="H26" s="784">
        <v>0</v>
      </c>
      <c r="I26" s="785">
        <v>0</v>
      </c>
      <c r="J26" s="785">
        <v>0</v>
      </c>
      <c r="K26" s="785">
        <v>0</v>
      </c>
      <c r="L26" s="784">
        <v>0</v>
      </c>
      <c r="M26" s="785">
        <v>0</v>
      </c>
      <c r="N26" s="785">
        <v>0</v>
      </c>
      <c r="O26" s="785">
        <v>0</v>
      </c>
      <c r="P26" s="785">
        <v>0</v>
      </c>
      <c r="Q26" s="785">
        <v>0</v>
      </c>
      <c r="R26" s="785">
        <v>0</v>
      </c>
      <c r="S26" s="785">
        <v>0</v>
      </c>
      <c r="T26" s="784">
        <v>0</v>
      </c>
      <c r="U26" s="785">
        <v>0</v>
      </c>
      <c r="V26" s="785">
        <v>0</v>
      </c>
      <c r="W26" s="785">
        <v>0</v>
      </c>
      <c r="X26" s="785">
        <v>0</v>
      </c>
      <c r="Y26" s="785">
        <v>0</v>
      </c>
      <c r="Z26" s="785">
        <v>0</v>
      </c>
      <c r="AA26" s="785">
        <v>0</v>
      </c>
      <c r="AB26" s="379"/>
    </row>
    <row r="27" spans="1:28">
      <c r="A27" s="351">
        <v>3.5</v>
      </c>
      <c r="B27" s="380" t="s">
        <v>536</v>
      </c>
      <c r="C27" s="783">
        <v>234112595.43490195</v>
      </c>
      <c r="D27" s="784">
        <v>226798329.28130198</v>
      </c>
      <c r="E27" s="785">
        <v>0</v>
      </c>
      <c r="F27" s="785">
        <v>0</v>
      </c>
      <c r="G27" s="785">
        <v>0</v>
      </c>
      <c r="H27" s="784">
        <v>2714029</v>
      </c>
      <c r="I27" s="785">
        <v>0</v>
      </c>
      <c r="J27" s="785">
        <v>0</v>
      </c>
      <c r="K27" s="785">
        <v>0</v>
      </c>
      <c r="L27" s="784">
        <v>4600237.1535999998</v>
      </c>
      <c r="M27" s="785">
        <v>0</v>
      </c>
      <c r="N27" s="785">
        <v>0</v>
      </c>
      <c r="O27" s="785">
        <v>0</v>
      </c>
      <c r="P27" s="785">
        <v>0</v>
      </c>
      <c r="Q27" s="785">
        <v>0</v>
      </c>
      <c r="R27" s="785">
        <v>0</v>
      </c>
      <c r="S27" s="785">
        <v>0</v>
      </c>
      <c r="T27" s="784">
        <v>0</v>
      </c>
      <c r="U27" s="785">
        <v>0</v>
      </c>
      <c r="V27" s="785">
        <v>0</v>
      </c>
      <c r="W27" s="785">
        <v>0</v>
      </c>
      <c r="X27" s="785">
        <v>0</v>
      </c>
      <c r="Y27" s="785">
        <v>0</v>
      </c>
      <c r="Z27" s="785">
        <v>0</v>
      </c>
      <c r="AA27" s="785">
        <v>0</v>
      </c>
      <c r="AB27" s="379"/>
    </row>
    <row r="28" spans="1:28">
      <c r="A28" s="351">
        <v>3.6</v>
      </c>
      <c r="B28" s="380" t="s">
        <v>537</v>
      </c>
      <c r="C28" s="783">
        <v>145749469.568367</v>
      </c>
      <c r="D28" s="784">
        <v>145537481.640367</v>
      </c>
      <c r="E28" s="785">
        <v>0</v>
      </c>
      <c r="F28" s="785">
        <v>0</v>
      </c>
      <c r="G28" s="785">
        <v>0</v>
      </c>
      <c r="H28" s="784">
        <v>91724</v>
      </c>
      <c r="I28" s="785">
        <v>0</v>
      </c>
      <c r="J28" s="785">
        <v>0</v>
      </c>
      <c r="K28" s="785">
        <v>0</v>
      </c>
      <c r="L28" s="784">
        <v>69130.928</v>
      </c>
      <c r="M28" s="785">
        <v>0</v>
      </c>
      <c r="N28" s="785">
        <v>0</v>
      </c>
      <c r="O28" s="785">
        <v>0</v>
      </c>
      <c r="P28" s="785">
        <v>0</v>
      </c>
      <c r="Q28" s="785">
        <v>0</v>
      </c>
      <c r="R28" s="785">
        <v>0</v>
      </c>
      <c r="S28" s="785">
        <v>0</v>
      </c>
      <c r="T28" s="784">
        <v>51133</v>
      </c>
      <c r="U28" s="785">
        <v>0</v>
      </c>
      <c r="V28" s="785">
        <v>0</v>
      </c>
      <c r="W28" s="785">
        <v>0</v>
      </c>
      <c r="X28" s="785">
        <v>0</v>
      </c>
      <c r="Y28" s="785">
        <v>0</v>
      </c>
      <c r="Z28" s="785">
        <v>0</v>
      </c>
      <c r="AA28" s="785">
        <v>0</v>
      </c>
      <c r="AB28" s="379"/>
    </row>
  </sheetData>
  <mergeCells count="7">
    <mergeCell ref="U6:AA6"/>
    <mergeCell ref="A5:B7"/>
    <mergeCell ref="C5:S5"/>
    <mergeCell ref="C6:C7"/>
    <mergeCell ref="D6:G6"/>
    <mergeCell ref="H6:K6"/>
    <mergeCell ref="M6:S6"/>
  </mergeCells>
  <pageMargins left="0.7" right="0.7" top="0.75" bottom="0.75" header="0.3" footer="0.3"/>
  <pageSetup scale="1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80" zoomScaleNormal="80" workbookViewId="0">
      <selection activeCell="B81" sqref="B81"/>
    </sheetView>
  </sheetViews>
  <sheetFormatPr defaultColWidth="9.28515625" defaultRowHeight="12.75"/>
  <cols>
    <col min="1" max="1" width="11.7109375" style="362" bestFit="1" customWidth="1"/>
    <col min="2" max="2" width="90.28515625" style="362" bestFit="1" customWidth="1"/>
    <col min="3" max="3" width="14.7109375" style="362" customWidth="1"/>
    <col min="4" max="4" width="15" style="362" customWidth="1"/>
    <col min="5" max="7" width="17.140625" style="362" customWidth="1"/>
    <col min="8" max="8" width="16" style="362" customWidth="1"/>
    <col min="9" max="10" width="17.140625" style="362" customWidth="1"/>
    <col min="11" max="11" width="18.42578125" style="362" customWidth="1"/>
    <col min="12" max="12" width="14.5703125" style="362" customWidth="1"/>
    <col min="13" max="13" width="17.85546875" style="362" customWidth="1"/>
    <col min="14" max="14" width="19" style="362" customWidth="1"/>
    <col min="15" max="15" width="18" style="362" customWidth="1"/>
    <col min="16" max="16" width="17.7109375" style="362" customWidth="1"/>
    <col min="17" max="17" width="19.28515625" style="362" customWidth="1"/>
    <col min="18" max="18" width="19.5703125" style="362" customWidth="1"/>
    <col min="19" max="19" width="15.140625" style="362" customWidth="1"/>
    <col min="20" max="20" width="15.28515625" style="362" customWidth="1"/>
    <col min="21" max="21" width="17.85546875" style="362" customWidth="1"/>
    <col min="22" max="22" width="19.140625" style="362" customWidth="1"/>
    <col min="23" max="23" width="19" style="362" customWidth="1"/>
    <col min="24" max="24" width="18" style="362" customWidth="1"/>
    <col min="25" max="25" width="18.42578125" style="362" customWidth="1"/>
    <col min="26" max="26" width="19" style="362" customWidth="1"/>
    <col min="27" max="27" width="18.7109375" style="362" customWidth="1"/>
    <col min="28" max="16384" width="9.28515625" style="362"/>
  </cols>
  <sheetData>
    <row r="1" spans="1:27" ht="13.5">
      <c r="A1" s="286" t="s">
        <v>97</v>
      </c>
      <c r="B1" s="241" t="str">
        <f>Info!C2</f>
        <v>სს ”ლიბერთი ბანკი”</v>
      </c>
    </row>
    <row r="2" spans="1:27">
      <c r="A2" s="288" t="s">
        <v>98</v>
      </c>
      <c r="B2" s="579">
        <f>'1. key ratios'!B2</f>
        <v>45930</v>
      </c>
    </row>
    <row r="3" spans="1:27">
      <c r="A3" s="289" t="s">
        <v>540</v>
      </c>
      <c r="C3" s="364"/>
    </row>
    <row r="4" spans="1:27" ht="13.5" thickBot="1">
      <c r="A4" s="289"/>
      <c r="B4" s="364"/>
      <c r="C4" s="364"/>
    </row>
    <row r="5" spans="1:27" s="393" customFormat="1" ht="13.5" customHeight="1">
      <c r="A5" s="936" t="s">
        <v>869</v>
      </c>
      <c r="B5" s="937"/>
      <c r="C5" s="933" t="s">
        <v>541</v>
      </c>
      <c r="D5" s="934"/>
      <c r="E5" s="934"/>
      <c r="F5" s="934"/>
      <c r="G5" s="934"/>
      <c r="H5" s="934"/>
      <c r="I5" s="934"/>
      <c r="J5" s="934"/>
      <c r="K5" s="934"/>
      <c r="L5" s="934"/>
      <c r="M5" s="934"/>
      <c r="N5" s="934"/>
      <c r="O5" s="934"/>
      <c r="P5" s="934"/>
      <c r="Q5" s="934"/>
      <c r="R5" s="934"/>
      <c r="S5" s="934"/>
      <c r="T5" s="934"/>
      <c r="U5" s="934"/>
      <c r="V5" s="934"/>
      <c r="W5" s="934"/>
      <c r="X5" s="934"/>
      <c r="Y5" s="934"/>
      <c r="Z5" s="934"/>
      <c r="AA5" s="935"/>
    </row>
    <row r="6" spans="1:27" s="393" customFormat="1" ht="12" customHeight="1">
      <c r="A6" s="938"/>
      <c r="B6" s="939"/>
      <c r="C6" s="943" t="s">
        <v>66</v>
      </c>
      <c r="D6" s="942" t="s">
        <v>860</v>
      </c>
      <c r="E6" s="942"/>
      <c r="F6" s="942"/>
      <c r="G6" s="942"/>
      <c r="H6" s="928" t="s">
        <v>859</v>
      </c>
      <c r="I6" s="929"/>
      <c r="J6" s="929"/>
      <c r="K6" s="929"/>
      <c r="L6" s="574"/>
      <c r="M6" s="910" t="s">
        <v>858</v>
      </c>
      <c r="N6" s="910"/>
      <c r="O6" s="910"/>
      <c r="P6" s="910"/>
      <c r="Q6" s="910"/>
      <c r="R6" s="910"/>
      <c r="S6" s="908"/>
      <c r="T6" s="574"/>
      <c r="U6" s="910" t="s">
        <v>857</v>
      </c>
      <c r="V6" s="910"/>
      <c r="W6" s="910"/>
      <c r="X6" s="910"/>
      <c r="Y6" s="910"/>
      <c r="Z6" s="910"/>
      <c r="AA6" s="932"/>
    </row>
    <row r="7" spans="1:27" s="393" customFormat="1" ht="38.25">
      <c r="A7" s="940"/>
      <c r="B7" s="941"/>
      <c r="C7" s="944"/>
      <c r="D7" s="387"/>
      <c r="E7" s="383" t="s">
        <v>530</v>
      </c>
      <c r="F7" s="573" t="s">
        <v>855</v>
      </c>
      <c r="G7" s="573" t="s">
        <v>856</v>
      </c>
      <c r="H7" s="414"/>
      <c r="I7" s="383" t="s">
        <v>530</v>
      </c>
      <c r="J7" s="573" t="s">
        <v>855</v>
      </c>
      <c r="K7" s="573" t="s">
        <v>856</v>
      </c>
      <c r="L7" s="572"/>
      <c r="M7" s="383" t="s">
        <v>530</v>
      </c>
      <c r="N7" s="573" t="s">
        <v>868</v>
      </c>
      <c r="O7" s="573" t="s">
        <v>867</v>
      </c>
      <c r="P7" s="573" t="s">
        <v>866</v>
      </c>
      <c r="Q7" s="573" t="s">
        <v>865</v>
      </c>
      <c r="R7" s="573" t="s">
        <v>864</v>
      </c>
      <c r="S7" s="573" t="s">
        <v>850</v>
      </c>
      <c r="T7" s="572"/>
      <c r="U7" s="383" t="s">
        <v>530</v>
      </c>
      <c r="V7" s="573" t="s">
        <v>868</v>
      </c>
      <c r="W7" s="573" t="s">
        <v>867</v>
      </c>
      <c r="X7" s="573" t="s">
        <v>866</v>
      </c>
      <c r="Y7" s="573" t="s">
        <v>865</v>
      </c>
      <c r="Z7" s="573" t="s">
        <v>864</v>
      </c>
      <c r="AA7" s="575" t="s">
        <v>850</v>
      </c>
    </row>
    <row r="8" spans="1:27">
      <c r="A8" s="413">
        <v>1</v>
      </c>
      <c r="B8" s="412" t="s">
        <v>531</v>
      </c>
      <c r="C8" s="786">
        <v>4125658479.4252286</v>
      </c>
      <c r="D8" s="787">
        <v>3808728012.5301762</v>
      </c>
      <c r="E8" s="787">
        <v>30946296.154358018</v>
      </c>
      <c r="F8" s="787">
        <v>7271861.2831360009</v>
      </c>
      <c r="G8" s="787">
        <v>597741.80206000002</v>
      </c>
      <c r="H8" s="787">
        <v>173429292.12640995</v>
      </c>
      <c r="I8" s="787">
        <v>12042516.295535002</v>
      </c>
      <c r="J8" s="787">
        <v>16868241.119161997</v>
      </c>
      <c r="K8" s="787">
        <v>3670136.82</v>
      </c>
      <c r="L8" s="787">
        <v>141592597.34974897</v>
      </c>
      <c r="M8" s="787">
        <v>4798215.9050949998</v>
      </c>
      <c r="N8" s="787">
        <v>5797245.3319530021</v>
      </c>
      <c r="O8" s="787">
        <v>21631027.485268995</v>
      </c>
      <c r="P8" s="787">
        <v>28244720.427429006</v>
      </c>
      <c r="Q8" s="787">
        <v>29314290.298168994</v>
      </c>
      <c r="R8" s="787">
        <v>33401008.751391001</v>
      </c>
      <c r="S8" s="787">
        <v>0</v>
      </c>
      <c r="T8" s="787">
        <v>1908577.4188960001</v>
      </c>
      <c r="U8" s="787">
        <v>26245.69</v>
      </c>
      <c r="V8" s="787">
        <v>1890.7</v>
      </c>
      <c r="W8" s="787">
        <v>1213.1100000000001</v>
      </c>
      <c r="X8" s="787">
        <v>39436.04</v>
      </c>
      <c r="Y8" s="787">
        <v>438150.64000000007</v>
      </c>
      <c r="Z8" s="787">
        <v>1045894.5376</v>
      </c>
      <c r="AA8" s="788">
        <v>0</v>
      </c>
    </row>
    <row r="9" spans="1:27">
      <c r="A9" s="410">
        <v>1.1000000000000001</v>
      </c>
      <c r="B9" s="411" t="s">
        <v>542</v>
      </c>
      <c r="C9" s="789">
        <v>2633218747.8068824</v>
      </c>
      <c r="D9" s="787">
        <v>2414721729.4886055</v>
      </c>
      <c r="E9" s="787">
        <v>21048634.614358008</v>
      </c>
      <c r="F9" s="787">
        <v>7270761.7031360008</v>
      </c>
      <c r="G9" s="787">
        <v>0</v>
      </c>
      <c r="H9" s="787">
        <v>148901243.81640998</v>
      </c>
      <c r="I9" s="787">
        <v>8349505.045535</v>
      </c>
      <c r="J9" s="787">
        <v>11639395.689161999</v>
      </c>
      <c r="K9" s="787">
        <v>3670136.82</v>
      </c>
      <c r="L9" s="787">
        <v>68786544.650572971</v>
      </c>
      <c r="M9" s="787">
        <v>2972260.085095</v>
      </c>
      <c r="N9" s="787">
        <v>2171466.5512119997</v>
      </c>
      <c r="O9" s="787">
        <v>13954395.216336003</v>
      </c>
      <c r="P9" s="787">
        <v>16213139.649391003</v>
      </c>
      <c r="Q9" s="787">
        <v>9515074.6285919994</v>
      </c>
      <c r="R9" s="787">
        <v>9733549.1663519982</v>
      </c>
      <c r="S9" s="787">
        <v>0</v>
      </c>
      <c r="T9" s="787">
        <v>809229.85129599995</v>
      </c>
      <c r="U9" s="787">
        <v>10803.19</v>
      </c>
      <c r="V9" s="787">
        <v>0</v>
      </c>
      <c r="W9" s="787">
        <v>0</v>
      </c>
      <c r="X9" s="787">
        <v>20898.82</v>
      </c>
      <c r="Y9" s="787">
        <v>0</v>
      </c>
      <c r="Z9" s="787">
        <v>491856.26</v>
      </c>
      <c r="AA9" s="788">
        <v>0</v>
      </c>
    </row>
    <row r="10" spans="1:27">
      <c r="A10" s="408" t="s">
        <v>146</v>
      </c>
      <c r="B10" s="409" t="s">
        <v>543</v>
      </c>
      <c r="C10" s="789">
        <v>2242507950.4276609</v>
      </c>
      <c r="D10" s="787">
        <v>2043419899.8631768</v>
      </c>
      <c r="E10" s="787">
        <v>10823189.088565998</v>
      </c>
      <c r="F10" s="787">
        <v>7270761.7031360008</v>
      </c>
      <c r="G10" s="787">
        <v>0</v>
      </c>
      <c r="H10" s="787">
        <v>141411397.71261799</v>
      </c>
      <c r="I10" s="787">
        <v>6505554.2455350012</v>
      </c>
      <c r="J10" s="787">
        <v>9478840.315369999</v>
      </c>
      <c r="K10" s="787">
        <v>3670136.82</v>
      </c>
      <c r="L10" s="787">
        <v>56867423.000573009</v>
      </c>
      <c r="M10" s="787">
        <v>2874277.4750950001</v>
      </c>
      <c r="N10" s="787">
        <v>2097634.0112119997</v>
      </c>
      <c r="O10" s="787">
        <v>11461019.266336003</v>
      </c>
      <c r="P10" s="787">
        <v>13373190.009391004</v>
      </c>
      <c r="Q10" s="787">
        <v>6186808.8985920008</v>
      </c>
      <c r="R10" s="787">
        <v>6918911.0063519981</v>
      </c>
      <c r="S10" s="787">
        <v>0</v>
      </c>
      <c r="T10" s="787">
        <v>809229.85129599995</v>
      </c>
      <c r="U10" s="787">
        <v>10803.19</v>
      </c>
      <c r="V10" s="787">
        <v>0</v>
      </c>
      <c r="W10" s="787">
        <v>0</v>
      </c>
      <c r="X10" s="787">
        <v>20898.82</v>
      </c>
      <c r="Y10" s="787">
        <v>0</v>
      </c>
      <c r="Z10" s="787">
        <v>491856.26</v>
      </c>
      <c r="AA10" s="788">
        <v>0</v>
      </c>
    </row>
    <row r="11" spans="1:27">
      <c r="A11" s="407" t="s">
        <v>544</v>
      </c>
      <c r="B11" s="406" t="s">
        <v>545</v>
      </c>
      <c r="C11" s="790">
        <v>1401792767.8559084</v>
      </c>
      <c r="D11" s="787">
        <v>1296221620.6557484</v>
      </c>
      <c r="E11" s="787">
        <v>4769726.1611200003</v>
      </c>
      <c r="F11" s="787">
        <v>717428.31</v>
      </c>
      <c r="G11" s="787">
        <v>0</v>
      </c>
      <c r="H11" s="787">
        <v>73363934.01784803</v>
      </c>
      <c r="I11" s="787">
        <v>5959140.9055350004</v>
      </c>
      <c r="J11" s="787">
        <v>7852025.9853699999</v>
      </c>
      <c r="K11" s="787">
        <v>3670136.82</v>
      </c>
      <c r="L11" s="787">
        <v>31397983.331015997</v>
      </c>
      <c r="M11" s="787">
        <v>653211.13000000012</v>
      </c>
      <c r="N11" s="787">
        <v>1706928.6312119998</v>
      </c>
      <c r="O11" s="787">
        <v>5711389.6511840001</v>
      </c>
      <c r="P11" s="787">
        <v>8263339.8593930006</v>
      </c>
      <c r="Q11" s="787">
        <v>1387013.9707840001</v>
      </c>
      <c r="R11" s="787">
        <v>4132250.046352</v>
      </c>
      <c r="S11" s="787">
        <v>0</v>
      </c>
      <c r="T11" s="787">
        <v>809229.85129599995</v>
      </c>
      <c r="U11" s="787">
        <v>10803.19</v>
      </c>
      <c r="V11" s="787">
        <v>0</v>
      </c>
      <c r="W11" s="787">
        <v>0</v>
      </c>
      <c r="X11" s="787">
        <v>20898.82</v>
      </c>
      <c r="Y11" s="787">
        <v>0</v>
      </c>
      <c r="Z11" s="787">
        <v>491856.26</v>
      </c>
      <c r="AA11" s="788">
        <v>0</v>
      </c>
    </row>
    <row r="12" spans="1:27">
      <c r="A12" s="407" t="s">
        <v>546</v>
      </c>
      <c r="B12" s="406" t="s">
        <v>547</v>
      </c>
      <c r="C12" s="790">
        <v>422906822.7866959</v>
      </c>
      <c r="D12" s="787">
        <v>406005970.98379803</v>
      </c>
      <c r="E12" s="787">
        <v>1741904.99</v>
      </c>
      <c r="F12" s="787">
        <v>0</v>
      </c>
      <c r="G12" s="787">
        <v>0</v>
      </c>
      <c r="H12" s="787">
        <v>11135577.805441994</v>
      </c>
      <c r="I12" s="787">
        <v>293337.57</v>
      </c>
      <c r="J12" s="787">
        <v>1081934.5900000001</v>
      </c>
      <c r="K12" s="787">
        <v>0</v>
      </c>
      <c r="L12" s="787">
        <v>5765273.9974559993</v>
      </c>
      <c r="M12" s="787">
        <v>1348640.8099999998</v>
      </c>
      <c r="N12" s="787">
        <v>45201.21</v>
      </c>
      <c r="O12" s="787">
        <v>866023.23</v>
      </c>
      <c r="P12" s="787">
        <v>1131889.69</v>
      </c>
      <c r="Q12" s="787">
        <v>737552.84595200012</v>
      </c>
      <c r="R12" s="787">
        <v>178188.77</v>
      </c>
      <c r="S12" s="787">
        <v>0</v>
      </c>
      <c r="T12" s="787">
        <v>0</v>
      </c>
      <c r="U12" s="787">
        <v>0</v>
      </c>
      <c r="V12" s="787">
        <v>0</v>
      </c>
      <c r="W12" s="787">
        <v>0</v>
      </c>
      <c r="X12" s="787">
        <v>0</v>
      </c>
      <c r="Y12" s="787">
        <v>0</v>
      </c>
      <c r="Z12" s="787">
        <v>0</v>
      </c>
      <c r="AA12" s="788">
        <v>0</v>
      </c>
    </row>
    <row r="13" spans="1:27">
      <c r="A13" s="407" t="s">
        <v>548</v>
      </c>
      <c r="B13" s="406" t="s">
        <v>549</v>
      </c>
      <c r="C13" s="790">
        <v>195180972.93001649</v>
      </c>
      <c r="D13" s="787">
        <v>185328240.6808894</v>
      </c>
      <c r="E13" s="787">
        <v>502578.76</v>
      </c>
      <c r="F13" s="787">
        <v>0</v>
      </c>
      <c r="G13" s="787">
        <v>0</v>
      </c>
      <c r="H13" s="787">
        <v>1182966.47</v>
      </c>
      <c r="I13" s="787">
        <v>156637.79</v>
      </c>
      <c r="J13" s="787">
        <v>208142.58</v>
      </c>
      <c r="K13" s="787">
        <v>0</v>
      </c>
      <c r="L13" s="787">
        <v>8669765.7791269999</v>
      </c>
      <c r="M13" s="787">
        <v>717860.16509499995</v>
      </c>
      <c r="N13" s="787">
        <v>145915.65</v>
      </c>
      <c r="O13" s="787">
        <v>3758998.3021760006</v>
      </c>
      <c r="P13" s="787">
        <v>521528.17</v>
      </c>
      <c r="Q13" s="787">
        <v>818097.01185600006</v>
      </c>
      <c r="R13" s="787">
        <v>253138.37</v>
      </c>
      <c r="S13" s="787">
        <v>0</v>
      </c>
      <c r="T13" s="787">
        <v>0</v>
      </c>
      <c r="U13" s="787">
        <v>0</v>
      </c>
      <c r="V13" s="787">
        <v>0</v>
      </c>
      <c r="W13" s="787">
        <v>0</v>
      </c>
      <c r="X13" s="787">
        <v>0</v>
      </c>
      <c r="Y13" s="787">
        <v>0</v>
      </c>
      <c r="Z13" s="787">
        <v>0</v>
      </c>
      <c r="AA13" s="788">
        <v>0</v>
      </c>
    </row>
    <row r="14" spans="1:27">
      <c r="A14" s="407" t="s">
        <v>550</v>
      </c>
      <c r="B14" s="406" t="s">
        <v>551</v>
      </c>
      <c r="C14" s="790">
        <v>222627386.85504293</v>
      </c>
      <c r="D14" s="787">
        <v>155864067.54274094</v>
      </c>
      <c r="E14" s="787">
        <v>3808979.1774459998</v>
      </c>
      <c r="F14" s="787">
        <v>6553333.3931360003</v>
      </c>
      <c r="G14" s="787">
        <v>0</v>
      </c>
      <c r="H14" s="787">
        <v>55728919.419327997</v>
      </c>
      <c r="I14" s="787">
        <v>96437.98</v>
      </c>
      <c r="J14" s="787">
        <v>336737.16</v>
      </c>
      <c r="K14" s="787">
        <v>0</v>
      </c>
      <c r="L14" s="787">
        <v>11034399.892973999</v>
      </c>
      <c r="M14" s="787">
        <v>154565.37</v>
      </c>
      <c r="N14" s="787">
        <v>199588.52</v>
      </c>
      <c r="O14" s="787">
        <v>1124608.0829759999</v>
      </c>
      <c r="P14" s="787">
        <v>3456432.289998</v>
      </c>
      <c r="Q14" s="787">
        <v>3244145.07</v>
      </c>
      <c r="R14" s="787">
        <v>2355333.8200000003</v>
      </c>
      <c r="S14" s="787">
        <v>0</v>
      </c>
      <c r="T14" s="787">
        <v>0</v>
      </c>
      <c r="U14" s="787">
        <v>0</v>
      </c>
      <c r="V14" s="787">
        <v>0</v>
      </c>
      <c r="W14" s="787">
        <v>0</v>
      </c>
      <c r="X14" s="787">
        <v>0</v>
      </c>
      <c r="Y14" s="787">
        <v>0</v>
      </c>
      <c r="Z14" s="787">
        <v>0</v>
      </c>
      <c r="AA14" s="788">
        <v>0</v>
      </c>
    </row>
    <row r="15" spans="1:27">
      <c r="A15" s="405">
        <v>1.2</v>
      </c>
      <c r="B15" s="403" t="s">
        <v>863</v>
      </c>
      <c r="C15" s="790">
        <v>2633218747.8068824</v>
      </c>
      <c r="D15" s="787">
        <v>2414721729.4886055</v>
      </c>
      <c r="E15" s="787">
        <v>21048634.614358008</v>
      </c>
      <c r="F15" s="787">
        <v>7270761.7031360008</v>
      </c>
      <c r="G15" s="787">
        <v>0</v>
      </c>
      <c r="H15" s="787">
        <v>148901243.81640998</v>
      </c>
      <c r="I15" s="787">
        <v>8349505.045535</v>
      </c>
      <c r="J15" s="787">
        <v>11639395.689161999</v>
      </c>
      <c r="K15" s="787">
        <v>3670136.82</v>
      </c>
      <c r="L15" s="787">
        <v>68786544.650572971</v>
      </c>
      <c r="M15" s="787">
        <v>2972260.085095</v>
      </c>
      <c r="N15" s="787">
        <v>2171466.5512119997</v>
      </c>
      <c r="O15" s="787">
        <v>13954395.216336003</v>
      </c>
      <c r="P15" s="787">
        <v>16213139.649391003</v>
      </c>
      <c r="Q15" s="787">
        <v>9515074.6285919994</v>
      </c>
      <c r="R15" s="787">
        <v>2972260.085095</v>
      </c>
      <c r="S15" s="787">
        <v>0</v>
      </c>
      <c r="T15" s="787">
        <v>809229.85129599995</v>
      </c>
      <c r="U15" s="787">
        <v>10803.19</v>
      </c>
      <c r="V15" s="787">
        <v>0</v>
      </c>
      <c r="W15" s="787">
        <v>0</v>
      </c>
      <c r="X15" s="787">
        <v>20898.82</v>
      </c>
      <c r="Y15" s="787">
        <v>0</v>
      </c>
      <c r="Z15" s="787">
        <v>491856.26</v>
      </c>
      <c r="AA15" s="788">
        <v>0</v>
      </c>
    </row>
    <row r="16" spans="1:27">
      <c r="A16" s="404">
        <v>1.3</v>
      </c>
      <c r="B16" s="403" t="s">
        <v>552</v>
      </c>
      <c r="C16" s="791"/>
      <c r="D16" s="792"/>
      <c r="E16" s="792"/>
      <c r="F16" s="792"/>
      <c r="G16" s="792"/>
      <c r="H16" s="792"/>
      <c r="I16" s="792"/>
      <c r="J16" s="792"/>
      <c r="K16" s="792"/>
      <c r="L16" s="792"/>
      <c r="M16" s="792"/>
      <c r="N16" s="792"/>
      <c r="O16" s="792"/>
      <c r="P16" s="792"/>
      <c r="Q16" s="792"/>
      <c r="R16" s="792"/>
      <c r="S16" s="792"/>
      <c r="T16" s="792"/>
      <c r="U16" s="792"/>
      <c r="V16" s="792"/>
      <c r="W16" s="792"/>
      <c r="X16" s="792"/>
      <c r="Y16" s="792"/>
      <c r="Z16" s="792"/>
      <c r="AA16" s="793"/>
    </row>
    <row r="17" spans="1:27" s="393" customFormat="1" ht="25.5">
      <c r="A17" s="401" t="s">
        <v>553</v>
      </c>
      <c r="B17" s="402" t="s">
        <v>554</v>
      </c>
      <c r="C17" s="794">
        <v>2594152262.0809636</v>
      </c>
      <c r="D17" s="795">
        <v>2379675914.5523486</v>
      </c>
      <c r="E17" s="795">
        <v>20752776.426410798</v>
      </c>
      <c r="F17" s="795">
        <v>7270761.7031360008</v>
      </c>
      <c r="G17" s="795">
        <v>0</v>
      </c>
      <c r="H17" s="795">
        <v>148131918.42848995</v>
      </c>
      <c r="I17" s="795">
        <v>8311306.2655349998</v>
      </c>
      <c r="J17" s="795">
        <v>11444258.379161999</v>
      </c>
      <c r="K17" s="795">
        <v>0</v>
      </c>
      <c r="L17" s="795">
        <v>65535199.248829409</v>
      </c>
      <c r="M17" s="795">
        <v>2955811.8321017306</v>
      </c>
      <c r="N17" s="795">
        <v>2096096.0442677252</v>
      </c>
      <c r="O17" s="795">
        <v>13666329.876010364</v>
      </c>
      <c r="P17" s="795">
        <v>15692594.373789344</v>
      </c>
      <c r="Q17" s="795">
        <v>8245499.4269902464</v>
      </c>
      <c r="R17" s="795">
        <v>8807348.6635140609</v>
      </c>
      <c r="S17" s="795">
        <v>0</v>
      </c>
      <c r="T17" s="795">
        <v>809229.85129599995</v>
      </c>
      <c r="U17" s="795">
        <v>10803.19</v>
      </c>
      <c r="V17" s="795">
        <v>0</v>
      </c>
      <c r="W17" s="795">
        <v>0</v>
      </c>
      <c r="X17" s="795">
        <v>20898.82</v>
      </c>
      <c r="Y17" s="795">
        <v>0</v>
      </c>
      <c r="Z17" s="795">
        <v>491856.26</v>
      </c>
      <c r="AA17" s="796">
        <v>0</v>
      </c>
    </row>
    <row r="18" spans="1:27" s="393" customFormat="1" ht="25.5">
      <c r="A18" s="398" t="s">
        <v>555</v>
      </c>
      <c r="B18" s="399" t="s">
        <v>556</v>
      </c>
      <c r="C18" s="797">
        <v>2158698113.0359554</v>
      </c>
      <c r="D18" s="798">
        <v>1999794772.5430462</v>
      </c>
      <c r="E18" s="798">
        <v>9001737.2460722141</v>
      </c>
      <c r="F18" s="798">
        <v>5133244.9842503518</v>
      </c>
      <c r="G18" s="798">
        <v>0</v>
      </c>
      <c r="H18" s="798">
        <v>104266831.84369001</v>
      </c>
      <c r="I18" s="798">
        <v>6467355.4655350009</v>
      </c>
      <c r="J18" s="798">
        <v>9375059.9553699978</v>
      </c>
      <c r="K18" s="798">
        <v>0</v>
      </c>
      <c r="L18" s="798">
        <v>53827278.79792323</v>
      </c>
      <c r="M18" s="798">
        <v>2840230.0936499923</v>
      </c>
      <c r="N18" s="798">
        <v>2022263.5042677252</v>
      </c>
      <c r="O18" s="798">
        <v>11263957.555722592</v>
      </c>
      <c r="P18" s="798">
        <v>12885206.728829589</v>
      </c>
      <c r="Q18" s="798">
        <v>5097167.8265901944</v>
      </c>
      <c r="R18" s="798">
        <v>5918011.0767072225</v>
      </c>
      <c r="S18" s="798">
        <v>0</v>
      </c>
      <c r="T18" s="798">
        <v>809229.85129599995</v>
      </c>
      <c r="U18" s="798">
        <v>10803.19</v>
      </c>
      <c r="V18" s="798">
        <v>0</v>
      </c>
      <c r="W18" s="798">
        <v>0</v>
      </c>
      <c r="X18" s="798">
        <v>20898.82</v>
      </c>
      <c r="Y18" s="798">
        <v>0</v>
      </c>
      <c r="Z18" s="798">
        <v>491856.26</v>
      </c>
      <c r="AA18" s="799">
        <v>0</v>
      </c>
    </row>
    <row r="19" spans="1:27" s="393" customFormat="1">
      <c r="A19" s="401" t="s">
        <v>557</v>
      </c>
      <c r="B19" s="400" t="s">
        <v>558</v>
      </c>
      <c r="C19" s="797">
        <v>3643043385.6052747</v>
      </c>
      <c r="D19" s="798">
        <v>3318936575.7062035</v>
      </c>
      <c r="E19" s="798">
        <v>16746739.99131516</v>
      </c>
      <c r="F19" s="798">
        <v>8425961.5839319266</v>
      </c>
      <c r="G19" s="798">
        <v>0</v>
      </c>
      <c r="H19" s="798">
        <v>253416560.79582185</v>
      </c>
      <c r="I19" s="798">
        <v>39655075.839834489</v>
      </c>
      <c r="J19" s="798">
        <v>11432495.880130803</v>
      </c>
      <c r="K19" s="798">
        <v>0</v>
      </c>
      <c r="L19" s="798">
        <v>68541070.389289305</v>
      </c>
      <c r="M19" s="798">
        <v>3216020.4826329597</v>
      </c>
      <c r="N19" s="798">
        <v>1829634.5611735827</v>
      </c>
      <c r="O19" s="798">
        <v>24825320.164322361</v>
      </c>
      <c r="P19" s="798">
        <v>8817780.8022921458</v>
      </c>
      <c r="Q19" s="798">
        <v>5242412.127124222</v>
      </c>
      <c r="R19" s="798">
        <v>5387616.5071300399</v>
      </c>
      <c r="S19" s="798">
        <v>0</v>
      </c>
      <c r="T19" s="798">
        <v>2149178.7139582178</v>
      </c>
      <c r="U19" s="798">
        <v>140889.60999999999</v>
      </c>
      <c r="V19" s="798">
        <v>0</v>
      </c>
      <c r="W19" s="798">
        <v>0</v>
      </c>
      <c r="X19" s="798">
        <v>151586.95601670307</v>
      </c>
      <c r="Y19" s="798">
        <v>0</v>
      </c>
      <c r="Z19" s="798">
        <v>664175.36398329691</v>
      </c>
      <c r="AA19" s="799">
        <v>0</v>
      </c>
    </row>
    <row r="20" spans="1:27" s="393" customFormat="1">
      <c r="A20" s="398" t="s">
        <v>559</v>
      </c>
      <c r="B20" s="399" t="s">
        <v>560</v>
      </c>
      <c r="C20" s="797">
        <v>3031663799.8592329</v>
      </c>
      <c r="D20" s="798">
        <v>2825071589.9891062</v>
      </c>
      <c r="E20" s="798">
        <v>8344244.4872726379</v>
      </c>
      <c r="F20" s="798">
        <v>710109.29</v>
      </c>
      <c r="G20" s="798">
        <v>0</v>
      </c>
      <c r="H20" s="798">
        <v>146335157.29095557</v>
      </c>
      <c r="I20" s="798">
        <v>10132532.015227372</v>
      </c>
      <c r="J20" s="798">
        <v>10132532.015227372</v>
      </c>
      <c r="K20" s="798">
        <v>0</v>
      </c>
      <c r="L20" s="798">
        <v>58472058.465213105</v>
      </c>
      <c r="M20" s="798">
        <v>3004761.7885939893</v>
      </c>
      <c r="N20" s="798">
        <v>1658295.6298696804</v>
      </c>
      <c r="O20" s="798">
        <v>23286956.669978313</v>
      </c>
      <c r="P20" s="798">
        <v>6893758.3494219687</v>
      </c>
      <c r="Q20" s="798">
        <v>2095266.6951989923</v>
      </c>
      <c r="R20" s="798">
        <v>3070633.8536479999</v>
      </c>
      <c r="S20" s="798">
        <v>0</v>
      </c>
      <c r="T20" s="798">
        <v>1784994.1139582177</v>
      </c>
      <c r="U20" s="798">
        <v>140889.60999999999</v>
      </c>
      <c r="V20" s="798">
        <v>0</v>
      </c>
      <c r="W20" s="798">
        <v>0</v>
      </c>
      <c r="X20" s="798">
        <v>24801.707370415847</v>
      </c>
      <c r="Y20" s="798">
        <v>0</v>
      </c>
      <c r="Z20" s="798">
        <v>426776.01262958418</v>
      </c>
      <c r="AA20" s="799">
        <v>0</v>
      </c>
    </row>
    <row r="21" spans="1:27" s="393" customFormat="1">
      <c r="A21" s="397">
        <v>1.4</v>
      </c>
      <c r="B21" s="396" t="s">
        <v>649</v>
      </c>
      <c r="C21" s="797">
        <v>17773118.734800007</v>
      </c>
      <c r="D21" s="798">
        <v>17607960.332000002</v>
      </c>
      <c r="E21" s="798">
        <v>0</v>
      </c>
      <c r="F21" s="798">
        <v>0</v>
      </c>
      <c r="G21" s="798">
        <v>0</v>
      </c>
      <c r="H21" s="798">
        <v>25303.928000000004</v>
      </c>
      <c r="I21" s="798">
        <v>0</v>
      </c>
      <c r="J21" s="798">
        <v>0</v>
      </c>
      <c r="K21" s="798">
        <v>0</v>
      </c>
      <c r="L21" s="798">
        <v>139854.47480000003</v>
      </c>
      <c r="M21" s="798">
        <v>0</v>
      </c>
      <c r="N21" s="798">
        <v>0</v>
      </c>
      <c r="O21" s="798">
        <v>0</v>
      </c>
      <c r="P21" s="798">
        <v>20754.676800000001</v>
      </c>
      <c r="Q21" s="798">
        <v>1376.5335999999998</v>
      </c>
      <c r="R21" s="798">
        <v>117723.26440000001</v>
      </c>
      <c r="S21" s="798">
        <v>0</v>
      </c>
      <c r="T21" s="798">
        <v>0</v>
      </c>
      <c r="U21" s="798">
        <v>0</v>
      </c>
      <c r="V21" s="798">
        <v>0</v>
      </c>
      <c r="W21" s="798">
        <v>0</v>
      </c>
      <c r="X21" s="798">
        <v>0</v>
      </c>
      <c r="Y21" s="798">
        <v>0</v>
      </c>
      <c r="Z21" s="798">
        <v>0</v>
      </c>
      <c r="AA21" s="799">
        <v>0</v>
      </c>
    </row>
    <row r="22" spans="1:27" s="393" customFormat="1" ht="13.5" thickBot="1">
      <c r="A22" s="395">
        <v>1.5</v>
      </c>
      <c r="B22" s="394" t="s">
        <v>650</v>
      </c>
      <c r="C22" s="800"/>
      <c r="D22" s="801"/>
      <c r="E22" s="801"/>
      <c r="F22" s="801"/>
      <c r="G22" s="801"/>
      <c r="H22" s="801"/>
      <c r="I22" s="801"/>
      <c r="J22" s="801"/>
      <c r="K22" s="801"/>
      <c r="L22" s="801"/>
      <c r="M22" s="801"/>
      <c r="N22" s="801"/>
      <c r="O22" s="801"/>
      <c r="P22" s="801"/>
      <c r="Q22" s="801"/>
      <c r="R22" s="801"/>
      <c r="S22" s="801"/>
      <c r="T22" s="801"/>
      <c r="U22" s="801"/>
      <c r="V22" s="801"/>
      <c r="W22" s="801"/>
      <c r="X22" s="801"/>
      <c r="Y22" s="801"/>
      <c r="Z22" s="801"/>
      <c r="AA22" s="802"/>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scale="1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72"/>
  <sheetViews>
    <sheetView topLeftCell="A24" zoomScale="80" zoomScaleNormal="80" workbookViewId="0">
      <selection activeCell="E34" sqref="E34"/>
    </sheetView>
  </sheetViews>
  <sheetFormatPr defaultRowHeight="15"/>
  <cols>
    <col min="1" max="1" width="8.7109375" style="332"/>
    <col min="2" max="2" width="69.28515625" style="320" customWidth="1"/>
    <col min="3" max="3" width="18.7109375" bestFit="1" customWidth="1"/>
    <col min="4" max="4" width="18.42578125" bestFit="1" customWidth="1"/>
    <col min="5" max="5" width="18.7109375" bestFit="1" customWidth="1"/>
    <col min="6" max="6" width="18.42578125" bestFit="1" customWidth="1"/>
    <col min="7" max="7" width="17.28515625" bestFit="1" customWidth="1"/>
    <col min="8" max="8" width="18.42578125" bestFit="1" customWidth="1"/>
  </cols>
  <sheetData>
    <row r="1" spans="1:8" ht="15.75">
      <c r="A1" s="13" t="s">
        <v>97</v>
      </c>
      <c r="B1" s="241" t="str">
        <f>Info!C2</f>
        <v>სს ”ლიბერთი ბანკი”</v>
      </c>
      <c r="C1" s="12"/>
      <c r="D1" s="189"/>
      <c r="E1" s="189"/>
      <c r="F1" s="189"/>
      <c r="G1" s="189"/>
    </row>
    <row r="2" spans="1:8" ht="15.75">
      <c r="A2" s="13" t="s">
        <v>98</v>
      </c>
      <c r="B2" s="578">
        <f>'1. key ratios'!B2</f>
        <v>45930</v>
      </c>
      <c r="C2" s="22"/>
      <c r="D2" s="14"/>
      <c r="E2" s="14"/>
      <c r="F2" s="14"/>
      <c r="G2" s="14"/>
      <c r="H2" s="1"/>
    </row>
    <row r="3" spans="1:8" ht="16.5" thickBot="1">
      <c r="A3" s="13"/>
      <c r="B3" s="12"/>
      <c r="C3" s="22"/>
      <c r="D3" s="14"/>
      <c r="E3" s="14"/>
      <c r="F3" s="14"/>
      <c r="G3" s="14"/>
      <c r="H3" s="1"/>
    </row>
    <row r="4" spans="1:8" ht="21" customHeight="1">
      <c r="A4" s="834" t="s">
        <v>25</v>
      </c>
      <c r="B4" s="836" t="s">
        <v>697</v>
      </c>
      <c r="C4" s="838" t="s">
        <v>103</v>
      </c>
      <c r="D4" s="838"/>
      <c r="E4" s="838"/>
      <c r="F4" s="838" t="s">
        <v>104</v>
      </c>
      <c r="G4" s="838"/>
      <c r="H4" s="839"/>
    </row>
    <row r="5" spans="1:8" ht="21" customHeight="1">
      <c r="A5" s="835"/>
      <c r="B5" s="837"/>
      <c r="C5" s="615" t="s">
        <v>26</v>
      </c>
      <c r="D5" s="615" t="s">
        <v>77</v>
      </c>
      <c r="E5" s="615" t="s">
        <v>66</v>
      </c>
      <c r="F5" s="615" t="s">
        <v>26</v>
      </c>
      <c r="G5" s="615" t="s">
        <v>77</v>
      </c>
      <c r="H5" s="616" t="s">
        <v>66</v>
      </c>
    </row>
    <row r="6" spans="1:8" ht="26.65" customHeight="1">
      <c r="A6" s="835"/>
      <c r="B6" s="617" t="s">
        <v>84</v>
      </c>
      <c r="C6" s="840"/>
      <c r="D6" s="841"/>
      <c r="E6" s="841"/>
      <c r="F6" s="841"/>
      <c r="G6" s="841"/>
      <c r="H6" s="842"/>
    </row>
    <row r="7" spans="1:8" ht="22.9" customHeight="1">
      <c r="A7" s="618">
        <v>1</v>
      </c>
      <c r="B7" s="619" t="s">
        <v>811</v>
      </c>
      <c r="C7" s="598">
        <f>SUM(C8:C10)</f>
        <v>364777204.3435111</v>
      </c>
      <c r="D7" s="598">
        <f>SUM(D8:D10)</f>
        <v>360008042.33147264</v>
      </c>
      <c r="E7" s="599">
        <f>C7+D7</f>
        <v>724785246.67498374</v>
      </c>
      <c r="F7" s="600">
        <f>SUM(F8:F10)</f>
        <v>245350758.24000001</v>
      </c>
      <c r="G7" s="600">
        <f>SUM(G8:G10)</f>
        <v>391650709.45000005</v>
      </c>
      <c r="H7" s="601">
        <f>F7+G7</f>
        <v>637001467.69000006</v>
      </c>
    </row>
    <row r="8" spans="1:8">
      <c r="A8" s="618">
        <v>1.1000000000000001</v>
      </c>
      <c r="B8" s="620" t="s">
        <v>85</v>
      </c>
      <c r="C8" s="602">
        <v>251453965.87</v>
      </c>
      <c r="D8" s="602">
        <v>87278115</v>
      </c>
      <c r="E8" s="603">
        <f t="shared" ref="E8:E36" si="0">C8+D8</f>
        <v>338732080.87</v>
      </c>
      <c r="F8" s="600">
        <v>237036057.81999999</v>
      </c>
      <c r="G8" s="600">
        <v>68459799.879999995</v>
      </c>
      <c r="H8" s="601">
        <f t="shared" ref="H8:H36" si="1">F8+G8</f>
        <v>305495857.69999999</v>
      </c>
    </row>
    <row r="9" spans="1:8">
      <c r="A9" s="618">
        <v>1.2</v>
      </c>
      <c r="B9" s="620" t="s">
        <v>86</v>
      </c>
      <c r="C9" s="602">
        <v>52764540.300499275</v>
      </c>
      <c r="D9" s="602">
        <v>114238634.55568305</v>
      </c>
      <c r="E9" s="603">
        <f t="shared" si="0"/>
        <v>167003174.85618234</v>
      </c>
      <c r="F9" s="600">
        <v>7715598.7999999998</v>
      </c>
      <c r="G9" s="600">
        <v>99113768.159999996</v>
      </c>
      <c r="H9" s="601">
        <f t="shared" si="1"/>
        <v>106829366.95999999</v>
      </c>
    </row>
    <row r="10" spans="1:8">
      <c r="A10" s="618">
        <v>1.3</v>
      </c>
      <c r="B10" s="620" t="s">
        <v>87</v>
      </c>
      <c r="C10" s="602">
        <v>60558698.173011839</v>
      </c>
      <c r="D10" s="602">
        <v>158491292.77578962</v>
      </c>
      <c r="E10" s="603">
        <f t="shared" si="0"/>
        <v>219049990.94880146</v>
      </c>
      <c r="F10" s="600">
        <v>599101.62</v>
      </c>
      <c r="G10" s="600">
        <v>224077141.41000003</v>
      </c>
      <c r="H10" s="601">
        <f t="shared" si="1"/>
        <v>224676243.03000003</v>
      </c>
    </row>
    <row r="11" spans="1:8">
      <c r="A11" s="618">
        <v>2</v>
      </c>
      <c r="B11" s="621" t="s">
        <v>698</v>
      </c>
      <c r="C11" s="602">
        <v>1289440.29</v>
      </c>
      <c r="D11" s="602">
        <v>0</v>
      </c>
      <c r="E11" s="603">
        <f t="shared" si="0"/>
        <v>1289440.29</v>
      </c>
      <c r="F11" s="600">
        <v>245402.97999999998</v>
      </c>
      <c r="G11" s="600">
        <v>0</v>
      </c>
      <c r="H11" s="601">
        <f t="shared" si="1"/>
        <v>245402.97999999998</v>
      </c>
    </row>
    <row r="12" spans="1:8">
      <c r="A12" s="618">
        <v>2.1</v>
      </c>
      <c r="B12" s="622" t="s">
        <v>699</v>
      </c>
      <c r="C12" s="602">
        <v>966158.55</v>
      </c>
      <c r="D12" s="602">
        <v>0</v>
      </c>
      <c r="E12" s="603">
        <f t="shared" si="0"/>
        <v>966158.55</v>
      </c>
      <c r="F12" s="604">
        <v>163.24</v>
      </c>
      <c r="G12" s="600">
        <v>0</v>
      </c>
      <c r="H12" s="601">
        <f t="shared" si="1"/>
        <v>163.24</v>
      </c>
    </row>
    <row r="13" spans="1:8" ht="26.65" customHeight="1">
      <c r="A13" s="618">
        <v>3</v>
      </c>
      <c r="B13" s="308" t="s">
        <v>700</v>
      </c>
      <c r="C13" s="602"/>
      <c r="D13" s="602"/>
      <c r="E13" s="603">
        <f t="shared" si="0"/>
        <v>0</v>
      </c>
      <c r="F13" s="604"/>
      <c r="G13" s="604"/>
      <c r="H13" s="601">
        <f t="shared" si="1"/>
        <v>0</v>
      </c>
    </row>
    <row r="14" spans="1:8" ht="26.65" customHeight="1">
      <c r="A14" s="618">
        <v>4</v>
      </c>
      <c r="B14" s="309" t="s">
        <v>701</v>
      </c>
      <c r="C14" s="602"/>
      <c r="D14" s="602"/>
      <c r="E14" s="603">
        <f t="shared" si="0"/>
        <v>0</v>
      </c>
      <c r="F14" s="600"/>
      <c r="G14" s="600"/>
      <c r="H14" s="601">
        <f t="shared" si="1"/>
        <v>0</v>
      </c>
    </row>
    <row r="15" spans="1:8" ht="24.4" customHeight="1">
      <c r="A15" s="618">
        <v>5</v>
      </c>
      <c r="B15" s="309" t="s">
        <v>702</v>
      </c>
      <c r="C15" s="605">
        <f>SUM(C16:C18)</f>
        <v>259869571.78298306</v>
      </c>
      <c r="D15" s="605">
        <f>SUM(D16:D18)</f>
        <v>0</v>
      </c>
      <c r="E15" s="606">
        <f t="shared" si="0"/>
        <v>259869571.78298306</v>
      </c>
      <c r="F15" s="600">
        <f>SUM(F16:F18)</f>
        <v>221894417.88810998</v>
      </c>
      <c r="G15" s="607">
        <f>SUM(G16:G18)</f>
        <v>0</v>
      </c>
      <c r="H15" s="601">
        <f t="shared" si="1"/>
        <v>221894417.88810998</v>
      </c>
    </row>
    <row r="16" spans="1:8">
      <c r="A16" s="618">
        <v>5.0999999999999996</v>
      </c>
      <c r="B16" s="310" t="s">
        <v>703</v>
      </c>
      <c r="C16" s="602"/>
      <c r="D16" s="602"/>
      <c r="E16" s="603">
        <f t="shared" si="0"/>
        <v>0</v>
      </c>
      <c r="F16" s="600"/>
      <c r="G16" s="600"/>
      <c r="H16" s="601">
        <f t="shared" si="1"/>
        <v>0</v>
      </c>
    </row>
    <row r="17" spans="1:8">
      <c r="A17" s="618">
        <v>5.2</v>
      </c>
      <c r="B17" s="310" t="s">
        <v>538</v>
      </c>
      <c r="C17" s="602">
        <v>259869571.78298306</v>
      </c>
      <c r="D17" s="602">
        <v>0</v>
      </c>
      <c r="E17" s="603">
        <f t="shared" si="0"/>
        <v>259869571.78298306</v>
      </c>
      <c r="F17" s="600">
        <v>221894417.88810998</v>
      </c>
      <c r="G17" s="600">
        <v>0</v>
      </c>
      <c r="H17" s="601">
        <f t="shared" si="1"/>
        <v>221894417.88810998</v>
      </c>
    </row>
    <row r="18" spans="1:8">
      <c r="A18" s="618">
        <v>5.3</v>
      </c>
      <c r="B18" s="310" t="s">
        <v>704</v>
      </c>
      <c r="C18" s="602"/>
      <c r="D18" s="602"/>
      <c r="E18" s="603">
        <f t="shared" si="0"/>
        <v>0</v>
      </c>
      <c r="F18" s="600"/>
      <c r="G18" s="600"/>
      <c r="H18" s="601">
        <f t="shared" si="1"/>
        <v>0</v>
      </c>
    </row>
    <row r="19" spans="1:8">
      <c r="A19" s="618">
        <v>6</v>
      </c>
      <c r="B19" s="308" t="s">
        <v>705</v>
      </c>
      <c r="C19" s="602">
        <f>SUM(C20:C21)</f>
        <v>3461249838.3914537</v>
      </c>
      <c r="D19" s="598">
        <f>SUM(D20:D21)</f>
        <v>978483825.81615973</v>
      </c>
      <c r="E19" s="599">
        <f t="shared" si="0"/>
        <v>4439733664.207613</v>
      </c>
      <c r="F19" s="600">
        <f>SUM(F20:F21)</f>
        <v>2882728272.6157513</v>
      </c>
      <c r="G19" s="600">
        <f>SUM(G20:G21)</f>
        <v>767559867.96584785</v>
      </c>
      <c r="H19" s="601">
        <f t="shared" si="1"/>
        <v>3650288140.5815992</v>
      </c>
    </row>
    <row r="20" spans="1:8">
      <c r="A20" s="618">
        <v>6.1</v>
      </c>
      <c r="B20" s="310" t="s">
        <v>538</v>
      </c>
      <c r="C20" s="602">
        <v>368572293.48219138</v>
      </c>
      <c r="D20" s="602">
        <v>83769384.060895726</v>
      </c>
      <c r="E20" s="603">
        <f t="shared" si="0"/>
        <v>452341677.54308712</v>
      </c>
      <c r="F20" s="600">
        <v>321943878.17679799</v>
      </c>
      <c r="G20" s="600">
        <v>0</v>
      </c>
      <c r="H20" s="601">
        <f t="shared" si="1"/>
        <v>321943878.17679799</v>
      </c>
    </row>
    <row r="21" spans="1:8">
      <c r="A21" s="618">
        <v>6.2</v>
      </c>
      <c r="B21" s="310" t="s">
        <v>704</v>
      </c>
      <c r="C21" s="602">
        <v>3092677544.9092622</v>
      </c>
      <c r="D21" s="602">
        <v>894714441.75526404</v>
      </c>
      <c r="E21" s="603">
        <f t="shared" si="0"/>
        <v>3987391986.664526</v>
      </c>
      <c r="F21" s="600">
        <v>2560784394.4389534</v>
      </c>
      <c r="G21" s="600">
        <v>767559867.96584785</v>
      </c>
      <c r="H21" s="601">
        <f t="shared" si="1"/>
        <v>3328344262.4048014</v>
      </c>
    </row>
    <row r="22" spans="1:8">
      <c r="A22" s="618">
        <v>7</v>
      </c>
      <c r="B22" s="311" t="s">
        <v>706</v>
      </c>
      <c r="C22" s="602">
        <v>0</v>
      </c>
      <c r="D22" s="602">
        <v>0</v>
      </c>
      <c r="E22" s="603">
        <f t="shared" si="0"/>
        <v>0</v>
      </c>
      <c r="F22" s="600">
        <v>106733.3</v>
      </c>
      <c r="G22" s="600">
        <v>0</v>
      </c>
      <c r="H22" s="601">
        <f t="shared" si="1"/>
        <v>106733.3</v>
      </c>
    </row>
    <row r="23" spans="1:8" ht="21">
      <c r="A23" s="618">
        <v>8</v>
      </c>
      <c r="B23" s="312" t="s">
        <v>707</v>
      </c>
      <c r="C23" s="602">
        <v>0</v>
      </c>
      <c r="D23" s="602">
        <v>0</v>
      </c>
      <c r="E23" s="603">
        <f t="shared" si="0"/>
        <v>0</v>
      </c>
      <c r="F23" s="600">
        <v>0</v>
      </c>
      <c r="G23" s="600">
        <v>0</v>
      </c>
      <c r="H23" s="601">
        <f t="shared" si="1"/>
        <v>0</v>
      </c>
    </row>
    <row r="24" spans="1:8">
      <c r="A24" s="618">
        <v>9</v>
      </c>
      <c r="B24" s="309" t="s">
        <v>708</v>
      </c>
      <c r="C24" s="602">
        <f>SUM(C25:C26)</f>
        <v>217591914.89000005</v>
      </c>
      <c r="D24" s="602">
        <f>SUM(D25:D26)</f>
        <v>0</v>
      </c>
      <c r="E24" s="603">
        <f t="shared" si="0"/>
        <v>217591914.89000005</v>
      </c>
      <c r="F24" s="600">
        <f>SUM(F25:F26)</f>
        <v>192166162.16</v>
      </c>
      <c r="G24" s="600">
        <f>SUM(G25:G26)</f>
        <v>0</v>
      </c>
      <c r="H24" s="601">
        <f t="shared" si="1"/>
        <v>192166162.16</v>
      </c>
    </row>
    <row r="25" spans="1:8">
      <c r="A25" s="618">
        <v>9.1</v>
      </c>
      <c r="B25" s="313" t="s">
        <v>709</v>
      </c>
      <c r="C25" s="602">
        <v>215146192.06000003</v>
      </c>
      <c r="D25" s="602">
        <v>0</v>
      </c>
      <c r="E25" s="603">
        <f t="shared" si="0"/>
        <v>215146192.06000003</v>
      </c>
      <c r="F25" s="600">
        <v>190121443.12</v>
      </c>
      <c r="G25" s="600">
        <v>0</v>
      </c>
      <c r="H25" s="601">
        <f t="shared" si="1"/>
        <v>190121443.12</v>
      </c>
    </row>
    <row r="26" spans="1:8">
      <c r="A26" s="618">
        <v>9.1999999999999993</v>
      </c>
      <c r="B26" s="313" t="s">
        <v>710</v>
      </c>
      <c r="C26" s="602">
        <v>2445722.83</v>
      </c>
      <c r="D26" s="602">
        <v>0</v>
      </c>
      <c r="E26" s="603">
        <f t="shared" si="0"/>
        <v>2445722.83</v>
      </c>
      <c r="F26" s="600">
        <v>2044719.04</v>
      </c>
      <c r="G26" s="600">
        <v>0</v>
      </c>
      <c r="H26" s="601">
        <f t="shared" si="1"/>
        <v>2044719.04</v>
      </c>
    </row>
    <row r="27" spans="1:8">
      <c r="A27" s="618">
        <v>10</v>
      </c>
      <c r="B27" s="309" t="s">
        <v>36</v>
      </c>
      <c r="C27" s="602">
        <f>SUM(C28:C29)</f>
        <v>83248775.679999977</v>
      </c>
      <c r="D27" s="602">
        <f>SUM(D28:D29)</f>
        <v>0</v>
      </c>
      <c r="E27" s="603">
        <f t="shared" si="0"/>
        <v>83248775.679999977</v>
      </c>
      <c r="F27" s="600">
        <f>SUM(F28:F29)</f>
        <v>69516858.649999991</v>
      </c>
      <c r="G27" s="600">
        <f>SUM(G28:G29)</f>
        <v>0</v>
      </c>
      <c r="H27" s="601">
        <f t="shared" si="1"/>
        <v>69516858.649999991</v>
      </c>
    </row>
    <row r="28" spans="1:8">
      <c r="A28" s="618">
        <v>10.1</v>
      </c>
      <c r="B28" s="313" t="s">
        <v>711</v>
      </c>
      <c r="C28" s="602"/>
      <c r="D28" s="602"/>
      <c r="E28" s="603">
        <f t="shared" si="0"/>
        <v>0</v>
      </c>
      <c r="F28" s="600"/>
      <c r="G28" s="600"/>
      <c r="H28" s="601">
        <f t="shared" si="1"/>
        <v>0</v>
      </c>
    </row>
    <row r="29" spans="1:8">
      <c r="A29" s="618">
        <v>10.199999999999999</v>
      </c>
      <c r="B29" s="313" t="s">
        <v>712</v>
      </c>
      <c r="C29" s="602">
        <v>83248775.679999977</v>
      </c>
      <c r="D29" s="602">
        <v>0</v>
      </c>
      <c r="E29" s="603">
        <f t="shared" si="0"/>
        <v>83248775.679999977</v>
      </c>
      <c r="F29" s="600">
        <v>69516858.649999991</v>
      </c>
      <c r="G29" s="600">
        <v>0</v>
      </c>
      <c r="H29" s="601">
        <f t="shared" si="1"/>
        <v>69516858.649999991</v>
      </c>
    </row>
    <row r="30" spans="1:8">
      <c r="A30" s="618">
        <v>11</v>
      </c>
      <c r="B30" s="309" t="s">
        <v>713</v>
      </c>
      <c r="C30" s="602">
        <f>SUM(C31:C32)</f>
        <v>0</v>
      </c>
      <c r="D30" s="602">
        <f>SUM(D31:D32)</f>
        <v>0</v>
      </c>
      <c r="E30" s="603">
        <f t="shared" si="0"/>
        <v>0</v>
      </c>
      <c r="F30" s="608">
        <f>SUM(F31:F32)</f>
        <v>0</v>
      </c>
      <c r="G30" s="608">
        <f>SUM(G31:G32)</f>
        <v>0</v>
      </c>
      <c r="H30" s="609">
        <f t="shared" si="1"/>
        <v>0</v>
      </c>
    </row>
    <row r="31" spans="1:8">
      <c r="A31" s="618">
        <v>11.1</v>
      </c>
      <c r="B31" s="313" t="s">
        <v>714</v>
      </c>
      <c r="C31" s="602">
        <v>0</v>
      </c>
      <c r="D31" s="602">
        <v>0</v>
      </c>
      <c r="E31" s="603">
        <f t="shared" si="0"/>
        <v>0</v>
      </c>
      <c r="F31" s="600">
        <v>0</v>
      </c>
      <c r="G31" s="600">
        <v>0</v>
      </c>
      <c r="H31" s="601">
        <f t="shared" si="1"/>
        <v>0</v>
      </c>
    </row>
    <row r="32" spans="1:8">
      <c r="A32" s="618">
        <v>11.2</v>
      </c>
      <c r="B32" s="313" t="s">
        <v>715</v>
      </c>
      <c r="C32" s="602">
        <v>0</v>
      </c>
      <c r="D32" s="602">
        <v>0</v>
      </c>
      <c r="E32" s="603">
        <f t="shared" si="0"/>
        <v>0</v>
      </c>
      <c r="F32" s="600">
        <v>0</v>
      </c>
      <c r="G32" s="600">
        <v>0</v>
      </c>
      <c r="H32" s="601">
        <f t="shared" si="1"/>
        <v>0</v>
      </c>
    </row>
    <row r="33" spans="1:8">
      <c r="A33" s="618">
        <v>13</v>
      </c>
      <c r="B33" s="309" t="s">
        <v>88</v>
      </c>
      <c r="C33" s="602">
        <v>35066684.25</v>
      </c>
      <c r="D33" s="602">
        <v>15056472.027000001</v>
      </c>
      <c r="E33" s="603">
        <f t="shared" si="0"/>
        <v>50123156.277000003</v>
      </c>
      <c r="F33" s="600">
        <v>34041179.928000003</v>
      </c>
      <c r="G33" s="600">
        <v>9114934.6979999989</v>
      </c>
      <c r="H33" s="601">
        <f t="shared" si="1"/>
        <v>43156114.626000002</v>
      </c>
    </row>
    <row r="34" spans="1:8">
      <c r="A34" s="618">
        <v>13.1</v>
      </c>
      <c r="B34" s="623" t="s">
        <v>716</v>
      </c>
      <c r="C34" s="602">
        <v>6926605.790000001</v>
      </c>
      <c r="D34" s="602">
        <v>0</v>
      </c>
      <c r="E34" s="603">
        <f t="shared" si="0"/>
        <v>6926605.790000001</v>
      </c>
      <c r="F34" s="600">
        <v>3137239.54</v>
      </c>
      <c r="G34" s="600">
        <v>0</v>
      </c>
      <c r="H34" s="601">
        <f t="shared" si="1"/>
        <v>3137239.54</v>
      </c>
    </row>
    <row r="35" spans="1:8">
      <c r="A35" s="618">
        <v>13.2</v>
      </c>
      <c r="B35" s="623" t="s">
        <v>717</v>
      </c>
      <c r="C35" s="602">
        <v>0</v>
      </c>
      <c r="D35" s="602">
        <v>0</v>
      </c>
      <c r="E35" s="603">
        <f t="shared" si="0"/>
        <v>0</v>
      </c>
      <c r="F35" s="600">
        <v>0</v>
      </c>
      <c r="G35" s="600">
        <v>0</v>
      </c>
      <c r="H35" s="601">
        <f t="shared" si="1"/>
        <v>0</v>
      </c>
    </row>
    <row r="36" spans="1:8">
      <c r="A36" s="618">
        <v>14</v>
      </c>
      <c r="B36" s="515" t="s">
        <v>718</v>
      </c>
      <c r="C36" s="610">
        <f>SUM(C7,C11,C13,C14,C15,C19,C22,C23,C24,C27,C30,C33)</f>
        <v>4423093429.6279488</v>
      </c>
      <c r="D36" s="610">
        <f>SUM(D7,D11,D13,D14,D15,D19,D22,D23,D24,D27,D30,D33)</f>
        <v>1353548340.1746323</v>
      </c>
      <c r="E36" s="611">
        <f t="shared" si="0"/>
        <v>5776641769.8025808</v>
      </c>
      <c r="F36" s="608">
        <f>SUM(F7,F11,F13,F14,F15,F19,F22,F23,F24,F27,F30,F33)</f>
        <v>3646049785.7618613</v>
      </c>
      <c r="G36" s="608">
        <f>SUM(G7,G11,G13,G14,G15,G19,G22,G23,G24,G27,G30,G33)</f>
        <v>1168325512.1138477</v>
      </c>
      <c r="H36" s="609">
        <f t="shared" si="1"/>
        <v>4814375297.8757095</v>
      </c>
    </row>
    <row r="37" spans="1:8" ht="22.5" customHeight="1">
      <c r="A37" s="618"/>
      <c r="B37" s="624" t="s">
        <v>93</v>
      </c>
      <c r="C37" s="831"/>
      <c r="D37" s="832"/>
      <c r="E37" s="832"/>
      <c r="F37" s="832"/>
      <c r="G37" s="832"/>
      <c r="H37" s="833"/>
    </row>
    <row r="38" spans="1:8">
      <c r="A38" s="618">
        <v>15</v>
      </c>
      <c r="B38" s="314" t="s">
        <v>719</v>
      </c>
      <c r="C38" s="602">
        <v>0</v>
      </c>
      <c r="D38" s="602">
        <v>0</v>
      </c>
      <c r="E38" s="603">
        <f>C38+D38</f>
        <v>0</v>
      </c>
      <c r="F38" s="600">
        <v>2548045.75</v>
      </c>
      <c r="G38" s="600">
        <v>0</v>
      </c>
      <c r="H38" s="601">
        <f>F38+G38</f>
        <v>2548045.75</v>
      </c>
    </row>
    <row r="39" spans="1:8">
      <c r="A39" s="618">
        <v>15.1</v>
      </c>
      <c r="B39" s="622" t="s">
        <v>699</v>
      </c>
      <c r="C39" s="602">
        <v>0</v>
      </c>
      <c r="D39" s="602"/>
      <c r="E39" s="603">
        <f t="shared" ref="E39:E53" si="2">C39+D39</f>
        <v>0</v>
      </c>
      <c r="F39" s="600">
        <v>2548045.75</v>
      </c>
      <c r="G39" s="600"/>
      <c r="H39" s="601">
        <f t="shared" ref="H39:H53" si="3">F39+G39</f>
        <v>2548045.75</v>
      </c>
    </row>
    <row r="40" spans="1:8" ht="24" customHeight="1">
      <c r="A40" s="618">
        <v>16</v>
      </c>
      <c r="B40" s="311" t="s">
        <v>720</v>
      </c>
      <c r="C40" s="602"/>
      <c r="D40" s="602"/>
      <c r="E40" s="603">
        <f t="shared" si="2"/>
        <v>0</v>
      </c>
      <c r="F40" s="600"/>
      <c r="G40" s="600"/>
      <c r="H40" s="601">
        <f t="shared" si="3"/>
        <v>0</v>
      </c>
    </row>
    <row r="41" spans="1:8" ht="21">
      <c r="A41" s="618">
        <v>17</v>
      </c>
      <c r="B41" s="311" t="s">
        <v>721</v>
      </c>
      <c r="C41" s="602">
        <f>SUM(C42:C45)</f>
        <v>3679290428.1200004</v>
      </c>
      <c r="D41" s="602">
        <f>SUM(D42:D45)</f>
        <v>1202374365.2802179</v>
      </c>
      <c r="E41" s="603">
        <f t="shared" si="2"/>
        <v>4881664793.400218</v>
      </c>
      <c r="F41" s="600">
        <f>SUM(F42:F45)</f>
        <v>3066529858.8431001</v>
      </c>
      <c r="G41" s="600">
        <f>SUM(G42:G45)</f>
        <v>997831273.09516335</v>
      </c>
      <c r="H41" s="601">
        <f t="shared" si="3"/>
        <v>4064361131.9382634</v>
      </c>
    </row>
    <row r="42" spans="1:8">
      <c r="A42" s="618">
        <v>17.100000000000001</v>
      </c>
      <c r="B42" s="315" t="s">
        <v>722</v>
      </c>
      <c r="C42" s="602">
        <v>2966289182.1800003</v>
      </c>
      <c r="D42" s="602">
        <v>1130105633.4450128</v>
      </c>
      <c r="E42" s="603">
        <f t="shared" si="2"/>
        <v>4096394815.6250134</v>
      </c>
      <c r="F42" s="600">
        <v>2307875563.1131001</v>
      </c>
      <c r="G42" s="600">
        <v>914077477.84516335</v>
      </c>
      <c r="H42" s="601">
        <f t="shared" si="3"/>
        <v>3221953040.9582634</v>
      </c>
    </row>
    <row r="43" spans="1:8">
      <c r="A43" s="618">
        <v>17.2</v>
      </c>
      <c r="B43" s="620" t="s">
        <v>89</v>
      </c>
      <c r="C43" s="602">
        <v>710784178.08000004</v>
      </c>
      <c r="D43" s="602">
        <v>30882169.905205</v>
      </c>
      <c r="E43" s="603">
        <f t="shared" si="2"/>
        <v>741666347.98520505</v>
      </c>
      <c r="F43" s="600">
        <v>755745875.79999995</v>
      </c>
      <c r="G43" s="600">
        <v>49675229.349999994</v>
      </c>
      <c r="H43" s="601">
        <f t="shared" si="3"/>
        <v>805421105.14999998</v>
      </c>
    </row>
    <row r="44" spans="1:8">
      <c r="A44" s="618">
        <v>17.3</v>
      </c>
      <c r="B44" s="315" t="s">
        <v>723</v>
      </c>
      <c r="C44" s="602">
        <v>0</v>
      </c>
      <c r="D44" s="602">
        <v>0</v>
      </c>
      <c r="E44" s="603">
        <f t="shared" si="2"/>
        <v>0</v>
      </c>
      <c r="F44" s="600">
        <v>0</v>
      </c>
      <c r="G44" s="600">
        <v>0</v>
      </c>
      <c r="H44" s="601">
        <f t="shared" si="3"/>
        <v>0</v>
      </c>
    </row>
    <row r="45" spans="1:8">
      <c r="A45" s="618">
        <v>17.399999999999999</v>
      </c>
      <c r="B45" s="315" t="s">
        <v>724</v>
      </c>
      <c r="C45" s="602">
        <v>2217067.86</v>
      </c>
      <c r="D45" s="602">
        <v>41386561.93</v>
      </c>
      <c r="E45" s="603">
        <f t="shared" si="2"/>
        <v>43603629.789999999</v>
      </c>
      <c r="F45" s="600">
        <v>2908419.93</v>
      </c>
      <c r="G45" s="600">
        <v>34078565.899999999</v>
      </c>
      <c r="H45" s="601">
        <f t="shared" si="3"/>
        <v>36986985.829999998</v>
      </c>
    </row>
    <row r="46" spans="1:8">
      <c r="A46" s="618">
        <v>18</v>
      </c>
      <c r="B46" s="316" t="s">
        <v>725</v>
      </c>
      <c r="C46" s="602">
        <v>1565850.7893239665</v>
      </c>
      <c r="D46" s="602">
        <v>916780.53976432874</v>
      </c>
      <c r="E46" s="603">
        <f t="shared" si="2"/>
        <v>2482631.3290882953</v>
      </c>
      <c r="F46" s="600">
        <v>1308453.7567732444</v>
      </c>
      <c r="G46" s="600">
        <v>174042.23652176355</v>
      </c>
      <c r="H46" s="601">
        <f t="shared" si="3"/>
        <v>1482495.9932950079</v>
      </c>
    </row>
    <row r="47" spans="1:8">
      <c r="A47" s="618">
        <v>19</v>
      </c>
      <c r="B47" s="316" t="s">
        <v>726</v>
      </c>
      <c r="C47" s="602">
        <f>SUM(C48:C49)</f>
        <v>17891692.690000001</v>
      </c>
      <c r="D47" s="602">
        <f>SUM(D48:D49)</f>
        <v>0</v>
      </c>
      <c r="E47" s="603">
        <f t="shared" si="2"/>
        <v>17891692.690000001</v>
      </c>
      <c r="F47" s="608">
        <f>SUM(F48:F49)</f>
        <v>18101169.48</v>
      </c>
      <c r="G47" s="608">
        <f>SUM(G48:G49)</f>
        <v>0</v>
      </c>
      <c r="H47" s="609">
        <f t="shared" si="3"/>
        <v>18101169.48</v>
      </c>
    </row>
    <row r="48" spans="1:8">
      <c r="A48" s="618">
        <v>19.100000000000001</v>
      </c>
      <c r="B48" s="317" t="s">
        <v>727</v>
      </c>
      <c r="C48" s="602">
        <v>626250.28</v>
      </c>
      <c r="D48" s="602">
        <v>0</v>
      </c>
      <c r="E48" s="603">
        <f t="shared" si="2"/>
        <v>626250.28</v>
      </c>
      <c r="F48" s="600">
        <v>2380852</v>
      </c>
      <c r="G48" s="600">
        <v>0</v>
      </c>
      <c r="H48" s="601">
        <f t="shared" si="3"/>
        <v>2380852</v>
      </c>
    </row>
    <row r="49" spans="1:8">
      <c r="A49" s="618">
        <v>19.2</v>
      </c>
      <c r="B49" s="318" t="s">
        <v>728</v>
      </c>
      <c r="C49" s="602">
        <v>17265442.41</v>
      </c>
      <c r="D49" s="602">
        <v>0</v>
      </c>
      <c r="E49" s="603">
        <f t="shared" si="2"/>
        <v>17265442.41</v>
      </c>
      <c r="F49" s="600">
        <v>15720317.48</v>
      </c>
      <c r="G49" s="600">
        <v>0</v>
      </c>
      <c r="H49" s="601">
        <f t="shared" si="3"/>
        <v>15720317.48</v>
      </c>
    </row>
    <row r="50" spans="1:8">
      <c r="A50" s="618">
        <v>20</v>
      </c>
      <c r="B50" s="515" t="s">
        <v>90</v>
      </c>
      <c r="C50" s="602">
        <v>15794838.927200001</v>
      </c>
      <c r="D50" s="602">
        <v>124875955.097001</v>
      </c>
      <c r="E50" s="603">
        <f t="shared" si="2"/>
        <v>140670794.02420101</v>
      </c>
      <c r="F50" s="600">
        <v>10121339.08</v>
      </c>
      <c r="G50" s="600">
        <v>114174348.02637999</v>
      </c>
      <c r="H50" s="601">
        <f t="shared" si="3"/>
        <v>124295687.10637999</v>
      </c>
    </row>
    <row r="51" spans="1:8">
      <c r="A51" s="618">
        <v>21</v>
      </c>
      <c r="B51" s="621" t="s">
        <v>78</v>
      </c>
      <c r="C51" s="602">
        <v>29362283.190000001</v>
      </c>
      <c r="D51" s="602">
        <v>2206149.9700000002</v>
      </c>
      <c r="E51" s="603">
        <f t="shared" si="2"/>
        <v>31568433.16</v>
      </c>
      <c r="F51" s="600">
        <v>21471224.850000001</v>
      </c>
      <c r="G51" s="600">
        <v>2950122.04</v>
      </c>
      <c r="H51" s="601">
        <f t="shared" si="3"/>
        <v>24421346.890000001</v>
      </c>
    </row>
    <row r="52" spans="1:8">
      <c r="A52" s="618">
        <v>21.1</v>
      </c>
      <c r="B52" s="620" t="s">
        <v>729</v>
      </c>
      <c r="C52" s="602">
        <v>90006.23</v>
      </c>
      <c r="D52" s="602">
        <v>0</v>
      </c>
      <c r="E52" s="603">
        <f t="shared" si="2"/>
        <v>90006.23</v>
      </c>
      <c r="F52" s="600">
        <v>91669.77</v>
      </c>
      <c r="G52" s="600">
        <v>0</v>
      </c>
      <c r="H52" s="601">
        <f t="shared" si="3"/>
        <v>91669.77</v>
      </c>
    </row>
    <row r="53" spans="1:8">
      <c r="A53" s="618">
        <v>22</v>
      </c>
      <c r="B53" s="515" t="s">
        <v>730</v>
      </c>
      <c r="C53" s="610">
        <f>SUM(C38,C40,C41,C46,C47,C50,C51)</f>
        <v>3743905093.7165241</v>
      </c>
      <c r="D53" s="610">
        <f>SUM(D38,D40,D41,D46,D47,D50,D51)</f>
        <v>1330373250.8869834</v>
      </c>
      <c r="E53" s="611">
        <f t="shared" si="2"/>
        <v>5074278344.603508</v>
      </c>
      <c r="F53" s="608">
        <f>SUM(F38,F40,F41,F46,F47,F50,F51)</f>
        <v>3120080091.7598734</v>
      </c>
      <c r="G53" s="608">
        <f>SUM(G38,G40,G41,G46,G47,G50,G51)</f>
        <v>1115129785.3980651</v>
      </c>
      <c r="H53" s="609">
        <f t="shared" si="3"/>
        <v>4235209877.1579385</v>
      </c>
    </row>
    <row r="54" spans="1:8" ht="24" customHeight="1">
      <c r="A54" s="618"/>
      <c r="B54" s="624" t="s">
        <v>731</v>
      </c>
      <c r="C54" s="831"/>
      <c r="D54" s="832"/>
      <c r="E54" s="832"/>
      <c r="F54" s="832"/>
      <c r="G54" s="832"/>
      <c r="H54" s="833"/>
    </row>
    <row r="55" spans="1:8">
      <c r="A55" s="618">
        <v>23</v>
      </c>
      <c r="B55" s="515" t="s">
        <v>960</v>
      </c>
      <c r="C55" s="602">
        <v>44490459.259999998</v>
      </c>
      <c r="D55" s="602">
        <v>0</v>
      </c>
      <c r="E55" s="603">
        <f>C55+D55</f>
        <v>44490459.259999998</v>
      </c>
      <c r="F55" s="600">
        <v>44490459.259999998</v>
      </c>
      <c r="G55" s="600">
        <v>0</v>
      </c>
      <c r="H55" s="601">
        <f>F55+G55</f>
        <v>44490459.259999998</v>
      </c>
    </row>
    <row r="56" spans="1:8">
      <c r="A56" s="618">
        <v>24</v>
      </c>
      <c r="B56" s="515" t="s">
        <v>732</v>
      </c>
      <c r="C56" s="602">
        <v>45653.84</v>
      </c>
      <c r="D56" s="602">
        <v>0</v>
      </c>
      <c r="E56" s="603">
        <f t="shared" ref="E56:E69" si="4">C56+D56</f>
        <v>45653.84</v>
      </c>
      <c r="F56" s="600">
        <v>45653.84</v>
      </c>
      <c r="G56" s="600">
        <v>0</v>
      </c>
      <c r="H56" s="601">
        <f t="shared" ref="H56:H69" si="5">F56+G56</f>
        <v>45653.84</v>
      </c>
    </row>
    <row r="57" spans="1:8">
      <c r="A57" s="618">
        <v>25</v>
      </c>
      <c r="B57" s="625" t="s">
        <v>91</v>
      </c>
      <c r="C57" s="602">
        <v>41370267.239999995</v>
      </c>
      <c r="D57" s="602">
        <v>0</v>
      </c>
      <c r="E57" s="603">
        <f t="shared" si="4"/>
        <v>41370267.239999995</v>
      </c>
      <c r="F57" s="600">
        <v>41370267.239999995</v>
      </c>
      <c r="G57" s="600">
        <v>0</v>
      </c>
      <c r="H57" s="601">
        <f t="shared" si="5"/>
        <v>41370267.239999995</v>
      </c>
    </row>
    <row r="58" spans="1:8">
      <c r="A58" s="618">
        <v>26</v>
      </c>
      <c r="B58" s="316" t="s">
        <v>733</v>
      </c>
      <c r="C58" s="602">
        <v>0</v>
      </c>
      <c r="D58" s="602">
        <v>0</v>
      </c>
      <c r="E58" s="603">
        <f t="shared" si="4"/>
        <v>0</v>
      </c>
      <c r="F58" s="600">
        <v>0</v>
      </c>
      <c r="G58" s="600">
        <v>0</v>
      </c>
      <c r="H58" s="601">
        <f t="shared" si="5"/>
        <v>0</v>
      </c>
    </row>
    <row r="59" spans="1:8" ht="21">
      <c r="A59" s="618">
        <v>27</v>
      </c>
      <c r="B59" s="316" t="s">
        <v>734</v>
      </c>
      <c r="C59" s="602">
        <f>SUM(C60:C61)</f>
        <v>0</v>
      </c>
      <c r="D59" s="602">
        <f>SUM(D60:D61)</f>
        <v>0</v>
      </c>
      <c r="E59" s="603">
        <f t="shared" si="4"/>
        <v>0</v>
      </c>
      <c r="F59" s="608">
        <v>0</v>
      </c>
      <c r="G59" s="608">
        <v>0</v>
      </c>
      <c r="H59" s="609">
        <f t="shared" si="5"/>
        <v>0</v>
      </c>
    </row>
    <row r="60" spans="1:8">
      <c r="A60" s="618">
        <v>27.1</v>
      </c>
      <c r="B60" s="319" t="s">
        <v>735</v>
      </c>
      <c r="C60" s="602">
        <v>0</v>
      </c>
      <c r="D60" s="602">
        <v>0</v>
      </c>
      <c r="E60" s="603">
        <f t="shared" si="4"/>
        <v>0</v>
      </c>
      <c r="F60" s="600">
        <v>0</v>
      </c>
      <c r="G60" s="600">
        <v>0</v>
      </c>
      <c r="H60" s="601">
        <f t="shared" si="5"/>
        <v>0</v>
      </c>
    </row>
    <row r="61" spans="1:8">
      <c r="A61" s="618">
        <v>27.2</v>
      </c>
      <c r="B61" s="315" t="s">
        <v>736</v>
      </c>
      <c r="C61" s="602">
        <v>0</v>
      </c>
      <c r="D61" s="602"/>
      <c r="E61" s="603">
        <f t="shared" si="4"/>
        <v>0</v>
      </c>
      <c r="F61" s="600">
        <v>0</v>
      </c>
      <c r="G61" s="600"/>
      <c r="H61" s="601">
        <f t="shared" si="5"/>
        <v>0</v>
      </c>
    </row>
    <row r="62" spans="1:8">
      <c r="A62" s="618">
        <v>28</v>
      </c>
      <c r="B62" s="621" t="s">
        <v>737</v>
      </c>
      <c r="C62" s="602"/>
      <c r="D62" s="602"/>
      <c r="E62" s="603">
        <f t="shared" si="4"/>
        <v>0</v>
      </c>
      <c r="F62" s="600"/>
      <c r="G62" s="600"/>
      <c r="H62" s="601">
        <f t="shared" si="5"/>
        <v>0</v>
      </c>
    </row>
    <row r="63" spans="1:8">
      <c r="A63" s="618">
        <v>29</v>
      </c>
      <c r="B63" s="316" t="s">
        <v>738</v>
      </c>
      <c r="C63" s="602">
        <f>SUM(C64:C66)</f>
        <v>34059711.18</v>
      </c>
      <c r="D63" s="602">
        <f>SUM(D64:D66)</f>
        <v>0</v>
      </c>
      <c r="E63" s="603">
        <f t="shared" si="4"/>
        <v>34059711.18</v>
      </c>
      <c r="F63" s="600">
        <v>25214287.800000001</v>
      </c>
      <c r="G63" s="600">
        <v>0</v>
      </c>
      <c r="H63" s="601">
        <f t="shared" si="5"/>
        <v>25214287.800000001</v>
      </c>
    </row>
    <row r="64" spans="1:8">
      <c r="A64" s="618">
        <v>29.1</v>
      </c>
      <c r="B64" s="310" t="s">
        <v>739</v>
      </c>
      <c r="C64" s="602">
        <v>31349661.18</v>
      </c>
      <c r="D64" s="602">
        <v>0</v>
      </c>
      <c r="E64" s="603">
        <f t="shared" si="4"/>
        <v>31349661.18</v>
      </c>
      <c r="F64" s="600">
        <v>21901502.800000001</v>
      </c>
      <c r="G64" s="600">
        <v>0</v>
      </c>
      <c r="H64" s="601">
        <f t="shared" si="5"/>
        <v>21901502.800000001</v>
      </c>
    </row>
    <row r="65" spans="1:8" ht="25.15" customHeight="1">
      <c r="A65" s="618">
        <v>29.2</v>
      </c>
      <c r="B65" s="319" t="s">
        <v>740</v>
      </c>
      <c r="C65" s="602"/>
      <c r="D65" s="602"/>
      <c r="E65" s="603">
        <f t="shared" si="4"/>
        <v>0</v>
      </c>
      <c r="F65" s="600"/>
      <c r="G65" s="600"/>
      <c r="H65" s="601">
        <f t="shared" si="5"/>
        <v>0</v>
      </c>
    </row>
    <row r="66" spans="1:8" ht="22.5" customHeight="1">
      <c r="A66" s="618">
        <v>29.3</v>
      </c>
      <c r="B66" s="313" t="s">
        <v>741</v>
      </c>
      <c r="C66" s="602">
        <v>2710050</v>
      </c>
      <c r="D66" s="602"/>
      <c r="E66" s="603">
        <f t="shared" si="4"/>
        <v>2710050</v>
      </c>
      <c r="F66" s="600">
        <v>3312785</v>
      </c>
      <c r="G66" s="600"/>
      <c r="H66" s="601">
        <f t="shared" si="5"/>
        <v>3312785</v>
      </c>
    </row>
    <row r="67" spans="1:8">
      <c r="A67" s="618">
        <v>30</v>
      </c>
      <c r="B67" s="309" t="s">
        <v>92</v>
      </c>
      <c r="C67" s="602">
        <v>582397333.76999998</v>
      </c>
      <c r="D67" s="602"/>
      <c r="E67" s="603">
        <f t="shared" si="4"/>
        <v>582397333.76999998</v>
      </c>
      <c r="F67" s="600">
        <v>468044753.48000002</v>
      </c>
      <c r="G67" s="600"/>
      <c r="H67" s="601">
        <f t="shared" si="5"/>
        <v>468044753.48000002</v>
      </c>
    </row>
    <row r="68" spans="1:8">
      <c r="A68" s="618">
        <v>31</v>
      </c>
      <c r="B68" s="626" t="s">
        <v>1000</v>
      </c>
      <c r="C68" s="602">
        <f>SUM(C55,C56,C57,C58,C59,C62,C63,C67)</f>
        <v>702363425.28999996</v>
      </c>
      <c r="D68" s="602">
        <f>SUM(D55,D56,D57,D58,D59,D62,D63,D67)</f>
        <v>0</v>
      </c>
      <c r="E68" s="603">
        <f t="shared" si="4"/>
        <v>702363425.28999996</v>
      </c>
      <c r="F68" s="600">
        <f>SUM(F55,F56,F57,F58,F59,F62,F63,F67)</f>
        <v>579165421.62</v>
      </c>
      <c r="G68" s="600">
        <f>SUM(G55,G56,G57,G58,G59,G62,G63,G67)</f>
        <v>0</v>
      </c>
      <c r="H68" s="601">
        <f t="shared" si="5"/>
        <v>579165421.62</v>
      </c>
    </row>
    <row r="69" spans="1:8" ht="15.75" thickBot="1">
      <c r="A69" s="627">
        <v>32</v>
      </c>
      <c r="B69" s="628" t="s">
        <v>743</v>
      </c>
      <c r="C69" s="612">
        <f>SUM(C53,C68)</f>
        <v>4446268519.0065241</v>
      </c>
      <c r="D69" s="612">
        <f>SUM(D53,D68)</f>
        <v>1330373250.8869834</v>
      </c>
      <c r="E69" s="613">
        <f t="shared" si="4"/>
        <v>5776641769.893507</v>
      </c>
      <c r="F69" s="612">
        <f>SUM(F53,F68)</f>
        <v>3699245513.3798733</v>
      </c>
      <c r="G69" s="612">
        <f>SUM(G53,G68)</f>
        <v>1115129785.3980651</v>
      </c>
      <c r="H69" s="614">
        <f t="shared" si="5"/>
        <v>4814375298.7779388</v>
      </c>
    </row>
    <row r="72" spans="1:8" ht="25.15" customHeight="1">
      <c r="B72" s="567" t="s">
        <v>1001</v>
      </c>
    </row>
  </sheetData>
  <mergeCells count="7">
    <mergeCell ref="C37:H37"/>
    <mergeCell ref="C54:H54"/>
    <mergeCell ref="A4:A6"/>
    <mergeCell ref="B4:B5"/>
    <mergeCell ref="C4:E4"/>
    <mergeCell ref="F4:H4"/>
    <mergeCell ref="C6:H6"/>
  </mergeCells>
  <pageMargins left="0.7" right="0.7" top="0.75" bottom="0.75" header="0.3" footer="0.3"/>
  <pageSetup paperSize="9" scale="4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topLeftCell="A4" zoomScale="80" zoomScaleNormal="80" workbookViewId="0">
      <selection activeCell="B81" sqref="B81"/>
    </sheetView>
  </sheetViews>
  <sheetFormatPr defaultColWidth="9.28515625" defaultRowHeight="12.75"/>
  <cols>
    <col min="1" max="1" width="11.7109375" style="362" bestFit="1" customWidth="1"/>
    <col min="2" max="2" width="63.28515625" style="362" customWidth="1"/>
    <col min="3" max="3" width="19.7109375" style="362" bestFit="1" customWidth="1"/>
    <col min="4" max="5" width="16.140625" style="362" customWidth="1"/>
    <col min="6" max="6" width="16.140625" style="415" customWidth="1"/>
    <col min="7" max="7" width="25.28515625" style="415" customWidth="1"/>
    <col min="8" max="8" width="17.85546875" style="362" bestFit="1" customWidth="1"/>
    <col min="9" max="11" width="16.140625" style="415" customWidth="1"/>
    <col min="12" max="12" width="24.140625" style="415" customWidth="1"/>
    <col min="13" max="16384" width="9.28515625" style="362"/>
  </cols>
  <sheetData>
    <row r="1" spans="1:12" ht="13.5">
      <c r="A1" s="286" t="s">
        <v>97</v>
      </c>
      <c r="B1" s="241" t="str">
        <f>Info!C2</f>
        <v>სს ”ლიბერთი ბანკი”</v>
      </c>
      <c r="F1" s="362"/>
      <c r="G1" s="362"/>
      <c r="I1" s="362"/>
      <c r="J1" s="362"/>
      <c r="K1" s="362"/>
      <c r="L1" s="362"/>
    </row>
    <row r="2" spans="1:12">
      <c r="A2" s="288" t="s">
        <v>98</v>
      </c>
      <c r="B2" s="579">
        <f>'1. key ratios'!B2</f>
        <v>45930</v>
      </c>
      <c r="F2" s="362"/>
      <c r="G2" s="362"/>
      <c r="I2" s="362"/>
      <c r="J2" s="362"/>
      <c r="K2" s="362"/>
      <c r="L2" s="362"/>
    </row>
    <row r="3" spans="1:12">
      <c r="A3" s="289" t="s">
        <v>563</v>
      </c>
      <c r="F3" s="362"/>
      <c r="G3" s="362"/>
      <c r="I3" s="362"/>
      <c r="J3" s="362"/>
      <c r="K3" s="362"/>
      <c r="L3" s="362"/>
    </row>
    <row r="4" spans="1:12">
      <c r="F4" s="362"/>
      <c r="G4" s="362"/>
      <c r="I4" s="362"/>
      <c r="J4" s="362"/>
      <c r="K4" s="362"/>
      <c r="L4" s="362"/>
    </row>
    <row r="5" spans="1:12" ht="37.5" customHeight="1">
      <c r="A5" s="894" t="s">
        <v>564</v>
      </c>
      <c r="B5" s="895"/>
      <c r="C5" s="945" t="s">
        <v>565</v>
      </c>
      <c r="D5" s="946"/>
      <c r="E5" s="946"/>
      <c r="F5" s="946"/>
      <c r="G5" s="946"/>
      <c r="H5" s="947" t="s">
        <v>875</v>
      </c>
      <c r="I5" s="948"/>
      <c r="J5" s="948"/>
      <c r="K5" s="948"/>
      <c r="L5" s="949"/>
    </row>
    <row r="6" spans="1:12" ht="39.4" customHeight="1">
      <c r="A6" s="898"/>
      <c r="B6" s="899"/>
      <c r="C6" s="295"/>
      <c r="D6" s="360" t="s">
        <v>860</v>
      </c>
      <c r="E6" s="360" t="s">
        <v>859</v>
      </c>
      <c r="F6" s="360" t="s">
        <v>858</v>
      </c>
      <c r="G6" s="360" t="s">
        <v>1022</v>
      </c>
      <c r="H6" s="418"/>
      <c r="I6" s="360" t="s">
        <v>860</v>
      </c>
      <c r="J6" s="360" t="s">
        <v>859</v>
      </c>
      <c r="K6" s="360" t="s">
        <v>858</v>
      </c>
      <c r="L6" s="360" t="s">
        <v>1022</v>
      </c>
    </row>
    <row r="7" spans="1:12" ht="15">
      <c r="A7" s="351">
        <v>1</v>
      </c>
      <c r="B7" s="366" t="s">
        <v>487</v>
      </c>
      <c r="C7" s="803">
        <v>1029863850.1465001</v>
      </c>
      <c r="D7" s="768">
        <v>1001823250.56884</v>
      </c>
      <c r="E7" s="768">
        <v>6827427.2199999997</v>
      </c>
      <c r="F7" s="768">
        <v>21120945.15766</v>
      </c>
      <c r="G7" s="804">
        <v>92227.200000000012</v>
      </c>
      <c r="H7" s="803">
        <v>36607146.930951059</v>
      </c>
      <c r="I7" s="805">
        <v>17235250.342050001</v>
      </c>
      <c r="J7" s="805">
        <v>2354235.1035599103</v>
      </c>
      <c r="K7" s="805">
        <v>16979979.10252</v>
      </c>
      <c r="L7" s="805">
        <v>37682.382821139989</v>
      </c>
    </row>
    <row r="8" spans="1:12" ht="15">
      <c r="A8" s="351">
        <v>2</v>
      </c>
      <c r="B8" s="366" t="s">
        <v>488</v>
      </c>
      <c r="C8" s="803">
        <v>151930438.93282202</v>
      </c>
      <c r="D8" s="768">
        <v>148509470.43778402</v>
      </c>
      <c r="E8" s="768">
        <v>2343055.62</v>
      </c>
      <c r="F8" s="806">
        <v>1077912.8750380001</v>
      </c>
      <c r="G8" s="806">
        <v>0</v>
      </c>
      <c r="H8" s="803">
        <v>1697603.6874580947</v>
      </c>
      <c r="I8" s="805">
        <v>655440.25002615713</v>
      </c>
      <c r="J8" s="805">
        <v>270145.83719223004</v>
      </c>
      <c r="K8" s="805">
        <v>772017.60023970739</v>
      </c>
      <c r="L8" s="805">
        <v>0</v>
      </c>
    </row>
    <row r="9" spans="1:12" ht="15">
      <c r="A9" s="351">
        <v>3</v>
      </c>
      <c r="B9" s="366" t="s">
        <v>836</v>
      </c>
      <c r="C9" s="803">
        <v>29447905.264192004</v>
      </c>
      <c r="D9" s="768">
        <v>29447122.184192002</v>
      </c>
      <c r="E9" s="768">
        <v>411.91</v>
      </c>
      <c r="F9" s="807">
        <v>371.17</v>
      </c>
      <c r="G9" s="807">
        <v>0</v>
      </c>
      <c r="H9" s="803">
        <v>314395.25943173235</v>
      </c>
      <c r="I9" s="805">
        <v>313971.64726451231</v>
      </c>
      <c r="J9" s="805">
        <v>117.55540680999999</v>
      </c>
      <c r="K9" s="805">
        <v>306.05676040999998</v>
      </c>
      <c r="L9" s="805">
        <v>0</v>
      </c>
    </row>
    <row r="10" spans="1:12" ht="15">
      <c r="A10" s="351">
        <v>4</v>
      </c>
      <c r="B10" s="366" t="s">
        <v>489</v>
      </c>
      <c r="C10" s="803">
        <v>94361903.036960021</v>
      </c>
      <c r="D10" s="768">
        <v>79398566.390688017</v>
      </c>
      <c r="E10" s="768">
        <v>6066270.2607360007</v>
      </c>
      <c r="F10" s="807">
        <v>8897066.3855360001</v>
      </c>
      <c r="G10" s="807">
        <v>0</v>
      </c>
      <c r="H10" s="803">
        <v>1342135.1769692542</v>
      </c>
      <c r="I10" s="805">
        <v>733513.15375288145</v>
      </c>
      <c r="J10" s="805">
        <v>72221.115775502709</v>
      </c>
      <c r="K10" s="805">
        <v>536400.90744086995</v>
      </c>
      <c r="L10" s="805">
        <v>0</v>
      </c>
    </row>
    <row r="11" spans="1:12" ht="15">
      <c r="A11" s="351">
        <v>5</v>
      </c>
      <c r="B11" s="366" t="s">
        <v>490</v>
      </c>
      <c r="C11" s="803">
        <v>191454643.81484097</v>
      </c>
      <c r="D11" s="768">
        <v>183184043.37770596</v>
      </c>
      <c r="E11" s="768">
        <v>2713141.3041920001</v>
      </c>
      <c r="F11" s="807">
        <v>5221346.3753430005</v>
      </c>
      <c r="G11" s="807">
        <v>336112.75760000001</v>
      </c>
      <c r="H11" s="803">
        <v>3332347.6559642302</v>
      </c>
      <c r="I11" s="805">
        <v>1837064.5012586219</v>
      </c>
      <c r="J11" s="805">
        <v>442074.33382018231</v>
      </c>
      <c r="K11" s="805">
        <v>906831.38553465798</v>
      </c>
      <c r="L11" s="805">
        <v>146377.43535076801</v>
      </c>
    </row>
    <row r="12" spans="1:12" ht="15">
      <c r="A12" s="351">
        <v>6</v>
      </c>
      <c r="B12" s="366" t="s">
        <v>491</v>
      </c>
      <c r="C12" s="803">
        <v>24666479.140720002</v>
      </c>
      <c r="D12" s="768">
        <v>24301425.960719999</v>
      </c>
      <c r="E12" s="768">
        <v>219987.17</v>
      </c>
      <c r="F12" s="807">
        <v>145066.00999999998</v>
      </c>
      <c r="G12" s="807">
        <v>0</v>
      </c>
      <c r="H12" s="803">
        <v>290118.1437843063</v>
      </c>
      <c r="I12" s="805">
        <v>160128.79616792634</v>
      </c>
      <c r="J12" s="805">
        <v>33111.434316120001</v>
      </c>
      <c r="K12" s="805">
        <v>96877.913300259985</v>
      </c>
      <c r="L12" s="805">
        <v>0</v>
      </c>
    </row>
    <row r="13" spans="1:12" ht="15">
      <c r="A13" s="351">
        <v>7</v>
      </c>
      <c r="B13" s="366" t="s">
        <v>492</v>
      </c>
      <c r="C13" s="803">
        <v>47162585.328593992</v>
      </c>
      <c r="D13" s="768">
        <v>43478193.036070995</v>
      </c>
      <c r="E13" s="768">
        <v>3623788.352523</v>
      </c>
      <c r="F13" s="807">
        <v>60603.939999999995</v>
      </c>
      <c r="G13" s="807">
        <v>0</v>
      </c>
      <c r="H13" s="803">
        <v>754676.51114935335</v>
      </c>
      <c r="I13" s="805">
        <v>383426.80735461967</v>
      </c>
      <c r="J13" s="805">
        <v>326252.82158969378</v>
      </c>
      <c r="K13" s="805">
        <v>44996.882205039998</v>
      </c>
      <c r="L13" s="805">
        <v>0</v>
      </c>
    </row>
    <row r="14" spans="1:12" ht="15">
      <c r="A14" s="351">
        <v>8</v>
      </c>
      <c r="B14" s="366" t="s">
        <v>493</v>
      </c>
      <c r="C14" s="803">
        <v>28461119.328415003</v>
      </c>
      <c r="D14" s="768">
        <v>28308903.578414999</v>
      </c>
      <c r="E14" s="768">
        <v>32592.760000000002</v>
      </c>
      <c r="F14" s="807">
        <v>35834.69</v>
      </c>
      <c r="G14" s="807">
        <v>83788.3</v>
      </c>
      <c r="H14" s="803">
        <v>144348.45055855156</v>
      </c>
      <c r="I14" s="805">
        <v>104894.95815980155</v>
      </c>
      <c r="J14" s="805">
        <v>11724.434298839999</v>
      </c>
      <c r="K14" s="805">
        <v>21311.633470269997</v>
      </c>
      <c r="L14" s="805">
        <v>6417.4246296400006</v>
      </c>
    </row>
    <row r="15" spans="1:12" ht="15">
      <c r="A15" s="351">
        <v>9</v>
      </c>
      <c r="B15" s="366" t="s">
        <v>494</v>
      </c>
      <c r="C15" s="803">
        <v>12991258.5252</v>
      </c>
      <c r="D15" s="768">
        <v>12895596.42584</v>
      </c>
      <c r="E15" s="768">
        <v>34334.679360000002</v>
      </c>
      <c r="F15" s="807">
        <v>18301.43</v>
      </c>
      <c r="G15" s="807">
        <v>43025.990000000005</v>
      </c>
      <c r="H15" s="803">
        <v>49575.58063599086</v>
      </c>
      <c r="I15" s="805">
        <v>37356.216477598544</v>
      </c>
      <c r="J15" s="805">
        <v>1537.8472994323199</v>
      </c>
      <c r="K15" s="805">
        <v>10539.46411126</v>
      </c>
      <c r="L15" s="805">
        <v>142.0527477</v>
      </c>
    </row>
    <row r="16" spans="1:12" ht="15">
      <c r="A16" s="351">
        <v>10</v>
      </c>
      <c r="B16" s="366" t="s">
        <v>495</v>
      </c>
      <c r="C16" s="803">
        <v>22116592.712624997</v>
      </c>
      <c r="D16" s="768">
        <v>22116388.462624997</v>
      </c>
      <c r="E16" s="768">
        <v>0</v>
      </c>
      <c r="F16" s="807">
        <v>0</v>
      </c>
      <c r="G16" s="807">
        <v>204.25</v>
      </c>
      <c r="H16" s="803">
        <v>118620.56049342871</v>
      </c>
      <c r="I16" s="805">
        <v>118504.09137227871</v>
      </c>
      <c r="J16" s="805">
        <v>0</v>
      </c>
      <c r="K16" s="805">
        <v>0</v>
      </c>
      <c r="L16" s="805">
        <v>116.46912115000001</v>
      </c>
    </row>
    <row r="17" spans="1:12" ht="15">
      <c r="A17" s="351">
        <v>11</v>
      </c>
      <c r="B17" s="366" t="s">
        <v>496</v>
      </c>
      <c r="C17" s="803">
        <v>4397418.9779039985</v>
      </c>
      <c r="D17" s="768">
        <v>4320843.2679039985</v>
      </c>
      <c r="E17" s="768">
        <v>29061.41</v>
      </c>
      <c r="F17" s="807">
        <v>47514.3</v>
      </c>
      <c r="G17" s="807">
        <v>0</v>
      </c>
      <c r="H17" s="803">
        <v>70688.861516389603</v>
      </c>
      <c r="I17" s="805">
        <v>25390.738257989597</v>
      </c>
      <c r="J17" s="805">
        <v>10567.808339270001</v>
      </c>
      <c r="K17" s="805">
        <v>34730.314919130004</v>
      </c>
      <c r="L17" s="805">
        <v>0</v>
      </c>
    </row>
    <row r="18" spans="1:12" ht="15">
      <c r="A18" s="351">
        <v>12</v>
      </c>
      <c r="B18" s="366" t="s">
        <v>497</v>
      </c>
      <c r="C18" s="803">
        <v>278213005.797903</v>
      </c>
      <c r="D18" s="768">
        <v>242739694.26850599</v>
      </c>
      <c r="E18" s="768">
        <v>26773458.307535999</v>
      </c>
      <c r="F18" s="807">
        <v>8698976.6418609973</v>
      </c>
      <c r="G18" s="807">
        <v>876.58</v>
      </c>
      <c r="H18" s="803">
        <v>8847977.3404126167</v>
      </c>
      <c r="I18" s="805">
        <v>1478570.677103319</v>
      </c>
      <c r="J18" s="805">
        <v>1973633.8599395982</v>
      </c>
      <c r="K18" s="805">
        <v>5395534.2146100001</v>
      </c>
      <c r="L18" s="805">
        <v>238.5887597</v>
      </c>
    </row>
    <row r="19" spans="1:12" ht="15">
      <c r="A19" s="351">
        <v>13</v>
      </c>
      <c r="B19" s="366" t="s">
        <v>498</v>
      </c>
      <c r="C19" s="803">
        <v>79280949.982510999</v>
      </c>
      <c r="D19" s="768">
        <v>73542001.924284995</v>
      </c>
      <c r="E19" s="768">
        <v>2160018.989848</v>
      </c>
      <c r="F19" s="807">
        <v>3531055.6483779992</v>
      </c>
      <c r="G19" s="807">
        <v>47873.420000000006</v>
      </c>
      <c r="H19" s="803">
        <v>2519847.8320463449</v>
      </c>
      <c r="I19" s="805">
        <v>450518.75614272116</v>
      </c>
      <c r="J19" s="805">
        <v>249290.18992372905</v>
      </c>
      <c r="K19" s="805">
        <v>1791007.5205608644</v>
      </c>
      <c r="L19" s="805">
        <v>29031.36541903</v>
      </c>
    </row>
    <row r="20" spans="1:12" ht="15">
      <c r="A20" s="351">
        <v>14</v>
      </c>
      <c r="B20" s="366" t="s">
        <v>499</v>
      </c>
      <c r="C20" s="803">
        <v>71689734.775625989</v>
      </c>
      <c r="D20" s="768">
        <v>64214791.120293997</v>
      </c>
      <c r="E20" s="768">
        <v>3017332.3196639996</v>
      </c>
      <c r="F20" s="807">
        <v>4457611.3356680004</v>
      </c>
      <c r="G20" s="807">
        <v>0</v>
      </c>
      <c r="H20" s="803">
        <v>2181650.3559411294</v>
      </c>
      <c r="I20" s="805">
        <v>347585.78690609959</v>
      </c>
      <c r="J20" s="805">
        <v>513944.51653903315</v>
      </c>
      <c r="K20" s="805">
        <v>1320120.0524959967</v>
      </c>
      <c r="L20" s="805">
        <v>0</v>
      </c>
    </row>
    <row r="21" spans="1:12" ht="15">
      <c r="A21" s="351">
        <v>15</v>
      </c>
      <c r="B21" s="366" t="s">
        <v>500</v>
      </c>
      <c r="C21" s="803">
        <v>32156225.582537007</v>
      </c>
      <c r="D21" s="768">
        <v>30429966.227709007</v>
      </c>
      <c r="E21" s="768">
        <v>1508742.0948280001</v>
      </c>
      <c r="F21" s="807">
        <v>217517.26</v>
      </c>
      <c r="G21" s="807">
        <v>0</v>
      </c>
      <c r="H21" s="803">
        <v>817149.53089035535</v>
      </c>
      <c r="I21" s="805">
        <v>219795.17261628972</v>
      </c>
      <c r="J21" s="805">
        <v>439030.81078456575</v>
      </c>
      <c r="K21" s="805">
        <v>158323.54748949996</v>
      </c>
      <c r="L21" s="805">
        <v>0</v>
      </c>
    </row>
    <row r="22" spans="1:12" ht="15">
      <c r="A22" s="351">
        <v>16</v>
      </c>
      <c r="B22" s="366" t="s">
        <v>501</v>
      </c>
      <c r="C22" s="803">
        <v>73890490.576591998</v>
      </c>
      <c r="D22" s="768">
        <v>22033642.812784001</v>
      </c>
      <c r="E22" s="768">
        <v>51823446.233808003</v>
      </c>
      <c r="F22" s="807">
        <v>33401.53</v>
      </c>
      <c r="G22" s="807">
        <v>0</v>
      </c>
      <c r="H22" s="803">
        <v>1961399.4249555275</v>
      </c>
      <c r="I22" s="805">
        <v>118666.6566947986</v>
      </c>
      <c r="J22" s="805">
        <v>1821531.996068879</v>
      </c>
      <c r="K22" s="805">
        <v>21200.772191850003</v>
      </c>
      <c r="L22" s="805">
        <v>0</v>
      </c>
    </row>
    <row r="23" spans="1:12" ht="15">
      <c r="A23" s="351">
        <v>17</v>
      </c>
      <c r="B23" s="366" t="s">
        <v>502</v>
      </c>
      <c r="C23" s="803">
        <v>14909455.404233001</v>
      </c>
      <c r="D23" s="768">
        <v>7860984.7241529999</v>
      </c>
      <c r="E23" s="768">
        <v>6988496.3800799996</v>
      </c>
      <c r="F23" s="807">
        <v>59974.3</v>
      </c>
      <c r="G23" s="807">
        <v>0</v>
      </c>
      <c r="H23" s="803">
        <v>756852.40621065069</v>
      </c>
      <c r="I23" s="805">
        <v>86228.602603021864</v>
      </c>
      <c r="J23" s="805">
        <v>634019.87164578878</v>
      </c>
      <c r="K23" s="805">
        <v>36603.931961839997</v>
      </c>
      <c r="L23" s="805">
        <v>0</v>
      </c>
    </row>
    <row r="24" spans="1:12" ht="15">
      <c r="A24" s="351">
        <v>18</v>
      </c>
      <c r="B24" s="366" t="s">
        <v>503</v>
      </c>
      <c r="C24" s="803">
        <v>77118927.756538987</v>
      </c>
      <c r="D24" s="768">
        <v>77028970.076538995</v>
      </c>
      <c r="E24" s="768">
        <v>24367.99</v>
      </c>
      <c r="F24" s="807">
        <v>65589.69</v>
      </c>
      <c r="G24" s="807">
        <v>0</v>
      </c>
      <c r="H24" s="803">
        <v>251617.01736046636</v>
      </c>
      <c r="I24" s="805">
        <v>202377.10656890634</v>
      </c>
      <c r="J24" s="805">
        <v>8687.0909630400001</v>
      </c>
      <c r="K24" s="805">
        <v>40552.819828519998</v>
      </c>
      <c r="L24" s="805">
        <v>0</v>
      </c>
    </row>
    <row r="25" spans="1:12" ht="15">
      <c r="A25" s="351">
        <v>19</v>
      </c>
      <c r="B25" s="366" t="s">
        <v>504</v>
      </c>
      <c r="C25" s="803">
        <v>1630888.316352</v>
      </c>
      <c r="D25" s="768">
        <v>1628632.786352</v>
      </c>
      <c r="E25" s="768">
        <v>0</v>
      </c>
      <c r="F25" s="807">
        <v>2255.5300000000002</v>
      </c>
      <c r="G25" s="807">
        <v>0</v>
      </c>
      <c r="H25" s="803">
        <v>4118.2264130445001</v>
      </c>
      <c r="I25" s="805">
        <v>2425.9248093444999</v>
      </c>
      <c r="J25" s="805">
        <v>0</v>
      </c>
      <c r="K25" s="805">
        <v>1692.3016037</v>
      </c>
      <c r="L25" s="805">
        <v>0</v>
      </c>
    </row>
    <row r="26" spans="1:12" ht="15">
      <c r="A26" s="351">
        <v>20</v>
      </c>
      <c r="B26" s="366" t="s">
        <v>505</v>
      </c>
      <c r="C26" s="803">
        <v>114228444.25489002</v>
      </c>
      <c r="D26" s="768">
        <v>102338419.35837302</v>
      </c>
      <c r="E26" s="768">
        <v>10248815.396517001</v>
      </c>
      <c r="F26" s="807">
        <v>1641209.5</v>
      </c>
      <c r="G26" s="807">
        <v>0</v>
      </c>
      <c r="H26" s="803">
        <v>1571910.7690672998</v>
      </c>
      <c r="I26" s="805">
        <v>877708.5718254674</v>
      </c>
      <c r="J26" s="805">
        <v>319536.65184897231</v>
      </c>
      <c r="K26" s="805">
        <v>374665.54539286002</v>
      </c>
      <c r="L26" s="805">
        <v>0</v>
      </c>
    </row>
    <row r="27" spans="1:12" ht="15">
      <c r="A27" s="351">
        <v>21</v>
      </c>
      <c r="B27" s="366" t="s">
        <v>506</v>
      </c>
      <c r="C27" s="803">
        <v>31991289.157619003</v>
      </c>
      <c r="D27" s="768">
        <v>31964224.127619002</v>
      </c>
      <c r="E27" s="768">
        <v>23938.82</v>
      </c>
      <c r="F27" s="807">
        <v>3126.21</v>
      </c>
      <c r="G27" s="807">
        <v>0</v>
      </c>
      <c r="H27" s="803">
        <v>38647.322646931061</v>
      </c>
      <c r="I27" s="805">
        <v>27778.51948202106</v>
      </c>
      <c r="J27" s="805">
        <v>8534.0935747200001</v>
      </c>
      <c r="K27" s="805">
        <v>2334.7095901900002</v>
      </c>
      <c r="L27" s="805">
        <v>0</v>
      </c>
    </row>
    <row r="28" spans="1:12" ht="15">
      <c r="A28" s="351">
        <v>22</v>
      </c>
      <c r="B28" s="366" t="s">
        <v>507</v>
      </c>
      <c r="C28" s="803">
        <v>18422123.887583997</v>
      </c>
      <c r="D28" s="768">
        <v>18158352.787583996</v>
      </c>
      <c r="E28" s="768">
        <v>90738.19</v>
      </c>
      <c r="F28" s="807">
        <v>173032.90999999997</v>
      </c>
      <c r="G28" s="807">
        <v>0</v>
      </c>
      <c r="H28" s="803">
        <v>190762.84902692516</v>
      </c>
      <c r="I28" s="805">
        <v>44674.940534685164</v>
      </c>
      <c r="J28" s="805">
        <v>32332.903925840001</v>
      </c>
      <c r="K28" s="805">
        <v>113755.00456640001</v>
      </c>
      <c r="L28" s="805">
        <v>0</v>
      </c>
    </row>
    <row r="29" spans="1:12" ht="15">
      <c r="A29" s="351">
        <v>23</v>
      </c>
      <c r="B29" s="366" t="s">
        <v>508</v>
      </c>
      <c r="C29" s="803">
        <v>372076181.61165601</v>
      </c>
      <c r="D29" s="768">
        <v>351345627.93272501</v>
      </c>
      <c r="E29" s="768">
        <v>7388311.9159689983</v>
      </c>
      <c r="F29" s="807">
        <v>13273122.881666003</v>
      </c>
      <c r="G29" s="807">
        <v>69118.881296000007</v>
      </c>
      <c r="H29" s="803">
        <v>13144370.111705408</v>
      </c>
      <c r="I29" s="805">
        <v>2377215.0178535399</v>
      </c>
      <c r="J29" s="805">
        <v>2134644.4461314795</v>
      </c>
      <c r="K29" s="805">
        <v>8631602.4454607107</v>
      </c>
      <c r="L29" s="805">
        <v>908.20225967782403</v>
      </c>
    </row>
    <row r="30" spans="1:12" ht="15">
      <c r="A30" s="351">
        <v>24</v>
      </c>
      <c r="B30" s="366" t="s">
        <v>509</v>
      </c>
      <c r="C30" s="803">
        <v>672334122.47368741</v>
      </c>
      <c r="D30" s="768">
        <v>608680274.68956745</v>
      </c>
      <c r="E30" s="768">
        <v>20752120.106090005</v>
      </c>
      <c r="F30" s="807">
        <v>42249308.268029995</v>
      </c>
      <c r="G30" s="807">
        <v>652419.41</v>
      </c>
      <c r="H30" s="803">
        <v>32481234.896369375</v>
      </c>
      <c r="I30" s="805">
        <v>4297667.4729724899</v>
      </c>
      <c r="J30" s="805">
        <v>5173354.7141177263</v>
      </c>
      <c r="K30" s="805">
        <v>22691807.703949999</v>
      </c>
      <c r="L30" s="805">
        <v>318405.00532916002</v>
      </c>
    </row>
    <row r="31" spans="1:12" ht="15">
      <c r="A31" s="351">
        <v>25</v>
      </c>
      <c r="B31" s="366" t="s">
        <v>510</v>
      </c>
      <c r="C31" s="803">
        <v>302198120.64508098</v>
      </c>
      <c r="D31" s="768">
        <v>275997771.64702302</v>
      </c>
      <c r="E31" s="768">
        <v>12624332.934672</v>
      </c>
      <c r="F31" s="807">
        <v>13557494.303386001</v>
      </c>
      <c r="G31" s="807">
        <v>18521.760000000002</v>
      </c>
      <c r="H31" s="803">
        <v>13030471.176052347</v>
      </c>
      <c r="I31" s="805">
        <v>1390066.5236259315</v>
      </c>
      <c r="J31" s="805">
        <v>3620144.3118209587</v>
      </c>
      <c r="K31" s="805">
        <v>8014206.4466345664</v>
      </c>
      <c r="L31" s="805">
        <v>6053.8939708900007</v>
      </c>
    </row>
    <row r="32" spans="1:12" ht="15">
      <c r="A32" s="351">
        <v>26</v>
      </c>
      <c r="B32" s="366" t="s">
        <v>566</v>
      </c>
      <c r="C32" s="803">
        <v>348664324.6836468</v>
      </c>
      <c r="D32" s="768">
        <v>322980854.3558768</v>
      </c>
      <c r="E32" s="768">
        <v>8115101.7605870012</v>
      </c>
      <c r="F32" s="807">
        <v>17003959.007183008</v>
      </c>
      <c r="G32" s="807">
        <v>564409.55999999982</v>
      </c>
      <c r="H32" s="803">
        <v>15746826.682693375</v>
      </c>
      <c r="I32" s="805">
        <v>1308452.667234841</v>
      </c>
      <c r="J32" s="805">
        <v>1353160.836543232</v>
      </c>
      <c r="K32" s="805">
        <v>12848011.005221514</v>
      </c>
      <c r="L32" s="805">
        <v>237202.17369378995</v>
      </c>
    </row>
    <row r="33" spans="1:12" ht="15">
      <c r="A33" s="351">
        <v>27</v>
      </c>
      <c r="B33" s="417" t="s">
        <v>66</v>
      </c>
      <c r="C33" s="808">
        <v>4125658480.1152306</v>
      </c>
      <c r="D33" s="809">
        <v>3808728012.5301752</v>
      </c>
      <c r="E33" s="809">
        <v>173429292.12641001</v>
      </c>
      <c r="F33" s="809">
        <v>141592597.349749</v>
      </c>
      <c r="G33" s="809">
        <v>1908578.1088959998</v>
      </c>
      <c r="H33" s="808">
        <v>138266492.76070419</v>
      </c>
      <c r="I33" s="809">
        <v>34834673.89911586</v>
      </c>
      <c r="J33" s="809">
        <v>21803834.585425552</v>
      </c>
      <c r="K33" s="809">
        <v>80845409.282060117</v>
      </c>
      <c r="L33" s="809">
        <v>782574.99410264578</v>
      </c>
    </row>
    <row r="34" spans="1:12">
      <c r="A34" s="379"/>
      <c r="B34" s="379"/>
      <c r="C34" s="379"/>
      <c r="D34" s="379"/>
      <c r="E34" s="379"/>
      <c r="H34" s="379"/>
    </row>
    <row r="35" spans="1:12">
      <c r="A35" s="379"/>
      <c r="B35" s="416"/>
      <c r="C35" s="416"/>
      <c r="D35" s="379"/>
      <c r="E35" s="379"/>
      <c r="H35" s="379"/>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scale="3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topLeftCell="C1" zoomScale="80" zoomScaleNormal="80" workbookViewId="0">
      <selection activeCell="B81" sqref="B81"/>
    </sheetView>
  </sheetViews>
  <sheetFormatPr defaultColWidth="8.7109375" defaultRowHeight="12"/>
  <cols>
    <col min="1" max="1" width="11.7109375" style="296" bestFit="1" customWidth="1"/>
    <col min="2" max="2" width="89.85546875" style="296" customWidth="1"/>
    <col min="3" max="3" width="20.42578125" style="296" customWidth="1"/>
    <col min="4" max="4" width="20" style="296" customWidth="1"/>
    <col min="5" max="5" width="20.28515625" style="296" customWidth="1"/>
    <col min="6" max="6" width="22" style="296" customWidth="1"/>
    <col min="7" max="7" width="18.7109375" style="296" customWidth="1"/>
    <col min="8" max="8" width="23.85546875" style="296" customWidth="1"/>
    <col min="9" max="9" width="24.7109375" style="296" customWidth="1"/>
    <col min="10" max="10" width="21.7109375" style="296" customWidth="1"/>
    <col min="11" max="11" width="22.28515625" style="296" customWidth="1"/>
    <col min="12" max="16384" width="8.7109375" style="296"/>
  </cols>
  <sheetData>
    <row r="1" spans="1:11" s="287" customFormat="1" ht="13.5">
      <c r="A1" s="286" t="s">
        <v>97</v>
      </c>
      <c r="B1" s="241" t="str">
        <f>Info!C2</f>
        <v>სს ”ლიბერთი ბანკი”</v>
      </c>
      <c r="C1" s="362"/>
      <c r="D1" s="362"/>
      <c r="E1" s="362"/>
      <c r="F1" s="362"/>
      <c r="G1" s="362"/>
      <c r="H1" s="362"/>
      <c r="I1" s="362"/>
      <c r="J1" s="362"/>
      <c r="K1" s="362"/>
    </row>
    <row r="2" spans="1:11" s="287" customFormat="1" ht="12.75">
      <c r="A2" s="288" t="s">
        <v>98</v>
      </c>
      <c r="B2" s="579">
        <f>'1. key ratios'!B2</f>
        <v>45930</v>
      </c>
      <c r="C2" s="362"/>
      <c r="D2" s="362"/>
      <c r="E2" s="362"/>
      <c r="F2" s="362"/>
      <c r="G2" s="362"/>
      <c r="H2" s="362"/>
      <c r="I2" s="362"/>
      <c r="J2" s="362"/>
      <c r="K2" s="362"/>
    </row>
    <row r="3" spans="1:11" s="287" customFormat="1" ht="12.75">
      <c r="A3" s="289" t="s">
        <v>567</v>
      </c>
      <c r="B3" s="362"/>
      <c r="C3" s="362"/>
      <c r="D3" s="362"/>
      <c r="E3" s="362"/>
      <c r="F3" s="362"/>
      <c r="G3" s="362"/>
      <c r="H3" s="362"/>
      <c r="I3" s="362"/>
      <c r="J3" s="362"/>
      <c r="K3" s="362"/>
    </row>
    <row r="4" spans="1:11">
      <c r="A4" s="422"/>
      <c r="B4" s="422"/>
      <c r="C4" s="421" t="s">
        <v>471</v>
      </c>
      <c r="D4" s="421" t="s">
        <v>472</v>
      </c>
      <c r="E4" s="421" t="s">
        <v>473</v>
      </c>
      <c r="F4" s="421" t="s">
        <v>474</v>
      </c>
      <c r="G4" s="421" t="s">
        <v>475</v>
      </c>
      <c r="H4" s="421" t="s">
        <v>476</v>
      </c>
      <c r="I4" s="421" t="s">
        <v>477</v>
      </c>
      <c r="J4" s="421" t="s">
        <v>478</v>
      </c>
      <c r="K4" s="421" t="s">
        <v>479</v>
      </c>
    </row>
    <row r="5" spans="1:11" ht="121.9" customHeight="1">
      <c r="A5" s="950" t="s">
        <v>874</v>
      </c>
      <c r="B5" s="951"/>
      <c r="C5" s="420" t="s">
        <v>568</v>
      </c>
      <c r="D5" s="420" t="s">
        <v>561</v>
      </c>
      <c r="E5" s="420" t="s">
        <v>562</v>
      </c>
      <c r="F5" s="420" t="s">
        <v>873</v>
      </c>
      <c r="G5" s="420" t="s">
        <v>569</v>
      </c>
      <c r="H5" s="420" t="s">
        <v>570</v>
      </c>
      <c r="I5" s="420" t="s">
        <v>571</v>
      </c>
      <c r="J5" s="420" t="s">
        <v>572</v>
      </c>
      <c r="K5" s="420" t="s">
        <v>573</v>
      </c>
    </row>
    <row r="6" spans="1:11" ht="12.75">
      <c r="A6" s="351">
        <v>1</v>
      </c>
      <c r="B6" s="351" t="s">
        <v>574</v>
      </c>
      <c r="C6" s="781">
        <v>36902827.111088306</v>
      </c>
      <c r="D6" s="781">
        <v>17773118.734800007</v>
      </c>
      <c r="E6" s="781">
        <v>0</v>
      </c>
      <c r="F6" s="781">
        <v>149454860.99163684</v>
      </c>
      <c r="G6" s="781">
        <v>2140930282.6885331</v>
      </c>
      <c r="H6" s="781">
        <v>0</v>
      </c>
      <c r="I6" s="781">
        <v>738792222.58759236</v>
      </c>
      <c r="J6" s="781">
        <v>67186482.426420495</v>
      </c>
      <c r="K6" s="781">
        <v>974618685.57515955</v>
      </c>
    </row>
    <row r="7" spans="1:11" ht="12.75">
      <c r="A7" s="351">
        <v>2</v>
      </c>
      <c r="B7" s="352" t="s">
        <v>575</v>
      </c>
      <c r="C7" s="781"/>
      <c r="D7" s="781">
        <v>0</v>
      </c>
      <c r="E7" s="781"/>
      <c r="F7" s="781"/>
      <c r="G7" s="781"/>
      <c r="H7" s="781"/>
      <c r="I7" s="781"/>
      <c r="J7" s="781"/>
      <c r="K7" s="781">
        <v>64707902.089999996</v>
      </c>
    </row>
    <row r="8" spans="1:11" ht="12.75">
      <c r="A8" s="351">
        <v>3</v>
      </c>
      <c r="B8" s="352" t="s">
        <v>539</v>
      </c>
      <c r="C8" s="781">
        <v>15580318.091909999</v>
      </c>
      <c r="D8" s="781"/>
      <c r="E8" s="781"/>
      <c r="F8" s="781"/>
      <c r="G8" s="781"/>
      <c r="H8" s="781"/>
      <c r="I8" s="781"/>
      <c r="J8" s="781"/>
      <c r="K8" s="781">
        <v>408210848.23435897</v>
      </c>
    </row>
    <row r="9" spans="1:11" ht="12.75">
      <c r="A9" s="351">
        <v>4</v>
      </c>
      <c r="B9" s="380" t="s">
        <v>872</v>
      </c>
      <c r="C9" s="810">
        <v>305037.60135371279</v>
      </c>
      <c r="D9" s="810"/>
      <c r="E9" s="810"/>
      <c r="F9" s="810">
        <v>927043.3</v>
      </c>
      <c r="G9" s="810">
        <v>90707807.138093442</v>
      </c>
      <c r="H9" s="810">
        <v>0</v>
      </c>
      <c r="I9" s="810">
        <v>42467537.183242157</v>
      </c>
      <c r="J9" s="810"/>
      <c r="K9" s="810">
        <v>9093749.5459556282</v>
      </c>
    </row>
    <row r="10" spans="1:11" ht="12.75">
      <c r="A10" s="351">
        <v>5</v>
      </c>
      <c r="B10" s="370" t="s">
        <v>871</v>
      </c>
      <c r="C10" s="810"/>
      <c r="D10" s="810"/>
      <c r="E10" s="810"/>
      <c r="F10" s="810"/>
      <c r="G10" s="810"/>
      <c r="H10" s="810"/>
      <c r="I10" s="810"/>
      <c r="J10" s="810"/>
      <c r="K10" s="810"/>
    </row>
    <row r="11" spans="1:11" ht="12.75">
      <c r="A11" s="351">
        <v>6</v>
      </c>
      <c r="B11" s="370" t="s">
        <v>870</v>
      </c>
      <c r="C11" s="810"/>
      <c r="D11" s="810"/>
      <c r="E11" s="810"/>
      <c r="F11" s="810"/>
      <c r="G11" s="810"/>
      <c r="H11" s="810"/>
      <c r="I11" s="810"/>
      <c r="J11" s="810"/>
      <c r="K11" s="810"/>
    </row>
    <row r="13" spans="1:11" ht="15">
      <c r="B13" s="419"/>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scale="3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80" zoomScaleNormal="80" workbookViewId="0">
      <selection activeCell="B81" sqref="B81"/>
    </sheetView>
  </sheetViews>
  <sheetFormatPr defaultColWidth="8.7109375" defaultRowHeight="15"/>
  <cols>
    <col min="1" max="1" width="10" style="423" bestFit="1" customWidth="1"/>
    <col min="2" max="2" width="71.7109375" style="423" customWidth="1"/>
    <col min="3" max="3" width="14.42578125" style="423" customWidth="1"/>
    <col min="4" max="5" width="15.28515625" style="423" bestFit="1" customWidth="1"/>
    <col min="6" max="6" width="20" style="423" bestFit="1" customWidth="1"/>
    <col min="7" max="7" width="25.7109375" style="423" customWidth="1"/>
    <col min="8" max="8" width="12.7109375" style="423" customWidth="1"/>
    <col min="9" max="10" width="15.28515625" style="423" bestFit="1" customWidth="1"/>
    <col min="11" max="11" width="18.28515625" style="423" customWidth="1"/>
    <col min="12" max="12" width="24.28515625" style="423" customWidth="1"/>
    <col min="13" max="13" width="12.42578125" style="423" customWidth="1"/>
    <col min="14" max="15" width="15.28515625" style="423" bestFit="1" customWidth="1"/>
    <col min="16" max="16" width="17.85546875" style="423" customWidth="1"/>
    <col min="17" max="17" width="27.28515625" style="423" customWidth="1"/>
    <col min="18" max="18" width="15.28515625" style="423" customWidth="1"/>
    <col min="19" max="19" width="31.7109375" style="423" customWidth="1"/>
    <col min="20" max="20" width="25.42578125" style="423" customWidth="1"/>
    <col min="21" max="21" width="26.28515625" style="423" customWidth="1"/>
    <col min="22" max="22" width="22.85546875" style="423" customWidth="1"/>
    <col min="23" max="16384" width="8.7109375" style="423"/>
  </cols>
  <sheetData>
    <row r="1" spans="1:22">
      <c r="A1" s="286" t="s">
        <v>97</v>
      </c>
      <c r="B1" s="241" t="str">
        <f>Info!C2</f>
        <v>სს ”ლიბერთი ბანკი”</v>
      </c>
    </row>
    <row r="2" spans="1:22">
      <c r="A2" s="288" t="s">
        <v>98</v>
      </c>
      <c r="B2" s="579">
        <f>'1. key ratios'!B2</f>
        <v>45930</v>
      </c>
    </row>
    <row r="3" spans="1:22">
      <c r="A3" s="289" t="s">
        <v>657</v>
      </c>
      <c r="B3" s="362"/>
    </row>
    <row r="4" spans="1:22">
      <c r="A4" s="289"/>
      <c r="B4" s="362"/>
    </row>
    <row r="5" spans="1:22" ht="24" customHeight="1">
      <c r="A5" s="952" t="s">
        <v>684</v>
      </c>
      <c r="B5" s="952"/>
      <c r="C5" s="954" t="s">
        <v>876</v>
      </c>
      <c r="D5" s="954"/>
      <c r="E5" s="954"/>
      <c r="F5" s="954"/>
      <c r="G5" s="954"/>
      <c r="H5" s="954" t="s">
        <v>565</v>
      </c>
      <c r="I5" s="954"/>
      <c r="J5" s="954"/>
      <c r="K5" s="954"/>
      <c r="L5" s="954"/>
      <c r="M5" s="954" t="s">
        <v>875</v>
      </c>
      <c r="N5" s="954"/>
      <c r="O5" s="954"/>
      <c r="P5" s="954"/>
      <c r="Q5" s="954"/>
      <c r="R5" s="953" t="s">
        <v>683</v>
      </c>
      <c r="S5" s="953" t="s">
        <v>687</v>
      </c>
      <c r="T5" s="953" t="s">
        <v>686</v>
      </c>
      <c r="U5" s="953" t="s">
        <v>915</v>
      </c>
      <c r="V5" s="953" t="s">
        <v>916</v>
      </c>
    </row>
    <row r="6" spans="1:22" ht="36" customHeight="1">
      <c r="A6" s="952"/>
      <c r="B6" s="952"/>
      <c r="C6" s="433"/>
      <c r="D6" s="360" t="s">
        <v>860</v>
      </c>
      <c r="E6" s="360" t="s">
        <v>859</v>
      </c>
      <c r="F6" s="360" t="s">
        <v>858</v>
      </c>
      <c r="G6" s="360" t="s">
        <v>857</v>
      </c>
      <c r="H6" s="433"/>
      <c r="I6" s="360" t="s">
        <v>860</v>
      </c>
      <c r="J6" s="360" t="s">
        <v>859</v>
      </c>
      <c r="K6" s="360" t="s">
        <v>858</v>
      </c>
      <c r="L6" s="360" t="s">
        <v>857</v>
      </c>
      <c r="M6" s="433"/>
      <c r="N6" s="360" t="s">
        <v>860</v>
      </c>
      <c r="O6" s="360" t="s">
        <v>859</v>
      </c>
      <c r="P6" s="360" t="s">
        <v>858</v>
      </c>
      <c r="Q6" s="360" t="s">
        <v>857</v>
      </c>
      <c r="R6" s="953"/>
      <c r="S6" s="953"/>
      <c r="T6" s="953"/>
      <c r="U6" s="953"/>
      <c r="V6" s="953"/>
    </row>
    <row r="7" spans="1:22">
      <c r="A7" s="431">
        <v>1</v>
      </c>
      <c r="B7" s="432" t="s">
        <v>658</v>
      </c>
      <c r="C7" s="810">
        <v>10122.09</v>
      </c>
      <c r="D7" s="810">
        <v>10122.09</v>
      </c>
      <c r="E7" s="810">
        <v>0</v>
      </c>
      <c r="F7" s="810">
        <v>0</v>
      </c>
      <c r="G7" s="810">
        <v>0</v>
      </c>
      <c r="H7" s="810">
        <v>10234.68</v>
      </c>
      <c r="I7" s="810">
        <v>10234.68</v>
      </c>
      <c r="J7" s="810">
        <v>0</v>
      </c>
      <c r="K7" s="810">
        <v>0</v>
      </c>
      <c r="L7" s="810">
        <v>0</v>
      </c>
      <c r="M7" s="810">
        <v>125.0677896</v>
      </c>
      <c r="N7" s="810">
        <v>125.0677896</v>
      </c>
      <c r="O7" s="810">
        <v>0</v>
      </c>
      <c r="P7" s="810">
        <v>0</v>
      </c>
      <c r="Q7" s="810">
        <v>0</v>
      </c>
      <c r="R7" s="810">
        <v>4</v>
      </c>
      <c r="S7" s="811">
        <v>0</v>
      </c>
      <c r="T7" s="811">
        <v>0</v>
      </c>
      <c r="U7" s="812">
        <v>0.14000000000000001</v>
      </c>
      <c r="V7" s="810">
        <v>16</v>
      </c>
    </row>
    <row r="8" spans="1:22">
      <c r="A8" s="431">
        <v>2</v>
      </c>
      <c r="B8" s="430" t="s">
        <v>659</v>
      </c>
      <c r="C8" s="810">
        <v>1601001340.1861463</v>
      </c>
      <c r="D8" s="810">
        <v>1516044867.3300703</v>
      </c>
      <c r="E8" s="810">
        <v>29938400.991423994</v>
      </c>
      <c r="F8" s="810">
        <v>53711116.284652993</v>
      </c>
      <c r="G8" s="810">
        <v>1306955.5800000003</v>
      </c>
      <c r="H8" s="810">
        <v>1615166093.9727254</v>
      </c>
      <c r="I8" s="810">
        <v>1523223980.8941195</v>
      </c>
      <c r="J8" s="810">
        <v>30545779.90713599</v>
      </c>
      <c r="K8" s="810">
        <v>61052912.761469997</v>
      </c>
      <c r="L8" s="810">
        <v>343420.41</v>
      </c>
      <c r="M8" s="810">
        <v>78919213.681917235</v>
      </c>
      <c r="N8" s="810">
        <v>23282714.943476465</v>
      </c>
      <c r="O8" s="810">
        <v>10393207.712007854</v>
      </c>
      <c r="P8" s="810">
        <v>45118143.404708676</v>
      </c>
      <c r="Q8" s="810">
        <v>125147.62172423</v>
      </c>
      <c r="R8" s="810">
        <v>379995</v>
      </c>
      <c r="S8" s="811">
        <v>0.22068028254765473</v>
      </c>
      <c r="T8" s="811">
        <v>0.26309360622736849</v>
      </c>
      <c r="U8" s="812">
        <v>0.21093465573913486</v>
      </c>
      <c r="V8" s="810">
        <v>40.723248849245358</v>
      </c>
    </row>
    <row r="9" spans="1:22">
      <c r="A9" s="431">
        <v>3</v>
      </c>
      <c r="B9" s="430" t="s">
        <v>660</v>
      </c>
      <c r="C9" s="810">
        <v>0</v>
      </c>
      <c r="D9" s="810">
        <v>0</v>
      </c>
      <c r="E9" s="810">
        <v>0</v>
      </c>
      <c r="F9" s="810">
        <v>0</v>
      </c>
      <c r="G9" s="810">
        <v>0</v>
      </c>
      <c r="H9" s="810">
        <v>0</v>
      </c>
      <c r="I9" s="810">
        <v>0</v>
      </c>
      <c r="J9" s="810">
        <v>0</v>
      </c>
      <c r="K9" s="810">
        <v>0</v>
      </c>
      <c r="L9" s="810">
        <v>0</v>
      </c>
      <c r="M9" s="810">
        <v>0</v>
      </c>
      <c r="N9" s="810">
        <v>0</v>
      </c>
      <c r="O9" s="810">
        <v>0</v>
      </c>
      <c r="P9" s="810">
        <v>0</v>
      </c>
      <c r="Q9" s="810">
        <v>0</v>
      </c>
      <c r="R9" s="810">
        <v>0</v>
      </c>
      <c r="S9" s="811">
        <v>0</v>
      </c>
      <c r="T9" s="811">
        <v>0</v>
      </c>
      <c r="U9" s="812">
        <v>0</v>
      </c>
      <c r="V9" s="810">
        <v>0</v>
      </c>
    </row>
    <row r="10" spans="1:22">
      <c r="A10" s="431">
        <v>4</v>
      </c>
      <c r="B10" s="430" t="s">
        <v>661</v>
      </c>
      <c r="C10" s="810">
        <v>13452386.459999999</v>
      </c>
      <c r="D10" s="810">
        <v>12700271.199999999</v>
      </c>
      <c r="E10" s="810">
        <v>148428.76</v>
      </c>
      <c r="F10" s="810">
        <v>603686.5</v>
      </c>
      <c r="G10" s="810">
        <v>0</v>
      </c>
      <c r="H10" s="810">
        <v>13677761.000000002</v>
      </c>
      <c r="I10" s="810">
        <v>12819537.750000002</v>
      </c>
      <c r="J10" s="810">
        <v>151924.84</v>
      </c>
      <c r="K10" s="810">
        <v>706298.41</v>
      </c>
      <c r="L10" s="810">
        <v>0</v>
      </c>
      <c r="M10" s="810">
        <v>834977.4909745598</v>
      </c>
      <c r="N10" s="810">
        <v>131619.35579525997</v>
      </c>
      <c r="O10" s="810">
        <v>81708.742684690005</v>
      </c>
      <c r="P10" s="810">
        <v>621649.39249460981</v>
      </c>
      <c r="Q10" s="810">
        <v>0</v>
      </c>
      <c r="R10" s="810">
        <v>17845</v>
      </c>
      <c r="S10" s="811">
        <v>0.19091653098194813</v>
      </c>
      <c r="T10" s="811">
        <v>0.21151305264847295</v>
      </c>
      <c r="U10" s="812">
        <v>0.20371484409171067</v>
      </c>
      <c r="V10" s="810">
        <v>15.636072780022433</v>
      </c>
    </row>
    <row r="11" spans="1:22">
      <c r="A11" s="431">
        <v>5</v>
      </c>
      <c r="B11" s="430" t="s">
        <v>662</v>
      </c>
      <c r="C11" s="810">
        <v>4027844.693324001</v>
      </c>
      <c r="D11" s="810">
        <v>3480362.9920040006</v>
      </c>
      <c r="E11" s="810">
        <v>121569.51000000002</v>
      </c>
      <c r="F11" s="810">
        <v>425912.19132000004</v>
      </c>
      <c r="G11" s="810">
        <v>0</v>
      </c>
      <c r="H11" s="810">
        <v>4107841.5233240002</v>
      </c>
      <c r="I11" s="810">
        <v>3537574.5020039999</v>
      </c>
      <c r="J11" s="810">
        <v>125016.56999999999</v>
      </c>
      <c r="K11" s="810">
        <v>445250.45131999999</v>
      </c>
      <c r="L11" s="810">
        <v>0</v>
      </c>
      <c r="M11" s="810">
        <v>427195.77897509013</v>
      </c>
      <c r="N11" s="810">
        <v>41809.015001519998</v>
      </c>
      <c r="O11" s="810">
        <v>41781.537826560001</v>
      </c>
      <c r="P11" s="810">
        <v>343605.22614701005</v>
      </c>
      <c r="Q11" s="810">
        <v>0</v>
      </c>
      <c r="R11" s="810">
        <v>10568</v>
      </c>
      <c r="S11" s="811">
        <v>1.7698759498482514E-2</v>
      </c>
      <c r="T11" s="811">
        <v>1.958895758262346E-2</v>
      </c>
      <c r="U11" s="812">
        <v>0.16507035736407849</v>
      </c>
      <c r="V11" s="810">
        <v>16.859227548466581</v>
      </c>
    </row>
    <row r="12" spans="1:22">
      <c r="A12" s="431">
        <v>6</v>
      </c>
      <c r="B12" s="430" t="s">
        <v>663</v>
      </c>
      <c r="C12" s="810">
        <v>53404409.864191033</v>
      </c>
      <c r="D12" s="810">
        <v>49567629.244191006</v>
      </c>
      <c r="E12" s="810">
        <v>930144.38</v>
      </c>
      <c r="F12" s="810">
        <v>1909660.01</v>
      </c>
      <c r="G12" s="810">
        <v>996976.23</v>
      </c>
      <c r="H12" s="810">
        <v>53290565.994190983</v>
      </c>
      <c r="I12" s="810">
        <v>49512630.994190998</v>
      </c>
      <c r="J12" s="810">
        <v>965138.48</v>
      </c>
      <c r="K12" s="810">
        <v>2418024.0199999996</v>
      </c>
      <c r="L12" s="810">
        <v>394772.49999999994</v>
      </c>
      <c r="M12" s="810">
        <v>3197745.1863696193</v>
      </c>
      <c r="N12" s="810">
        <v>696859.2695915699</v>
      </c>
      <c r="O12" s="810">
        <v>275441.83594568004</v>
      </c>
      <c r="P12" s="810">
        <v>2039040.4725044402</v>
      </c>
      <c r="Q12" s="810">
        <v>186403.60832792998</v>
      </c>
      <c r="R12" s="810">
        <v>43340</v>
      </c>
      <c r="S12" s="811">
        <v>0.30034394278696469</v>
      </c>
      <c r="T12" s="811">
        <v>0.31605797457075635</v>
      </c>
      <c r="U12" s="812">
        <v>0.25918903481561828</v>
      </c>
      <c r="V12" s="810">
        <v>269.17407813317647</v>
      </c>
    </row>
    <row r="13" spans="1:22">
      <c r="A13" s="431">
        <v>7</v>
      </c>
      <c r="B13" s="430" t="s">
        <v>664</v>
      </c>
      <c r="C13" s="810">
        <v>669974312.27012825</v>
      </c>
      <c r="D13" s="810">
        <v>656556493.78369629</v>
      </c>
      <c r="E13" s="810">
        <v>7952899.0744810011</v>
      </c>
      <c r="F13" s="810">
        <v>5464919.4119510017</v>
      </c>
      <c r="G13" s="810">
        <v>0</v>
      </c>
      <c r="H13" s="810">
        <v>672695781.76277471</v>
      </c>
      <c r="I13" s="810">
        <v>659077294.99981105</v>
      </c>
      <c r="J13" s="810">
        <v>8043874.5518189985</v>
      </c>
      <c r="K13" s="810">
        <v>5574612.2111449996</v>
      </c>
      <c r="L13" s="810">
        <v>0</v>
      </c>
      <c r="M13" s="810">
        <v>3700851.3308373466</v>
      </c>
      <c r="N13" s="810">
        <v>952649.69754850864</v>
      </c>
      <c r="O13" s="810">
        <v>797268.62620354025</v>
      </c>
      <c r="P13" s="810">
        <v>1950933.0070852961</v>
      </c>
      <c r="Q13" s="810">
        <v>0</v>
      </c>
      <c r="R13" s="810">
        <v>7533</v>
      </c>
      <c r="S13" s="811">
        <v>0.12086635371476699</v>
      </c>
      <c r="T13" s="811">
        <v>0.13596552202998269</v>
      </c>
      <c r="U13" s="812">
        <v>0.11512517447833923</v>
      </c>
      <c r="V13" s="810">
        <v>131.01049015357748</v>
      </c>
    </row>
    <row r="14" spans="1:22">
      <c r="A14" s="425">
        <v>7.1</v>
      </c>
      <c r="B14" s="424" t="s">
        <v>665</v>
      </c>
      <c r="C14" s="810">
        <v>576208311.91603422</v>
      </c>
      <c r="D14" s="810">
        <v>564292834.93450832</v>
      </c>
      <c r="E14" s="810">
        <v>7130465.1596960006</v>
      </c>
      <c r="F14" s="810">
        <v>4785011.8218300017</v>
      </c>
      <c r="G14" s="810">
        <v>0</v>
      </c>
      <c r="H14" s="810">
        <v>578402921.45126474</v>
      </c>
      <c r="I14" s="810">
        <v>566307822.94570112</v>
      </c>
      <c r="J14" s="810">
        <v>7213943.1332799988</v>
      </c>
      <c r="K14" s="810">
        <v>4881155.3722839998</v>
      </c>
      <c r="L14" s="810">
        <v>0</v>
      </c>
      <c r="M14" s="810">
        <v>3243690.694706561</v>
      </c>
      <c r="N14" s="810">
        <v>827696.6931538668</v>
      </c>
      <c r="O14" s="810">
        <v>715009.97365504724</v>
      </c>
      <c r="P14" s="810">
        <v>1700984.0278976453</v>
      </c>
      <c r="Q14" s="810">
        <v>0</v>
      </c>
      <c r="R14" s="810">
        <v>5445</v>
      </c>
      <c r="S14" s="811">
        <v>0.1184675088268641</v>
      </c>
      <c r="T14" s="811">
        <v>0.13216868158331663</v>
      </c>
      <c r="U14" s="812">
        <v>0.11377574367080465</v>
      </c>
      <c r="V14" s="810">
        <v>136.69057174271254</v>
      </c>
    </row>
    <row r="15" spans="1:22" ht="25.5">
      <c r="A15" s="425">
        <v>7.2</v>
      </c>
      <c r="B15" s="424" t="s">
        <v>666</v>
      </c>
      <c r="C15" s="810">
        <v>20569657.858098004</v>
      </c>
      <c r="D15" s="810">
        <v>20547665.568098005</v>
      </c>
      <c r="E15" s="810">
        <v>21992.29</v>
      </c>
      <c r="F15" s="810">
        <v>0</v>
      </c>
      <c r="G15" s="810">
        <v>0</v>
      </c>
      <c r="H15" s="810">
        <v>20659809.439919997</v>
      </c>
      <c r="I15" s="810">
        <v>20637777.689919997</v>
      </c>
      <c r="J15" s="810">
        <v>22031.75</v>
      </c>
      <c r="K15" s="810">
        <v>0</v>
      </c>
      <c r="L15" s="810">
        <v>0</v>
      </c>
      <c r="M15" s="810">
        <v>30927.747133723271</v>
      </c>
      <c r="N15" s="810">
        <v>28744.07023247327</v>
      </c>
      <c r="O15" s="810">
        <v>2183.6769012499999</v>
      </c>
      <c r="P15" s="810">
        <v>0</v>
      </c>
      <c r="Q15" s="810">
        <v>0</v>
      </c>
      <c r="R15" s="810">
        <v>274</v>
      </c>
      <c r="S15" s="811">
        <v>0.12769817606959555</v>
      </c>
      <c r="T15" s="811">
        <v>0.14648407341124328</v>
      </c>
      <c r="U15" s="812">
        <v>0.12382342594939764</v>
      </c>
      <c r="V15" s="810">
        <v>118.97877547831447</v>
      </c>
    </row>
    <row r="16" spans="1:22">
      <c r="A16" s="425">
        <v>7.3</v>
      </c>
      <c r="B16" s="424" t="s">
        <v>667</v>
      </c>
      <c r="C16" s="810">
        <v>73196342.495995998</v>
      </c>
      <c r="D16" s="810">
        <v>71715993.281090006</v>
      </c>
      <c r="E16" s="810">
        <v>800441.62478499999</v>
      </c>
      <c r="F16" s="810">
        <v>679907.59012099996</v>
      </c>
      <c r="G16" s="810">
        <v>0</v>
      </c>
      <c r="H16" s="810">
        <v>73633050.871590018</v>
      </c>
      <c r="I16" s="810">
        <v>72131694.364189997</v>
      </c>
      <c r="J16" s="810">
        <v>807899.66853899998</v>
      </c>
      <c r="K16" s="810">
        <v>693456.83886100003</v>
      </c>
      <c r="L16" s="810">
        <v>0</v>
      </c>
      <c r="M16" s="810">
        <v>426232.88899706228</v>
      </c>
      <c r="N16" s="810">
        <v>96208.934162168473</v>
      </c>
      <c r="O16" s="810">
        <v>80074.975647243002</v>
      </c>
      <c r="P16" s="810">
        <v>249948.97918765084</v>
      </c>
      <c r="Q16" s="810">
        <v>0</v>
      </c>
      <c r="R16" s="810">
        <v>1814</v>
      </c>
      <c r="S16" s="811">
        <v>0.13545309876116798</v>
      </c>
      <c r="T16" s="811">
        <v>0.15913972822304684</v>
      </c>
      <c r="U16" s="812">
        <v>0.12330363217882301</v>
      </c>
      <c r="V16" s="810">
        <v>89.677523689167657</v>
      </c>
    </row>
    <row r="17" spans="1:22">
      <c r="A17" s="431">
        <v>8</v>
      </c>
      <c r="B17" s="430" t="s">
        <v>668</v>
      </c>
      <c r="C17" s="810">
        <v>118844732.12802401</v>
      </c>
      <c r="D17" s="810">
        <v>117579101.18348001</v>
      </c>
      <c r="E17" s="810">
        <v>743827.97454400011</v>
      </c>
      <c r="F17" s="810">
        <v>521802.97</v>
      </c>
      <c r="G17" s="810">
        <v>0</v>
      </c>
      <c r="H17" s="810">
        <v>120162018.30482402</v>
      </c>
      <c r="I17" s="810">
        <v>118794596.61103201</v>
      </c>
      <c r="J17" s="810">
        <v>785637.06379199994</v>
      </c>
      <c r="K17" s="810">
        <v>581784.63</v>
      </c>
      <c r="L17" s="810">
        <v>0</v>
      </c>
      <c r="M17" s="810">
        <v>72401.441953750007</v>
      </c>
      <c r="N17" s="810">
        <v>23802.081953750003</v>
      </c>
      <c r="O17" s="810">
        <v>0</v>
      </c>
      <c r="P17" s="810">
        <v>48599.360000000001</v>
      </c>
      <c r="Q17" s="810">
        <v>0</v>
      </c>
      <c r="R17" s="810">
        <v>56708</v>
      </c>
      <c r="S17" s="811">
        <v>0.21208684364369818</v>
      </c>
      <c r="T17" s="811">
        <v>0.26478010785581124</v>
      </c>
      <c r="U17" s="812">
        <v>0.21688770134845389</v>
      </c>
      <c r="V17" s="810">
        <v>0.68260161626674309</v>
      </c>
    </row>
    <row r="18" spans="1:22">
      <c r="A18" s="429">
        <v>9</v>
      </c>
      <c r="B18" s="428" t="s">
        <v>669</v>
      </c>
      <c r="C18" s="813">
        <v>0</v>
      </c>
      <c r="D18" s="813">
        <v>0</v>
      </c>
      <c r="E18" s="813">
        <v>0</v>
      </c>
      <c r="F18" s="813">
        <v>0</v>
      </c>
      <c r="G18" s="813">
        <v>0</v>
      </c>
      <c r="H18" s="813">
        <v>0</v>
      </c>
      <c r="I18" s="813">
        <v>0</v>
      </c>
      <c r="J18" s="813">
        <v>0</v>
      </c>
      <c r="K18" s="813">
        <v>0</v>
      </c>
      <c r="L18" s="813">
        <v>0</v>
      </c>
      <c r="M18" s="813">
        <v>0</v>
      </c>
      <c r="N18" s="813">
        <v>0</v>
      </c>
      <c r="O18" s="813">
        <v>0</v>
      </c>
      <c r="P18" s="813">
        <v>0</v>
      </c>
      <c r="Q18" s="813">
        <v>0</v>
      </c>
      <c r="R18" s="813">
        <v>0</v>
      </c>
      <c r="S18" s="814">
        <v>0</v>
      </c>
      <c r="T18" s="814">
        <v>0</v>
      </c>
      <c r="U18" s="815">
        <v>0</v>
      </c>
      <c r="V18" s="813">
        <v>0</v>
      </c>
    </row>
    <row r="19" spans="1:22">
      <c r="A19" s="427">
        <v>10</v>
      </c>
      <c r="B19" s="426" t="s">
        <v>685</v>
      </c>
      <c r="C19" s="810">
        <v>2460715147.6918135</v>
      </c>
      <c r="D19" s="810">
        <v>2355938847.823441</v>
      </c>
      <c r="E19" s="810">
        <v>39835270.690449022</v>
      </c>
      <c r="F19" s="810">
        <v>62637097.36792399</v>
      </c>
      <c r="G19" s="810">
        <v>2303931.81</v>
      </c>
      <c r="H19" s="810">
        <v>2479110297.2378368</v>
      </c>
      <c r="I19" s="810">
        <v>2366975850.4311552</v>
      </c>
      <c r="J19" s="810">
        <v>40617371.412747011</v>
      </c>
      <c r="K19" s="810">
        <v>70778882.483934969</v>
      </c>
      <c r="L19" s="810">
        <v>738192.91000000015</v>
      </c>
      <c r="M19" s="810">
        <v>87152509.97881715</v>
      </c>
      <c r="N19" s="810">
        <v>25129579.431156673</v>
      </c>
      <c r="O19" s="810">
        <v>11589408.454668323</v>
      </c>
      <c r="P19" s="810">
        <v>50121970.862940043</v>
      </c>
      <c r="Q19" s="810">
        <v>311551.23005216004</v>
      </c>
      <c r="R19" s="810">
        <v>515993</v>
      </c>
      <c r="S19" s="811">
        <v>0.20468710654540981</v>
      </c>
      <c r="T19" s="811">
        <v>0.24266955088438344</v>
      </c>
      <c r="U19" s="812">
        <v>0.18606872089106091</v>
      </c>
      <c r="V19" s="810">
        <v>68.153462229313121</v>
      </c>
    </row>
    <row r="20" spans="1:22" ht="25.5">
      <c r="A20" s="425">
        <v>10.1</v>
      </c>
      <c r="B20" s="424" t="s">
        <v>688</v>
      </c>
      <c r="C20" s="810">
        <v>464844909.62999994</v>
      </c>
      <c r="D20" s="810">
        <v>455255595.56</v>
      </c>
      <c r="E20" s="810">
        <v>832042.85</v>
      </c>
      <c r="F20" s="810">
        <v>8757271.2200000007</v>
      </c>
      <c r="G20" s="810">
        <v>0</v>
      </c>
      <c r="H20" s="810">
        <v>471990463.61999989</v>
      </c>
      <c r="I20" s="810">
        <v>461526516.04000002</v>
      </c>
      <c r="J20" s="810">
        <v>869862.67</v>
      </c>
      <c r="K20" s="810">
        <v>9594084.9100000001</v>
      </c>
      <c r="L20" s="810">
        <v>0</v>
      </c>
      <c r="M20" s="810">
        <v>22294464.991201729</v>
      </c>
      <c r="N20" s="810">
        <v>12943364.30087305</v>
      </c>
      <c r="O20" s="810">
        <v>603332.56193637999</v>
      </c>
      <c r="P20" s="810">
        <v>8747768.128392309</v>
      </c>
      <c r="Q20" s="810">
        <v>0</v>
      </c>
      <c r="R20" s="810">
        <v>276047</v>
      </c>
      <c r="S20" s="811">
        <v>0.23252996992308106</v>
      </c>
      <c r="T20" s="811">
        <v>0.25874960351065529</v>
      </c>
      <c r="U20" s="812">
        <v>0.23853314263021064</v>
      </c>
      <c r="V20" s="810">
        <v>32.709172874074689</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scale="1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topLeftCell="B1" zoomScale="110" zoomScaleNormal="110" workbookViewId="0">
      <selection activeCell="B62" sqref="B62:C62"/>
    </sheetView>
  </sheetViews>
  <sheetFormatPr defaultColWidth="43.5703125" defaultRowHeight="11.25"/>
  <cols>
    <col min="1" max="1" width="8" style="126" customWidth="1"/>
    <col min="2" max="2" width="66.28515625" style="127" customWidth="1"/>
    <col min="3" max="3" width="131.42578125" style="128" customWidth="1"/>
    <col min="4" max="5" width="10.28515625" style="119" customWidth="1"/>
    <col min="6" max="6" width="67.7109375" style="119" customWidth="1"/>
    <col min="7" max="16384" width="43.5703125" style="119"/>
  </cols>
  <sheetData>
    <row r="1" spans="1:3" ht="12.75" thickTop="1" thickBot="1">
      <c r="A1" s="1010" t="s">
        <v>176</v>
      </c>
      <c r="B1" s="1011"/>
      <c r="C1" s="1012"/>
    </row>
    <row r="2" spans="1:3" ht="26.25" customHeight="1">
      <c r="A2" s="297"/>
      <c r="B2" s="1013" t="s">
        <v>177</v>
      </c>
      <c r="C2" s="1013"/>
    </row>
    <row r="3" spans="1:3" s="124" customFormat="1" ht="11.25" customHeight="1">
      <c r="A3" s="123"/>
      <c r="B3" s="1013" t="s">
        <v>251</v>
      </c>
      <c r="C3" s="1013"/>
    </row>
    <row r="4" spans="1:3" ht="12" customHeight="1" thickBot="1">
      <c r="A4" s="992" t="s">
        <v>255</v>
      </c>
      <c r="B4" s="993"/>
      <c r="C4" s="994"/>
    </row>
    <row r="5" spans="1:3" ht="12" thickTop="1">
      <c r="A5" s="120"/>
      <c r="B5" s="995" t="s">
        <v>178</v>
      </c>
      <c r="C5" s="996"/>
    </row>
    <row r="6" spans="1:3">
      <c r="A6" s="297"/>
      <c r="B6" s="974" t="s">
        <v>252</v>
      </c>
      <c r="C6" s="975"/>
    </row>
    <row r="7" spans="1:3">
      <c r="A7" s="297"/>
      <c r="B7" s="974" t="s">
        <v>179</v>
      </c>
      <c r="C7" s="975"/>
    </row>
    <row r="8" spans="1:3">
      <c r="A8" s="297"/>
      <c r="B8" s="974" t="s">
        <v>253</v>
      </c>
      <c r="C8" s="975"/>
    </row>
    <row r="9" spans="1:3">
      <c r="A9" s="297"/>
      <c r="B9" s="1016" t="s">
        <v>254</v>
      </c>
      <c r="C9" s="1017"/>
    </row>
    <row r="10" spans="1:3">
      <c r="A10" s="297"/>
      <c r="B10" s="1008" t="s">
        <v>180</v>
      </c>
      <c r="C10" s="1009" t="s">
        <v>180</v>
      </c>
    </row>
    <row r="11" spans="1:3">
      <c r="A11" s="297"/>
      <c r="B11" s="1008" t="s">
        <v>181</v>
      </c>
      <c r="C11" s="1009" t="s">
        <v>181</v>
      </c>
    </row>
    <row r="12" spans="1:3">
      <c r="A12" s="297"/>
      <c r="B12" s="1008" t="s">
        <v>182</v>
      </c>
      <c r="C12" s="1009" t="s">
        <v>182</v>
      </c>
    </row>
    <row r="13" spans="1:3">
      <c r="A13" s="297"/>
      <c r="B13" s="1008" t="s">
        <v>183</v>
      </c>
      <c r="C13" s="1009" t="s">
        <v>183</v>
      </c>
    </row>
    <row r="14" spans="1:3">
      <c r="A14" s="297"/>
      <c r="B14" s="1008" t="s">
        <v>184</v>
      </c>
      <c r="C14" s="1009" t="s">
        <v>184</v>
      </c>
    </row>
    <row r="15" spans="1:3" ht="21.75" customHeight="1">
      <c r="A15" s="297"/>
      <c r="B15" s="1008" t="s">
        <v>185</v>
      </c>
      <c r="C15" s="1009" t="s">
        <v>185</v>
      </c>
    </row>
    <row r="16" spans="1:3">
      <c r="A16" s="297"/>
      <c r="B16" s="1008" t="s">
        <v>186</v>
      </c>
      <c r="C16" s="1009" t="s">
        <v>187</v>
      </c>
    </row>
    <row r="17" spans="1:6">
      <c r="A17" s="297"/>
      <c r="B17" s="1008" t="s">
        <v>188</v>
      </c>
      <c r="C17" s="1009" t="s">
        <v>189</v>
      </c>
    </row>
    <row r="18" spans="1:6">
      <c r="A18" s="297"/>
      <c r="B18" s="1008" t="s">
        <v>190</v>
      </c>
      <c r="C18" s="1009" t="s">
        <v>191</v>
      </c>
    </row>
    <row r="19" spans="1:6">
      <c r="A19" s="511"/>
      <c r="B19" s="1014" t="s">
        <v>192</v>
      </c>
      <c r="C19" s="1015" t="s">
        <v>192</v>
      </c>
    </row>
    <row r="20" spans="1:6">
      <c r="A20" s="511"/>
      <c r="B20" s="1014" t="s">
        <v>918</v>
      </c>
      <c r="C20" s="1015" t="s">
        <v>193</v>
      </c>
    </row>
    <row r="21" spans="1:6">
      <c r="A21" s="297"/>
      <c r="B21" s="1014" t="s">
        <v>961</v>
      </c>
      <c r="C21" s="1015" t="s">
        <v>194</v>
      </c>
    </row>
    <row r="22" spans="1:6" ht="23.25" customHeight="1">
      <c r="A22" s="297"/>
      <c r="B22" s="1008" t="s">
        <v>195</v>
      </c>
      <c r="C22" s="1009" t="s">
        <v>196</v>
      </c>
      <c r="F22" s="483"/>
    </row>
    <row r="23" spans="1:6">
      <c r="A23" s="297"/>
      <c r="B23" s="1008" t="s">
        <v>197</v>
      </c>
      <c r="C23" s="1009" t="s">
        <v>197</v>
      </c>
    </row>
    <row r="24" spans="1:6">
      <c r="A24" s="297"/>
      <c r="B24" s="1008" t="s">
        <v>198</v>
      </c>
      <c r="C24" s="1009" t="s">
        <v>199</v>
      </c>
    </row>
    <row r="25" spans="1:6" ht="12" thickBot="1">
      <c r="A25" s="121"/>
      <c r="B25" s="1002" t="s">
        <v>200</v>
      </c>
      <c r="C25" s="1003"/>
    </row>
    <row r="26" spans="1:6" ht="12.75" thickTop="1" thickBot="1">
      <c r="A26" s="992" t="s">
        <v>812</v>
      </c>
      <c r="B26" s="993"/>
      <c r="C26" s="994"/>
    </row>
    <row r="27" spans="1:6" ht="12.75" thickTop="1" thickBot="1">
      <c r="A27" s="122"/>
      <c r="B27" s="1004" t="s">
        <v>813</v>
      </c>
      <c r="C27" s="1005"/>
    </row>
    <row r="28" spans="1:6" ht="12.75" thickTop="1" thickBot="1">
      <c r="A28" s="992" t="s">
        <v>256</v>
      </c>
      <c r="B28" s="993"/>
      <c r="C28" s="994"/>
    </row>
    <row r="29" spans="1:6" ht="12" thickTop="1">
      <c r="A29" s="120"/>
      <c r="B29" s="1006" t="s">
        <v>816</v>
      </c>
      <c r="C29" s="1007" t="s">
        <v>201</v>
      </c>
    </row>
    <row r="30" spans="1:6">
      <c r="A30" s="297"/>
      <c r="B30" s="983" t="s">
        <v>205</v>
      </c>
      <c r="C30" s="984" t="s">
        <v>202</v>
      </c>
    </row>
    <row r="31" spans="1:6">
      <c r="A31" s="297"/>
      <c r="B31" s="983" t="s">
        <v>814</v>
      </c>
      <c r="C31" s="984" t="s">
        <v>203</v>
      </c>
    </row>
    <row r="32" spans="1:6">
      <c r="A32" s="297"/>
      <c r="B32" s="983" t="s">
        <v>815</v>
      </c>
      <c r="C32" s="984" t="s">
        <v>204</v>
      </c>
    </row>
    <row r="33" spans="1:3">
      <c r="A33" s="297"/>
      <c r="B33" s="983" t="s">
        <v>208</v>
      </c>
      <c r="C33" s="984" t="s">
        <v>209</v>
      </c>
    </row>
    <row r="34" spans="1:3">
      <c r="A34" s="297"/>
      <c r="B34" s="983" t="s">
        <v>817</v>
      </c>
      <c r="C34" s="984" t="s">
        <v>206</v>
      </c>
    </row>
    <row r="35" spans="1:3">
      <c r="A35" s="297"/>
      <c r="B35" s="983" t="s">
        <v>818</v>
      </c>
      <c r="C35" s="984" t="s">
        <v>207</v>
      </c>
    </row>
    <row r="36" spans="1:3">
      <c r="A36" s="297"/>
      <c r="B36" s="999" t="s">
        <v>819</v>
      </c>
      <c r="C36" s="1000"/>
    </row>
    <row r="37" spans="1:3" ht="24.75" customHeight="1">
      <c r="A37" s="297"/>
      <c r="B37" s="983" t="s">
        <v>820</v>
      </c>
      <c r="C37" s="984" t="s">
        <v>210</v>
      </c>
    </row>
    <row r="38" spans="1:3" ht="23.25" customHeight="1">
      <c r="A38" s="297"/>
      <c r="B38" s="983" t="s">
        <v>821</v>
      </c>
      <c r="C38" s="984" t="s">
        <v>211</v>
      </c>
    </row>
    <row r="39" spans="1:3" ht="23.25" customHeight="1">
      <c r="A39" s="334"/>
      <c r="B39" s="999" t="s">
        <v>822</v>
      </c>
      <c r="C39" s="1001"/>
    </row>
    <row r="40" spans="1:3" ht="12" customHeight="1">
      <c r="A40" s="297"/>
      <c r="B40" s="983" t="s">
        <v>823</v>
      </c>
      <c r="C40" s="984"/>
    </row>
    <row r="41" spans="1:3" ht="12" thickBot="1">
      <c r="A41" s="992" t="s">
        <v>257</v>
      </c>
      <c r="B41" s="993"/>
      <c r="C41" s="994"/>
    </row>
    <row r="42" spans="1:3" ht="12" thickTop="1">
      <c r="A42" s="120"/>
      <c r="B42" s="995" t="s">
        <v>287</v>
      </c>
      <c r="C42" s="996" t="s">
        <v>212</v>
      </c>
    </row>
    <row r="43" spans="1:3">
      <c r="A43" s="297"/>
      <c r="B43" s="974" t="s">
        <v>286</v>
      </c>
      <c r="C43" s="975"/>
    </row>
    <row r="44" spans="1:3" ht="23.25" customHeight="1" thickBot="1">
      <c r="A44" s="121"/>
      <c r="B44" s="990" t="s">
        <v>213</v>
      </c>
      <c r="C44" s="991" t="s">
        <v>214</v>
      </c>
    </row>
    <row r="45" spans="1:3" ht="11.25" customHeight="1" thickTop="1" thickBot="1">
      <c r="A45" s="992" t="s">
        <v>258</v>
      </c>
      <c r="B45" s="993"/>
      <c r="C45" s="994"/>
    </row>
    <row r="46" spans="1:3" ht="26.25" customHeight="1" thickTop="1">
      <c r="A46" s="297"/>
      <c r="B46" s="974" t="s">
        <v>259</v>
      </c>
      <c r="C46" s="975"/>
    </row>
    <row r="47" spans="1:3" ht="12" thickBot="1">
      <c r="A47" s="992" t="s">
        <v>260</v>
      </c>
      <c r="B47" s="993"/>
      <c r="C47" s="994"/>
    </row>
    <row r="48" spans="1:3" ht="12" thickTop="1">
      <c r="A48" s="120"/>
      <c r="B48" s="995" t="s">
        <v>215</v>
      </c>
      <c r="C48" s="996" t="s">
        <v>215</v>
      </c>
    </row>
    <row r="49" spans="1:3" ht="11.25" customHeight="1">
      <c r="A49" s="297"/>
      <c r="B49" s="974" t="s">
        <v>216</v>
      </c>
      <c r="C49" s="975" t="s">
        <v>216</v>
      </c>
    </row>
    <row r="50" spans="1:3">
      <c r="A50" s="297"/>
      <c r="B50" s="974" t="s">
        <v>217</v>
      </c>
      <c r="C50" s="975" t="s">
        <v>217</v>
      </c>
    </row>
    <row r="51" spans="1:3" ht="11.25" customHeight="1">
      <c r="A51" s="297"/>
      <c r="B51" s="974" t="s">
        <v>825</v>
      </c>
      <c r="C51" s="975" t="s">
        <v>218</v>
      </c>
    </row>
    <row r="52" spans="1:3" ht="33.6" customHeight="1">
      <c r="A52" s="297"/>
      <c r="B52" s="974" t="s">
        <v>219</v>
      </c>
      <c r="C52" s="975" t="s">
        <v>219</v>
      </c>
    </row>
    <row r="53" spans="1:3" ht="11.25" customHeight="1">
      <c r="A53" s="297"/>
      <c r="B53" s="974" t="s">
        <v>307</v>
      </c>
      <c r="C53" s="975" t="s">
        <v>220</v>
      </c>
    </row>
    <row r="54" spans="1:3" ht="11.25" customHeight="1" thickBot="1">
      <c r="A54" s="992" t="s">
        <v>261</v>
      </c>
      <c r="B54" s="993"/>
      <c r="C54" s="994"/>
    </row>
    <row r="55" spans="1:3" ht="12" thickTop="1">
      <c r="A55" s="120"/>
      <c r="B55" s="995" t="s">
        <v>215</v>
      </c>
      <c r="C55" s="996" t="s">
        <v>215</v>
      </c>
    </row>
    <row r="56" spans="1:3">
      <c r="A56" s="297"/>
      <c r="B56" s="974" t="s">
        <v>221</v>
      </c>
      <c r="C56" s="975" t="s">
        <v>221</v>
      </c>
    </row>
    <row r="57" spans="1:3">
      <c r="A57" s="297"/>
      <c r="B57" s="974" t="s">
        <v>264</v>
      </c>
      <c r="C57" s="975" t="s">
        <v>222</v>
      </c>
    </row>
    <row r="58" spans="1:3">
      <c r="A58" s="297"/>
      <c r="B58" s="974" t="s">
        <v>223</v>
      </c>
      <c r="C58" s="975" t="s">
        <v>223</v>
      </c>
    </row>
    <row r="59" spans="1:3">
      <c r="A59" s="297"/>
      <c r="B59" s="974" t="s">
        <v>224</v>
      </c>
      <c r="C59" s="975" t="s">
        <v>224</v>
      </c>
    </row>
    <row r="60" spans="1:3">
      <c r="A60" s="297"/>
      <c r="B60" s="974" t="s">
        <v>225</v>
      </c>
      <c r="C60" s="975" t="s">
        <v>225</v>
      </c>
    </row>
    <row r="61" spans="1:3">
      <c r="A61" s="297"/>
      <c r="B61" s="974" t="s">
        <v>265</v>
      </c>
      <c r="C61" s="975" t="s">
        <v>226</v>
      </c>
    </row>
    <row r="62" spans="1:3" ht="12" customHeight="1">
      <c r="A62" s="297"/>
      <c r="B62" s="957" t="s">
        <v>998</v>
      </c>
      <c r="C62" s="958" t="s">
        <v>227</v>
      </c>
    </row>
    <row r="63" spans="1:3" ht="22.5" customHeight="1" thickBot="1">
      <c r="A63" s="121"/>
      <c r="B63" s="990" t="s">
        <v>228</v>
      </c>
      <c r="C63" s="991" t="s">
        <v>228</v>
      </c>
    </row>
    <row r="64" spans="1:3" ht="11.25" customHeight="1" thickTop="1">
      <c r="A64" s="980" t="s">
        <v>262</v>
      </c>
      <c r="B64" s="981"/>
      <c r="C64" s="982"/>
    </row>
    <row r="65" spans="1:3" ht="12" thickBot="1">
      <c r="A65" s="121"/>
      <c r="B65" s="990" t="s">
        <v>229</v>
      </c>
      <c r="C65" s="991" t="s">
        <v>229</v>
      </c>
    </row>
    <row r="66" spans="1:3" ht="11.25" customHeight="1" thickTop="1">
      <c r="A66" s="980" t="s">
        <v>951</v>
      </c>
      <c r="B66" s="981"/>
      <c r="C66" s="982"/>
    </row>
    <row r="67" spans="1:3" ht="12" thickBot="1">
      <c r="A67" s="121"/>
      <c r="B67" s="990" t="s">
        <v>950</v>
      </c>
      <c r="C67" s="991"/>
    </row>
    <row r="68" spans="1:3" ht="11.25" customHeight="1" thickTop="1" thickBot="1">
      <c r="A68" s="992" t="s">
        <v>263</v>
      </c>
      <c r="B68" s="993"/>
      <c r="C68" s="994"/>
    </row>
    <row r="69" spans="1:3" ht="12" thickTop="1">
      <c r="A69" s="120"/>
      <c r="B69" s="995" t="s">
        <v>230</v>
      </c>
      <c r="C69" s="996" t="s">
        <v>230</v>
      </c>
    </row>
    <row r="70" spans="1:3">
      <c r="A70" s="297"/>
      <c r="B70" s="974" t="s">
        <v>827</v>
      </c>
      <c r="C70" s="975" t="s">
        <v>231</v>
      </c>
    </row>
    <row r="71" spans="1:3">
      <c r="A71" s="297"/>
      <c r="B71" s="974" t="s">
        <v>232</v>
      </c>
      <c r="C71" s="975" t="s">
        <v>232</v>
      </c>
    </row>
    <row r="72" spans="1:3" ht="55.15" customHeight="1">
      <c r="A72" s="297"/>
      <c r="B72" s="997" t="s">
        <v>962</v>
      </c>
      <c r="C72" s="998" t="s">
        <v>233</v>
      </c>
    </row>
    <row r="73" spans="1:3" ht="33.75" customHeight="1">
      <c r="A73" s="297"/>
      <c r="B73" s="988" t="s">
        <v>266</v>
      </c>
      <c r="C73" s="989" t="s">
        <v>234</v>
      </c>
    </row>
    <row r="74" spans="1:3" ht="15.75" customHeight="1">
      <c r="A74" s="297"/>
      <c r="B74" s="988" t="s">
        <v>828</v>
      </c>
      <c r="C74" s="989" t="s">
        <v>235</v>
      </c>
    </row>
    <row r="75" spans="1:3">
      <c r="A75" s="297"/>
      <c r="B75" s="974" t="s">
        <v>236</v>
      </c>
      <c r="C75" s="975" t="s">
        <v>236</v>
      </c>
    </row>
    <row r="76" spans="1:3" ht="12" thickBot="1">
      <c r="A76" s="121"/>
      <c r="B76" s="990" t="s">
        <v>237</v>
      </c>
      <c r="C76" s="991" t="s">
        <v>237</v>
      </c>
    </row>
    <row r="77" spans="1:3" ht="12" thickTop="1">
      <c r="A77" s="980" t="s">
        <v>290</v>
      </c>
      <c r="B77" s="981"/>
      <c r="C77" s="982"/>
    </row>
    <row r="78" spans="1:3">
      <c r="A78" s="297"/>
      <c r="B78" s="974" t="s">
        <v>229</v>
      </c>
      <c r="C78" s="975"/>
    </row>
    <row r="79" spans="1:3">
      <c r="A79" s="297"/>
      <c r="B79" s="974" t="s">
        <v>288</v>
      </c>
      <c r="C79" s="975"/>
    </row>
    <row r="80" spans="1:3">
      <c r="A80" s="297"/>
      <c r="B80" s="974" t="s">
        <v>289</v>
      </c>
      <c r="C80" s="975"/>
    </row>
    <row r="81" spans="1:3">
      <c r="A81" s="980" t="s">
        <v>291</v>
      </c>
      <c r="B81" s="981"/>
      <c r="C81" s="982"/>
    </row>
    <row r="82" spans="1:3">
      <c r="A82" s="297"/>
      <c r="B82" s="974" t="s">
        <v>229</v>
      </c>
      <c r="C82" s="975"/>
    </row>
    <row r="83" spans="1:3">
      <c r="A83" s="297"/>
      <c r="B83" s="974" t="s">
        <v>292</v>
      </c>
      <c r="C83" s="975"/>
    </row>
    <row r="84" spans="1:3" ht="79.5" customHeight="1">
      <c r="A84" s="297"/>
      <c r="B84" s="974" t="s">
        <v>306</v>
      </c>
      <c r="C84" s="975"/>
    </row>
    <row r="85" spans="1:3" ht="53.25" customHeight="1">
      <c r="A85" s="297"/>
      <c r="B85" s="974" t="s">
        <v>305</v>
      </c>
      <c r="C85" s="975"/>
    </row>
    <row r="86" spans="1:3">
      <c r="A86" s="297"/>
      <c r="B86" s="974" t="s">
        <v>293</v>
      </c>
      <c r="C86" s="975"/>
    </row>
    <row r="87" spans="1:3">
      <c r="A87" s="297"/>
      <c r="B87" s="974" t="s">
        <v>294</v>
      </c>
      <c r="C87" s="975"/>
    </row>
    <row r="88" spans="1:3">
      <c r="A88" s="297"/>
      <c r="B88" s="974" t="s">
        <v>295</v>
      </c>
      <c r="C88" s="975"/>
    </row>
    <row r="89" spans="1:3">
      <c r="A89" s="980" t="s">
        <v>296</v>
      </c>
      <c r="B89" s="981"/>
      <c r="C89" s="982"/>
    </row>
    <row r="90" spans="1:3">
      <c r="A90" s="297"/>
      <c r="B90" s="974" t="s">
        <v>229</v>
      </c>
      <c r="C90" s="975"/>
    </row>
    <row r="91" spans="1:3">
      <c r="A91" s="297"/>
      <c r="B91" s="974" t="s">
        <v>298</v>
      </c>
      <c r="C91" s="975"/>
    </row>
    <row r="92" spans="1:3" ht="12" customHeight="1">
      <c r="A92" s="297"/>
      <c r="B92" s="974" t="s">
        <v>299</v>
      </c>
      <c r="C92" s="975"/>
    </row>
    <row r="93" spans="1:3">
      <c r="A93" s="297"/>
      <c r="B93" s="974" t="s">
        <v>300</v>
      </c>
      <c r="C93" s="975"/>
    </row>
    <row r="94" spans="1:3" ht="24.75" customHeight="1">
      <c r="A94" s="297"/>
      <c r="B94" s="983" t="s">
        <v>336</v>
      </c>
      <c r="C94" s="984"/>
    </row>
    <row r="95" spans="1:3" ht="24" customHeight="1">
      <c r="A95" s="297"/>
      <c r="B95" s="983" t="s">
        <v>337</v>
      </c>
      <c r="C95" s="984"/>
    </row>
    <row r="96" spans="1:3" ht="13.5" customHeight="1">
      <c r="A96" s="297"/>
      <c r="B96" s="983" t="s">
        <v>301</v>
      </c>
      <c r="C96" s="984"/>
    </row>
    <row r="97" spans="1:3" ht="11.25" customHeight="1" thickBot="1">
      <c r="A97" s="985" t="s">
        <v>332</v>
      </c>
      <c r="B97" s="986"/>
      <c r="C97" s="987"/>
    </row>
    <row r="98" spans="1:3" ht="12.75" thickTop="1" thickBot="1">
      <c r="A98" s="979" t="s">
        <v>238</v>
      </c>
      <c r="B98" s="979"/>
      <c r="C98" s="979"/>
    </row>
    <row r="99" spans="1:3">
      <c r="A99" s="192">
        <v>2</v>
      </c>
      <c r="B99" s="283" t="s">
        <v>312</v>
      </c>
      <c r="C99" s="283" t="s">
        <v>333</v>
      </c>
    </row>
    <row r="100" spans="1:3">
      <c r="A100" s="125">
        <v>3</v>
      </c>
      <c r="B100" s="284" t="s">
        <v>313</v>
      </c>
      <c r="C100" s="285" t="s">
        <v>334</v>
      </c>
    </row>
    <row r="101" spans="1:3">
      <c r="A101" s="125">
        <v>4</v>
      </c>
      <c r="B101" s="284" t="s">
        <v>314</v>
      </c>
      <c r="C101" s="285" t="s">
        <v>338</v>
      </c>
    </row>
    <row r="102" spans="1:3" ht="11.25" customHeight="1">
      <c r="A102" s="125">
        <v>5</v>
      </c>
      <c r="B102" s="284" t="s">
        <v>315</v>
      </c>
      <c r="C102" s="285" t="s">
        <v>335</v>
      </c>
    </row>
    <row r="103" spans="1:3" ht="12" customHeight="1">
      <c r="A103" s="125">
        <v>6</v>
      </c>
      <c r="B103" s="284" t="s">
        <v>330</v>
      </c>
      <c r="C103" s="285" t="s">
        <v>316</v>
      </c>
    </row>
    <row r="104" spans="1:3" ht="12" customHeight="1">
      <c r="A104" s="125">
        <v>7</v>
      </c>
      <c r="B104" s="284" t="s">
        <v>317</v>
      </c>
      <c r="C104" s="285" t="s">
        <v>331</v>
      </c>
    </row>
    <row r="105" spans="1:3">
      <c r="A105" s="125">
        <v>8</v>
      </c>
      <c r="B105" s="284" t="s">
        <v>322</v>
      </c>
      <c r="C105" s="285" t="s">
        <v>342</v>
      </c>
    </row>
    <row r="106" spans="1:3" ht="11.25" customHeight="1">
      <c r="A106" s="980" t="s">
        <v>302</v>
      </c>
      <c r="B106" s="981"/>
      <c r="C106" s="982"/>
    </row>
    <row r="107" spans="1:3" ht="12" customHeight="1">
      <c r="A107" s="297"/>
      <c r="B107" s="957" t="s">
        <v>999</v>
      </c>
      <c r="C107" s="958"/>
    </row>
    <row r="108" spans="1:3">
      <c r="A108" s="980" t="s">
        <v>458</v>
      </c>
      <c r="B108" s="981"/>
      <c r="C108" s="982"/>
    </row>
    <row r="109" spans="1:3" ht="12" customHeight="1">
      <c r="A109" s="297"/>
      <c r="B109" s="974" t="s">
        <v>460</v>
      </c>
      <c r="C109" s="975"/>
    </row>
    <row r="110" spans="1:3">
      <c r="A110" s="297"/>
      <c r="B110" s="974" t="s">
        <v>461</v>
      </c>
      <c r="C110" s="975"/>
    </row>
    <row r="111" spans="1:3">
      <c r="A111" s="297"/>
      <c r="B111" s="974" t="s">
        <v>459</v>
      </c>
      <c r="C111" s="975"/>
    </row>
    <row r="112" spans="1:3">
      <c r="A112" s="971" t="s">
        <v>692</v>
      </c>
      <c r="B112" s="971"/>
      <c r="C112" s="971"/>
    </row>
    <row r="113" spans="1:3">
      <c r="A113" s="976" t="s">
        <v>176</v>
      </c>
      <c r="B113" s="976"/>
      <c r="C113" s="976"/>
    </row>
    <row r="114" spans="1:3">
      <c r="A114" s="465">
        <v>1</v>
      </c>
      <c r="B114" s="959" t="s">
        <v>576</v>
      </c>
      <c r="C114" s="960"/>
    </row>
    <row r="115" spans="1:3">
      <c r="A115" s="465">
        <v>2</v>
      </c>
      <c r="B115" s="977" t="s">
        <v>577</v>
      </c>
      <c r="C115" s="978"/>
    </row>
    <row r="116" spans="1:3">
      <c r="A116" s="465">
        <v>3</v>
      </c>
      <c r="B116" s="959" t="s">
        <v>902</v>
      </c>
      <c r="C116" s="960"/>
    </row>
    <row r="117" spans="1:3">
      <c r="A117" s="465">
        <v>4</v>
      </c>
      <c r="B117" s="959" t="s">
        <v>901</v>
      </c>
      <c r="C117" s="960"/>
    </row>
    <row r="118" spans="1:3">
      <c r="A118" s="465">
        <v>5</v>
      </c>
      <c r="B118" s="469" t="s">
        <v>900</v>
      </c>
      <c r="C118" s="468"/>
    </row>
    <row r="119" spans="1:3">
      <c r="A119" s="465">
        <v>6</v>
      </c>
      <c r="B119" s="961" t="s">
        <v>968</v>
      </c>
      <c r="C119" s="962"/>
    </row>
    <row r="120" spans="1:3" ht="48.4" customHeight="1">
      <c r="A120" s="465">
        <v>7</v>
      </c>
      <c r="B120" s="961" t="s">
        <v>969</v>
      </c>
      <c r="C120" s="962"/>
    </row>
    <row r="121" spans="1:3">
      <c r="A121" s="440">
        <v>8</v>
      </c>
      <c r="B121" s="437" t="s">
        <v>603</v>
      </c>
      <c r="C121" s="462" t="s">
        <v>899</v>
      </c>
    </row>
    <row r="122" spans="1:3" ht="22.5">
      <c r="A122" s="465">
        <v>9.01</v>
      </c>
      <c r="B122" s="437" t="s">
        <v>487</v>
      </c>
      <c r="C122" s="449" t="s">
        <v>652</v>
      </c>
    </row>
    <row r="123" spans="1:3" ht="33.75">
      <c r="A123" s="465">
        <v>9.02</v>
      </c>
      <c r="B123" s="437" t="s">
        <v>488</v>
      </c>
      <c r="C123" s="449" t="s">
        <v>655</v>
      </c>
    </row>
    <row r="124" spans="1:3">
      <c r="A124" s="465">
        <v>9.0299999999999994</v>
      </c>
      <c r="B124" s="452" t="s">
        <v>836</v>
      </c>
      <c r="C124" s="452" t="s">
        <v>578</v>
      </c>
    </row>
    <row r="125" spans="1:3">
      <c r="A125" s="465">
        <v>9.0399999999999991</v>
      </c>
      <c r="B125" s="437" t="s">
        <v>489</v>
      </c>
      <c r="C125" s="452" t="s">
        <v>579</v>
      </c>
    </row>
    <row r="126" spans="1:3">
      <c r="A126" s="465">
        <v>9.0500000000000007</v>
      </c>
      <c r="B126" s="437" t="s">
        <v>490</v>
      </c>
      <c r="C126" s="452" t="s">
        <v>580</v>
      </c>
    </row>
    <row r="127" spans="1:3" ht="22.5">
      <c r="A127" s="465">
        <v>9.06</v>
      </c>
      <c r="B127" s="437" t="s">
        <v>491</v>
      </c>
      <c r="C127" s="452" t="s">
        <v>581</v>
      </c>
    </row>
    <row r="128" spans="1:3">
      <c r="A128" s="465">
        <v>9.07</v>
      </c>
      <c r="B128" s="467" t="s">
        <v>492</v>
      </c>
      <c r="C128" s="452" t="s">
        <v>582</v>
      </c>
    </row>
    <row r="129" spans="1:3" ht="22.5">
      <c r="A129" s="465">
        <v>9.08</v>
      </c>
      <c r="B129" s="437" t="s">
        <v>493</v>
      </c>
      <c r="C129" s="452" t="s">
        <v>583</v>
      </c>
    </row>
    <row r="130" spans="1:3" ht="22.5">
      <c r="A130" s="465">
        <v>9.09</v>
      </c>
      <c r="B130" s="437" t="s">
        <v>494</v>
      </c>
      <c r="C130" s="452" t="s">
        <v>584</v>
      </c>
    </row>
    <row r="131" spans="1:3">
      <c r="A131" s="466">
        <v>9.1</v>
      </c>
      <c r="B131" s="437" t="s">
        <v>495</v>
      </c>
      <c r="C131" s="452" t="s">
        <v>585</v>
      </c>
    </row>
    <row r="132" spans="1:3">
      <c r="A132" s="465">
        <v>9.11</v>
      </c>
      <c r="B132" s="437" t="s">
        <v>496</v>
      </c>
      <c r="C132" s="452" t="s">
        <v>586</v>
      </c>
    </row>
    <row r="133" spans="1:3">
      <c r="A133" s="465">
        <v>9.1199999999999992</v>
      </c>
      <c r="B133" s="437" t="s">
        <v>497</v>
      </c>
      <c r="C133" s="452" t="s">
        <v>587</v>
      </c>
    </row>
    <row r="134" spans="1:3">
      <c r="A134" s="465">
        <v>9.1300000000000008</v>
      </c>
      <c r="B134" s="437" t="s">
        <v>498</v>
      </c>
      <c r="C134" s="452" t="s">
        <v>588</v>
      </c>
    </row>
    <row r="135" spans="1:3">
      <c r="A135" s="465">
        <v>9.14</v>
      </c>
      <c r="B135" s="437" t="s">
        <v>499</v>
      </c>
      <c r="C135" s="452" t="s">
        <v>589</v>
      </c>
    </row>
    <row r="136" spans="1:3">
      <c r="A136" s="465">
        <v>9.15</v>
      </c>
      <c r="B136" s="437" t="s">
        <v>500</v>
      </c>
      <c r="C136" s="452" t="s">
        <v>590</v>
      </c>
    </row>
    <row r="137" spans="1:3" ht="22.5">
      <c r="A137" s="465">
        <v>9.16</v>
      </c>
      <c r="B137" s="437" t="s">
        <v>501</v>
      </c>
      <c r="C137" s="452" t="s">
        <v>591</v>
      </c>
    </row>
    <row r="138" spans="1:3">
      <c r="A138" s="465">
        <v>9.17</v>
      </c>
      <c r="B138" s="452" t="s">
        <v>502</v>
      </c>
      <c r="C138" s="452" t="s">
        <v>592</v>
      </c>
    </row>
    <row r="139" spans="1:3" ht="22.5">
      <c r="A139" s="465">
        <v>9.18</v>
      </c>
      <c r="B139" s="437" t="s">
        <v>503</v>
      </c>
      <c r="C139" s="452" t="s">
        <v>593</v>
      </c>
    </row>
    <row r="140" spans="1:3">
      <c r="A140" s="465">
        <v>9.19</v>
      </c>
      <c r="B140" s="437" t="s">
        <v>504</v>
      </c>
      <c r="C140" s="452" t="s">
        <v>594</v>
      </c>
    </row>
    <row r="141" spans="1:3">
      <c r="A141" s="466">
        <v>9.1999999999999993</v>
      </c>
      <c r="B141" s="437" t="s">
        <v>505</v>
      </c>
      <c r="C141" s="452" t="s">
        <v>595</v>
      </c>
    </row>
    <row r="142" spans="1:3">
      <c r="A142" s="465">
        <v>9.2100000000000009</v>
      </c>
      <c r="B142" s="437" t="s">
        <v>506</v>
      </c>
      <c r="C142" s="452" t="s">
        <v>596</v>
      </c>
    </row>
    <row r="143" spans="1:3">
      <c r="A143" s="465">
        <v>9.2200000000000006</v>
      </c>
      <c r="B143" s="437" t="s">
        <v>507</v>
      </c>
      <c r="C143" s="452" t="s">
        <v>597</v>
      </c>
    </row>
    <row r="144" spans="1:3" ht="22.5">
      <c r="A144" s="465">
        <v>9.23</v>
      </c>
      <c r="B144" s="437" t="s">
        <v>508</v>
      </c>
      <c r="C144" s="452" t="s">
        <v>598</v>
      </c>
    </row>
    <row r="145" spans="1:3" ht="22.5">
      <c r="A145" s="465">
        <v>9.24</v>
      </c>
      <c r="B145" s="437" t="s">
        <v>509</v>
      </c>
      <c r="C145" s="452" t="s">
        <v>599</v>
      </c>
    </row>
    <row r="146" spans="1:3">
      <c r="A146" s="465">
        <v>9.2500000000000107</v>
      </c>
      <c r="B146" s="437" t="s">
        <v>510</v>
      </c>
      <c r="C146" s="452" t="s">
        <v>600</v>
      </c>
    </row>
    <row r="147" spans="1:3" ht="22.5">
      <c r="A147" s="465">
        <v>9.2600000000000193</v>
      </c>
      <c r="B147" s="437" t="s">
        <v>601</v>
      </c>
      <c r="C147" s="464" t="s">
        <v>602</v>
      </c>
    </row>
    <row r="148" spans="1:3" s="298" customFormat="1" ht="22.5">
      <c r="A148" s="465">
        <v>9.2700000000000298</v>
      </c>
      <c r="B148" s="437" t="s">
        <v>88</v>
      </c>
      <c r="C148" s="464" t="s">
        <v>653</v>
      </c>
    </row>
    <row r="149" spans="1:3" s="298" customFormat="1">
      <c r="A149" s="441"/>
      <c r="B149" s="955" t="s">
        <v>604</v>
      </c>
      <c r="C149" s="956"/>
    </row>
    <row r="150" spans="1:3" s="298" customFormat="1">
      <c r="A150" s="440">
        <v>1</v>
      </c>
      <c r="B150" s="963" t="s">
        <v>898</v>
      </c>
      <c r="C150" s="964"/>
    </row>
    <row r="151" spans="1:3" s="298" customFormat="1">
      <c r="A151" s="440">
        <v>2</v>
      </c>
      <c r="B151" s="963" t="s">
        <v>654</v>
      </c>
      <c r="C151" s="964"/>
    </row>
    <row r="152" spans="1:3" s="298" customFormat="1">
      <c r="A152" s="440">
        <v>3</v>
      </c>
      <c r="B152" s="963" t="s">
        <v>651</v>
      </c>
      <c r="C152" s="964"/>
    </row>
    <row r="153" spans="1:3" s="298" customFormat="1">
      <c r="A153" s="441"/>
      <c r="B153" s="955" t="s">
        <v>605</v>
      </c>
      <c r="C153" s="956"/>
    </row>
    <row r="154" spans="1:3" s="298" customFormat="1">
      <c r="A154" s="440">
        <v>1</v>
      </c>
      <c r="B154" s="965" t="s">
        <v>897</v>
      </c>
      <c r="C154" s="966"/>
    </row>
    <row r="155" spans="1:3" s="298" customFormat="1">
      <c r="A155" s="440">
        <v>2</v>
      </c>
      <c r="B155" s="437" t="s">
        <v>834</v>
      </c>
      <c r="C155" s="512" t="s">
        <v>963</v>
      </c>
    </row>
    <row r="156" spans="1:3" ht="22.5">
      <c r="A156" s="440">
        <v>3</v>
      </c>
      <c r="B156" s="437" t="s">
        <v>833</v>
      </c>
      <c r="C156" s="462" t="s">
        <v>896</v>
      </c>
    </row>
    <row r="157" spans="1:3">
      <c r="A157" s="440">
        <v>4</v>
      </c>
      <c r="B157" s="437" t="s">
        <v>480</v>
      </c>
      <c r="C157" s="437" t="s">
        <v>914</v>
      </c>
    </row>
    <row r="158" spans="1:3" ht="25.15" customHeight="1">
      <c r="A158" s="441"/>
      <c r="B158" s="955" t="s">
        <v>606</v>
      </c>
      <c r="C158" s="956"/>
    </row>
    <row r="159" spans="1:3" ht="33.75">
      <c r="A159" s="440"/>
      <c r="B159" s="437" t="s">
        <v>885</v>
      </c>
      <c r="C159" s="513" t="s">
        <v>964</v>
      </c>
    </row>
    <row r="160" spans="1:3">
      <c r="A160" s="441"/>
      <c r="B160" s="955" t="s">
        <v>607</v>
      </c>
      <c r="C160" s="956"/>
    </row>
    <row r="161" spans="1:3" ht="39" customHeight="1">
      <c r="A161" s="441"/>
      <c r="B161" s="957" t="s">
        <v>895</v>
      </c>
      <c r="C161" s="958"/>
    </row>
    <row r="162" spans="1:3">
      <c r="A162" s="441" t="s">
        <v>608</v>
      </c>
      <c r="B162" s="463" t="s">
        <v>518</v>
      </c>
      <c r="C162" s="454" t="s">
        <v>609</v>
      </c>
    </row>
    <row r="163" spans="1:3">
      <c r="A163" s="441" t="s">
        <v>357</v>
      </c>
      <c r="B163" s="460" t="s">
        <v>519</v>
      </c>
      <c r="C163" s="462" t="s">
        <v>894</v>
      </c>
    </row>
    <row r="164" spans="1:3" ht="22.5">
      <c r="A164" s="441" t="s">
        <v>364</v>
      </c>
      <c r="B164" s="454" t="s">
        <v>520</v>
      </c>
      <c r="C164" s="462" t="s">
        <v>610</v>
      </c>
    </row>
    <row r="165" spans="1:3">
      <c r="A165" s="441" t="s">
        <v>611</v>
      </c>
      <c r="B165" s="460" t="s">
        <v>521</v>
      </c>
      <c r="C165" s="461" t="s">
        <v>612</v>
      </c>
    </row>
    <row r="166" spans="1:3" ht="22.5">
      <c r="A166" s="441" t="s">
        <v>613</v>
      </c>
      <c r="B166" s="460" t="s">
        <v>849</v>
      </c>
      <c r="C166" s="459" t="s">
        <v>893</v>
      </c>
    </row>
    <row r="167" spans="1:3" ht="22.5">
      <c r="A167" s="441" t="s">
        <v>365</v>
      </c>
      <c r="B167" s="460" t="s">
        <v>522</v>
      </c>
      <c r="C167" s="459" t="s">
        <v>615</v>
      </c>
    </row>
    <row r="168" spans="1:3" ht="22.5">
      <c r="A168" s="441" t="s">
        <v>614</v>
      </c>
      <c r="B168" s="457" t="s">
        <v>525</v>
      </c>
      <c r="C168" s="458" t="s">
        <v>622</v>
      </c>
    </row>
    <row r="169" spans="1:3" ht="22.5">
      <c r="A169" s="441" t="s">
        <v>616</v>
      </c>
      <c r="B169" s="457" t="s">
        <v>523</v>
      </c>
      <c r="C169" s="459" t="s">
        <v>618</v>
      </c>
    </row>
    <row r="170" spans="1:3" ht="26.65" customHeight="1">
      <c r="A170" s="441" t="s">
        <v>617</v>
      </c>
      <c r="B170" s="457" t="s">
        <v>524</v>
      </c>
      <c r="C170" s="458" t="s">
        <v>620</v>
      </c>
    </row>
    <row r="171" spans="1:3" ht="22.5">
      <c r="A171" s="441" t="s">
        <v>619</v>
      </c>
      <c r="B171" s="435" t="s">
        <v>526</v>
      </c>
      <c r="C171" s="458" t="s">
        <v>624</v>
      </c>
    </row>
    <row r="172" spans="1:3" ht="22.5">
      <c r="A172" s="441" t="s">
        <v>621</v>
      </c>
      <c r="B172" s="457" t="s">
        <v>527</v>
      </c>
      <c r="C172" s="456" t="s">
        <v>625</v>
      </c>
    </row>
    <row r="173" spans="1:3">
      <c r="A173" s="441" t="s">
        <v>623</v>
      </c>
      <c r="B173" s="455" t="s">
        <v>528</v>
      </c>
      <c r="C173" s="454" t="s">
        <v>626</v>
      </c>
    </row>
    <row r="174" spans="1:3" ht="22.5">
      <c r="A174" s="441"/>
      <c r="B174" s="453" t="s">
        <v>892</v>
      </c>
      <c r="C174" s="452" t="s">
        <v>627</v>
      </c>
    </row>
    <row r="175" spans="1:3" ht="22.5">
      <c r="A175" s="441"/>
      <c r="B175" s="453" t="s">
        <v>891</v>
      </c>
      <c r="C175" s="452" t="s">
        <v>628</v>
      </c>
    </row>
    <row r="176" spans="1:3" ht="22.5">
      <c r="A176" s="441"/>
      <c r="B176" s="453" t="s">
        <v>890</v>
      </c>
      <c r="C176" s="452" t="s">
        <v>629</v>
      </c>
    </row>
    <row r="177" spans="1:3">
      <c r="A177" s="441"/>
      <c r="B177" s="955" t="s">
        <v>630</v>
      </c>
      <c r="C177" s="956"/>
    </row>
    <row r="178" spans="1:3">
      <c r="A178" s="441"/>
      <c r="B178" s="963" t="s">
        <v>889</v>
      </c>
      <c r="C178" s="964"/>
    </row>
    <row r="179" spans="1:3">
      <c r="A179" s="440">
        <v>1</v>
      </c>
      <c r="B179" s="452" t="s">
        <v>532</v>
      </c>
      <c r="C179" s="452" t="s">
        <v>532</v>
      </c>
    </row>
    <row r="180" spans="1:3" ht="33.75">
      <c r="A180" s="440">
        <v>2</v>
      </c>
      <c r="B180" s="452" t="s">
        <v>631</v>
      </c>
      <c r="C180" s="452" t="s">
        <v>632</v>
      </c>
    </row>
    <row r="181" spans="1:3">
      <c r="A181" s="440">
        <v>3</v>
      </c>
      <c r="B181" s="452" t="s">
        <v>534</v>
      </c>
      <c r="C181" s="452" t="s">
        <v>633</v>
      </c>
    </row>
    <row r="182" spans="1:3" ht="22.5">
      <c r="A182" s="440">
        <v>4</v>
      </c>
      <c r="B182" s="452" t="s">
        <v>535</v>
      </c>
      <c r="C182" s="452" t="s">
        <v>634</v>
      </c>
    </row>
    <row r="183" spans="1:3" ht="22.5">
      <c r="A183" s="440">
        <v>5</v>
      </c>
      <c r="B183" s="452" t="s">
        <v>536</v>
      </c>
      <c r="C183" s="452" t="s">
        <v>656</v>
      </c>
    </row>
    <row r="184" spans="1:3" ht="45">
      <c r="A184" s="440">
        <v>6</v>
      </c>
      <c r="B184" s="452" t="s">
        <v>537</v>
      </c>
      <c r="C184" s="452" t="s">
        <v>635</v>
      </c>
    </row>
    <row r="185" spans="1:3">
      <c r="A185" s="441"/>
      <c r="B185" s="955" t="s">
        <v>636</v>
      </c>
      <c r="C185" s="956"/>
    </row>
    <row r="186" spans="1:3">
      <c r="A186" s="441"/>
      <c r="B186" s="968" t="s">
        <v>888</v>
      </c>
      <c r="C186" s="969"/>
    </row>
    <row r="187" spans="1:3" ht="22.5">
      <c r="A187" s="441">
        <v>1.1000000000000001</v>
      </c>
      <c r="B187" s="451" t="s">
        <v>542</v>
      </c>
      <c r="C187" s="449" t="s">
        <v>637</v>
      </c>
    </row>
    <row r="188" spans="1:3" ht="49.9" customHeight="1">
      <c r="A188" s="441" t="s">
        <v>146</v>
      </c>
      <c r="B188" s="436" t="s">
        <v>543</v>
      </c>
      <c r="C188" s="449" t="s">
        <v>638</v>
      </c>
    </row>
    <row r="189" spans="1:3">
      <c r="A189" s="441" t="s">
        <v>544</v>
      </c>
      <c r="B189" s="450" t="s">
        <v>545</v>
      </c>
      <c r="C189" s="970" t="s">
        <v>887</v>
      </c>
    </row>
    <row r="190" spans="1:3">
      <c r="A190" s="441" t="s">
        <v>546</v>
      </c>
      <c r="B190" s="450" t="s">
        <v>547</v>
      </c>
      <c r="C190" s="970"/>
    </row>
    <row r="191" spans="1:3">
      <c r="A191" s="441" t="s">
        <v>548</v>
      </c>
      <c r="B191" s="450" t="s">
        <v>549</v>
      </c>
      <c r="C191" s="970"/>
    </row>
    <row r="192" spans="1:3">
      <c r="A192" s="441" t="s">
        <v>550</v>
      </c>
      <c r="B192" s="450" t="s">
        <v>551</v>
      </c>
      <c r="C192" s="970"/>
    </row>
    <row r="193" spans="1:4" ht="25.5" customHeight="1">
      <c r="A193" s="441">
        <v>1.2</v>
      </c>
      <c r="B193" s="448" t="s">
        <v>863</v>
      </c>
      <c r="C193" s="514" t="s">
        <v>965</v>
      </c>
    </row>
    <row r="194" spans="1:4" ht="22.5">
      <c r="A194" s="441" t="s">
        <v>553</v>
      </c>
      <c r="B194" s="443" t="s">
        <v>554</v>
      </c>
      <c r="C194" s="446" t="s">
        <v>639</v>
      </c>
    </row>
    <row r="195" spans="1:4" ht="22.5">
      <c r="A195" s="441" t="s">
        <v>555</v>
      </c>
      <c r="B195" s="447" t="s">
        <v>556</v>
      </c>
      <c r="C195" s="446" t="s">
        <v>640</v>
      </c>
    </row>
    <row r="196" spans="1:4" ht="25.9" customHeight="1">
      <c r="A196" s="441" t="s">
        <v>557</v>
      </c>
      <c r="B196" s="445" t="s">
        <v>558</v>
      </c>
      <c r="C196" s="434" t="s">
        <v>641</v>
      </c>
    </row>
    <row r="197" spans="1:4" ht="22.5">
      <c r="A197" s="441" t="s">
        <v>559</v>
      </c>
      <c r="B197" s="444" t="s">
        <v>560</v>
      </c>
      <c r="C197" s="434" t="s">
        <v>642</v>
      </c>
      <c r="D197" s="299"/>
    </row>
    <row r="198" spans="1:4" ht="22.5">
      <c r="A198" s="441">
        <v>1.4</v>
      </c>
      <c r="B198" s="443" t="s">
        <v>649</v>
      </c>
      <c r="C198" s="442" t="s">
        <v>643</v>
      </c>
      <c r="D198" s="300"/>
    </row>
    <row r="199" spans="1:4" ht="12.75">
      <c r="A199" s="441">
        <v>1.5</v>
      </c>
      <c r="B199" s="443" t="s">
        <v>650</v>
      </c>
      <c r="C199" s="442" t="s">
        <v>643</v>
      </c>
      <c r="D199" s="301"/>
    </row>
    <row r="200" spans="1:4" ht="12.75">
      <c r="A200" s="441"/>
      <c r="B200" s="971" t="s">
        <v>644</v>
      </c>
      <c r="C200" s="971"/>
      <c r="D200" s="301"/>
    </row>
    <row r="201" spans="1:4" ht="12.75">
      <c r="A201" s="441"/>
      <c r="B201" s="968" t="s">
        <v>886</v>
      </c>
      <c r="C201" s="968"/>
      <c r="D201" s="301"/>
    </row>
    <row r="202" spans="1:4" ht="12.75">
      <c r="A202" s="440"/>
      <c r="B202" s="437" t="s">
        <v>885</v>
      </c>
      <c r="C202" s="513" t="s">
        <v>963</v>
      </c>
      <c r="D202" s="301"/>
    </row>
    <row r="203" spans="1:4" ht="12.75">
      <c r="A203" s="441"/>
      <c r="B203" s="971" t="s">
        <v>645</v>
      </c>
      <c r="C203" s="971"/>
      <c r="D203" s="302"/>
    </row>
    <row r="204" spans="1:4" ht="12.75">
      <c r="A204" s="440"/>
      <c r="B204" s="972" t="s">
        <v>884</v>
      </c>
      <c r="C204" s="972"/>
      <c r="D204" s="303"/>
    </row>
    <row r="205" spans="1:4" ht="12.75">
      <c r="B205" s="971" t="s">
        <v>682</v>
      </c>
      <c r="C205" s="971"/>
      <c r="D205" s="304"/>
    </row>
    <row r="206" spans="1:4" ht="22.5">
      <c r="A206" s="436">
        <v>1</v>
      </c>
      <c r="B206" s="437" t="s">
        <v>658</v>
      </c>
      <c r="C206" s="434" t="s">
        <v>670</v>
      </c>
      <c r="D206" s="303"/>
    </row>
    <row r="207" spans="1:4" ht="18" customHeight="1">
      <c r="A207" s="436">
        <v>2</v>
      </c>
      <c r="B207" s="437" t="s">
        <v>659</v>
      </c>
      <c r="C207" s="434" t="s">
        <v>671</v>
      </c>
      <c r="D207" s="304"/>
    </row>
    <row r="208" spans="1:4" ht="22.5">
      <c r="A208" s="436">
        <v>3</v>
      </c>
      <c r="B208" s="437" t="s">
        <v>660</v>
      </c>
      <c r="C208" s="437" t="s">
        <v>672</v>
      </c>
      <c r="D208" s="305"/>
    </row>
    <row r="209" spans="1:4" ht="12.75">
      <c r="A209" s="436">
        <v>4</v>
      </c>
      <c r="B209" s="437" t="s">
        <v>661</v>
      </c>
      <c r="C209" s="437" t="s">
        <v>673</v>
      </c>
      <c r="D209" s="305"/>
    </row>
    <row r="210" spans="1:4" ht="22.5">
      <c r="A210" s="436">
        <v>5</v>
      </c>
      <c r="B210" s="437" t="s">
        <v>662</v>
      </c>
      <c r="C210" s="437" t="s">
        <v>674</v>
      </c>
    </row>
    <row r="211" spans="1:4" ht="24.4" customHeight="1">
      <c r="A211" s="436">
        <v>6</v>
      </c>
      <c r="B211" s="437" t="s">
        <v>663</v>
      </c>
      <c r="C211" s="437" t="s">
        <v>675</v>
      </c>
    </row>
    <row r="212" spans="1:4" ht="22.5">
      <c r="A212" s="436">
        <v>7</v>
      </c>
      <c r="B212" s="437" t="s">
        <v>664</v>
      </c>
      <c r="C212" s="437" t="s">
        <v>676</v>
      </c>
    </row>
    <row r="213" spans="1:4">
      <c r="A213" s="436">
        <v>7.1</v>
      </c>
      <c r="B213" s="439" t="s">
        <v>665</v>
      </c>
      <c r="C213" s="437" t="s">
        <v>677</v>
      </c>
    </row>
    <row r="214" spans="1:4" ht="22.5">
      <c r="A214" s="436">
        <v>7.2</v>
      </c>
      <c r="B214" s="439" t="s">
        <v>666</v>
      </c>
      <c r="C214" s="437" t="s">
        <v>678</v>
      </c>
    </row>
    <row r="215" spans="1:4">
      <c r="A215" s="436">
        <v>7.3</v>
      </c>
      <c r="B215" s="438" t="s">
        <v>667</v>
      </c>
      <c r="C215" s="437" t="s">
        <v>679</v>
      </c>
    </row>
    <row r="216" spans="1:4" ht="39.4" customHeight="1">
      <c r="A216" s="436">
        <v>8</v>
      </c>
      <c r="B216" s="437" t="s">
        <v>668</v>
      </c>
      <c r="C216" s="434" t="s">
        <v>680</v>
      </c>
    </row>
    <row r="217" spans="1:4">
      <c r="A217" s="436">
        <v>9</v>
      </c>
      <c r="B217" s="437" t="s">
        <v>669</v>
      </c>
      <c r="C217" s="434" t="s">
        <v>681</v>
      </c>
    </row>
    <row r="218" spans="1:4" ht="22.5">
      <c r="A218" s="478">
        <v>10.1</v>
      </c>
      <c r="B218" s="479" t="s">
        <v>689</v>
      </c>
      <c r="C218" s="470" t="s">
        <v>690</v>
      </c>
    </row>
    <row r="219" spans="1:4">
      <c r="A219" s="973"/>
      <c r="B219" s="480" t="s">
        <v>876</v>
      </c>
      <c r="C219" s="434" t="s">
        <v>883</v>
      </c>
    </row>
    <row r="220" spans="1:4">
      <c r="A220" s="973"/>
      <c r="B220" s="435" t="s">
        <v>541</v>
      </c>
      <c r="C220" s="434" t="s">
        <v>882</v>
      </c>
    </row>
    <row r="221" spans="1:4">
      <c r="A221" s="973"/>
      <c r="B221" s="435" t="s">
        <v>875</v>
      </c>
      <c r="C221" s="514" t="s">
        <v>966</v>
      </c>
    </row>
    <row r="222" spans="1:4">
      <c r="A222" s="973"/>
      <c r="B222" s="435" t="s">
        <v>683</v>
      </c>
      <c r="C222" s="434" t="s">
        <v>881</v>
      </c>
    </row>
    <row r="223" spans="1:4" ht="22.5">
      <c r="A223" s="973"/>
      <c r="B223" s="435" t="s">
        <v>687</v>
      </c>
      <c r="C223" s="449" t="s">
        <v>880</v>
      </c>
    </row>
    <row r="224" spans="1:4" ht="33.75">
      <c r="A224" s="973"/>
      <c r="B224" s="435" t="s">
        <v>686</v>
      </c>
      <c r="C224" s="434" t="s">
        <v>879</v>
      </c>
    </row>
    <row r="225" spans="1:3">
      <c r="A225" s="973"/>
      <c r="B225" s="435" t="s">
        <v>915</v>
      </c>
      <c r="C225" s="434" t="s">
        <v>878</v>
      </c>
    </row>
    <row r="226" spans="1:3" ht="22.5">
      <c r="A226" s="973"/>
      <c r="B226" s="435" t="s">
        <v>916</v>
      </c>
      <c r="C226" s="434" t="s">
        <v>877</v>
      </c>
    </row>
    <row r="227" spans="1:3" ht="12.75">
      <c r="A227" s="471"/>
      <c r="B227" s="472"/>
      <c r="C227" s="473"/>
    </row>
    <row r="228" spans="1:3" ht="12.75">
      <c r="A228" s="471"/>
      <c r="B228" s="473"/>
      <c r="C228" s="474"/>
    </row>
    <row r="229" spans="1:3" ht="12.75">
      <c r="A229" s="471"/>
      <c r="B229" s="473"/>
      <c r="C229" s="474"/>
    </row>
    <row r="230" spans="1:3" ht="12.75">
      <c r="A230" s="471"/>
      <c r="B230" s="475"/>
      <c r="C230" s="474"/>
    </row>
    <row r="231" spans="1:3" ht="12.75">
      <c r="A231" s="967"/>
      <c r="B231" s="476"/>
      <c r="C231" s="474"/>
    </row>
    <row r="232" spans="1:3" ht="12.75">
      <c r="A232" s="967"/>
      <c r="B232" s="476"/>
      <c r="C232" s="474"/>
    </row>
    <row r="233" spans="1:3" ht="12.75">
      <c r="A233" s="967"/>
      <c r="B233" s="476"/>
      <c r="C233" s="474"/>
    </row>
    <row r="234" spans="1:3" ht="12.75">
      <c r="A234" s="967"/>
      <c r="B234" s="476"/>
      <c r="C234" s="477"/>
    </row>
    <row r="235" spans="1:3" ht="40.5" customHeight="1">
      <c r="A235" s="967"/>
      <c r="B235" s="476"/>
      <c r="C235" s="474"/>
    </row>
    <row r="236" spans="1:3" ht="24" customHeight="1">
      <c r="A236" s="967"/>
      <c r="B236" s="476"/>
      <c r="C236" s="474"/>
    </row>
    <row r="237" spans="1:3" ht="12.75">
      <c r="A237" s="967"/>
      <c r="B237" s="476"/>
      <c r="C237" s="474"/>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5"/>
  <sheetViews>
    <sheetView topLeftCell="A16" zoomScale="80" zoomScaleNormal="80" workbookViewId="0">
      <selection activeCell="B81" sqref="B81"/>
    </sheetView>
  </sheetViews>
  <sheetFormatPr defaultRowHeight="15"/>
  <cols>
    <col min="2" max="2" width="66.7109375" customWidth="1"/>
    <col min="3" max="8" width="17.7109375" customWidth="1"/>
  </cols>
  <sheetData>
    <row r="1" spans="1:8" ht="15.75">
      <c r="A1" s="13" t="s">
        <v>97</v>
      </c>
      <c r="B1" s="241" t="str">
        <f>Info!C2</f>
        <v>სს ”ლიბერთი ბანკი”</v>
      </c>
      <c r="C1" s="12"/>
      <c r="D1" s="189"/>
      <c r="E1" s="189"/>
      <c r="F1" s="189"/>
      <c r="G1" s="189"/>
    </row>
    <row r="2" spans="1:8" ht="15.75">
      <c r="A2" s="13" t="s">
        <v>98</v>
      </c>
      <c r="B2" s="578">
        <f>'1. key ratios'!B2</f>
        <v>45930</v>
      </c>
      <c r="C2" s="22"/>
      <c r="D2" s="14"/>
      <c r="E2" s="14"/>
      <c r="F2" s="14"/>
      <c r="G2" s="14"/>
      <c r="H2" s="1"/>
    </row>
    <row r="3" spans="1:8" ht="16.5" thickBot="1">
      <c r="A3" s="13"/>
      <c r="B3" s="12"/>
      <c r="C3" s="22"/>
      <c r="D3" s="14"/>
      <c r="E3" s="14"/>
      <c r="F3" s="14"/>
      <c r="G3" s="14"/>
      <c r="H3" s="1"/>
    </row>
    <row r="4" spans="1:8">
      <c r="A4" s="845" t="s">
        <v>25</v>
      </c>
      <c r="B4" s="843" t="s">
        <v>155</v>
      </c>
      <c r="C4" s="838" t="s">
        <v>103</v>
      </c>
      <c r="D4" s="838"/>
      <c r="E4" s="838"/>
      <c r="F4" s="838" t="s">
        <v>104</v>
      </c>
      <c r="G4" s="838"/>
      <c r="H4" s="839"/>
    </row>
    <row r="5" spans="1:8" ht="15.4" customHeight="1">
      <c r="A5" s="846"/>
      <c r="B5" s="844"/>
      <c r="C5" s="615" t="s">
        <v>26</v>
      </c>
      <c r="D5" s="615" t="s">
        <v>77</v>
      </c>
      <c r="E5" s="615" t="s">
        <v>66</v>
      </c>
      <c r="F5" s="615" t="s">
        <v>26</v>
      </c>
      <c r="G5" s="615" t="s">
        <v>77</v>
      </c>
      <c r="H5" s="616" t="s">
        <v>66</v>
      </c>
    </row>
    <row r="6" spans="1:8">
      <c r="A6" s="650">
        <v>1</v>
      </c>
      <c r="B6" s="321" t="s">
        <v>744</v>
      </c>
      <c r="C6" s="598">
        <f>SUM(C7:C12)</f>
        <v>464267071.56699997</v>
      </c>
      <c r="D6" s="598">
        <f>SUM(D7:D12)</f>
        <v>66018628.235000014</v>
      </c>
      <c r="E6" s="599">
        <f>C6+D6</f>
        <v>530285699.80199999</v>
      </c>
      <c r="F6" s="600">
        <f>SUM(F7:F12)</f>
        <v>396259309.41000003</v>
      </c>
      <c r="G6" s="600">
        <f>SUM(G7:G12)</f>
        <v>51989578.101999998</v>
      </c>
      <c r="H6" s="644">
        <f>F6+G6</f>
        <v>448248887.51200002</v>
      </c>
    </row>
    <row r="7" spans="1:8">
      <c r="A7" s="650">
        <v>1.1000000000000001</v>
      </c>
      <c r="B7" s="322" t="s">
        <v>698</v>
      </c>
      <c r="C7" s="602"/>
      <c r="D7" s="602"/>
      <c r="E7" s="603">
        <f t="shared" ref="E7:E45" si="0">C7+D7</f>
        <v>0</v>
      </c>
      <c r="F7" s="600"/>
      <c r="G7" s="600"/>
      <c r="H7" s="645">
        <f t="shared" ref="H7:H44" si="1">F7+G7</f>
        <v>0</v>
      </c>
    </row>
    <row r="8" spans="1:8" ht="21">
      <c r="A8" s="650">
        <v>1.2</v>
      </c>
      <c r="B8" s="322" t="s">
        <v>745</v>
      </c>
      <c r="C8" s="602"/>
      <c r="D8" s="602"/>
      <c r="E8" s="603">
        <f t="shared" si="0"/>
        <v>0</v>
      </c>
      <c r="F8" s="600"/>
      <c r="G8" s="600"/>
      <c r="H8" s="645">
        <f t="shared" si="1"/>
        <v>0</v>
      </c>
    </row>
    <row r="9" spans="1:8" ht="21.4" customHeight="1">
      <c r="A9" s="650">
        <v>1.3</v>
      </c>
      <c r="B9" s="319" t="s">
        <v>746</v>
      </c>
      <c r="C9" s="602"/>
      <c r="D9" s="602"/>
      <c r="E9" s="603">
        <f t="shared" si="0"/>
        <v>0</v>
      </c>
      <c r="F9" s="600"/>
      <c r="G9" s="600"/>
      <c r="H9" s="645">
        <f t="shared" si="1"/>
        <v>0</v>
      </c>
    </row>
    <row r="10" spans="1:8" ht="21">
      <c r="A10" s="650">
        <v>1.4</v>
      </c>
      <c r="B10" s="319" t="s">
        <v>702</v>
      </c>
      <c r="C10" s="602">
        <v>17268648</v>
      </c>
      <c r="D10" s="602">
        <v>0</v>
      </c>
      <c r="E10" s="603">
        <f t="shared" si="0"/>
        <v>17268648</v>
      </c>
      <c r="F10" s="600">
        <v>11590226</v>
      </c>
      <c r="G10" s="600"/>
      <c r="H10" s="645">
        <f t="shared" si="1"/>
        <v>11590226</v>
      </c>
    </row>
    <row r="11" spans="1:8">
      <c r="A11" s="650">
        <v>1.5</v>
      </c>
      <c r="B11" s="319" t="s">
        <v>705</v>
      </c>
      <c r="C11" s="602">
        <v>446998423.56699997</v>
      </c>
      <c r="D11" s="602">
        <v>66018628.235000014</v>
      </c>
      <c r="E11" s="603">
        <f t="shared" si="0"/>
        <v>513017051.80199999</v>
      </c>
      <c r="F11" s="600">
        <v>384669083.41000003</v>
      </c>
      <c r="G11" s="600">
        <v>51989578.101999998</v>
      </c>
      <c r="H11" s="645">
        <f t="shared" si="1"/>
        <v>436658661.51200002</v>
      </c>
    </row>
    <row r="12" spans="1:8">
      <c r="A12" s="650">
        <v>1.6</v>
      </c>
      <c r="B12" s="323" t="s">
        <v>88</v>
      </c>
      <c r="C12" s="598"/>
      <c r="D12" s="598"/>
      <c r="E12" s="599">
        <f t="shared" si="0"/>
        <v>0</v>
      </c>
      <c r="F12" s="600"/>
      <c r="G12" s="600"/>
      <c r="H12" s="644">
        <f t="shared" si="1"/>
        <v>0</v>
      </c>
    </row>
    <row r="13" spans="1:8">
      <c r="A13" s="650">
        <v>2</v>
      </c>
      <c r="B13" s="324" t="s">
        <v>747</v>
      </c>
      <c r="C13" s="598">
        <f>SUM(C14:C17)</f>
        <v>-219400835.17380041</v>
      </c>
      <c r="D13" s="598">
        <f>SUM(D14:D17)</f>
        <v>-30993788.336204026</v>
      </c>
      <c r="E13" s="599">
        <f t="shared" si="0"/>
        <v>-250394623.51000443</v>
      </c>
      <c r="F13" s="600">
        <f>SUM(F14:F17)</f>
        <v>-186130014.09290192</v>
      </c>
      <c r="G13" s="600">
        <f>SUM(G14:G17)</f>
        <v>-20385995.989473775</v>
      </c>
      <c r="H13" s="644">
        <f t="shared" si="1"/>
        <v>-206516010.08237571</v>
      </c>
    </row>
    <row r="14" spans="1:8">
      <c r="A14" s="650">
        <v>2.1</v>
      </c>
      <c r="B14" s="319" t="s">
        <v>748</v>
      </c>
      <c r="C14" s="602"/>
      <c r="D14" s="602"/>
      <c r="E14" s="603">
        <f t="shared" si="0"/>
        <v>0</v>
      </c>
      <c r="F14" s="600"/>
      <c r="G14" s="600"/>
      <c r="H14" s="645">
        <f t="shared" si="1"/>
        <v>0</v>
      </c>
    </row>
    <row r="15" spans="1:8" ht="24.4" customHeight="1">
      <c r="A15" s="650">
        <v>2.2000000000000002</v>
      </c>
      <c r="B15" s="319" t="s">
        <v>749</v>
      </c>
      <c r="C15" s="602"/>
      <c r="D15" s="602"/>
      <c r="E15" s="603">
        <f t="shared" si="0"/>
        <v>0</v>
      </c>
      <c r="F15" s="600"/>
      <c r="G15" s="600"/>
      <c r="H15" s="645">
        <f t="shared" si="1"/>
        <v>0</v>
      </c>
    </row>
    <row r="16" spans="1:8" ht="20.65" customHeight="1">
      <c r="A16" s="650">
        <v>2.2999999999999998</v>
      </c>
      <c r="B16" s="319" t="s">
        <v>750</v>
      </c>
      <c r="C16" s="602">
        <v>-219400835.17380041</v>
      </c>
      <c r="D16" s="602">
        <v>-30993788.336204026</v>
      </c>
      <c r="E16" s="603">
        <f t="shared" si="0"/>
        <v>-250394623.51000443</v>
      </c>
      <c r="F16" s="600">
        <v>-186130014.09290192</v>
      </c>
      <c r="G16" s="600">
        <v>-20385995.989473775</v>
      </c>
      <c r="H16" s="645">
        <f t="shared" si="1"/>
        <v>-206516010.08237571</v>
      </c>
    </row>
    <row r="17" spans="1:8">
      <c r="A17" s="650">
        <v>2.4</v>
      </c>
      <c r="B17" s="319" t="s">
        <v>751</v>
      </c>
      <c r="C17" s="602"/>
      <c r="D17" s="602"/>
      <c r="E17" s="603">
        <f t="shared" si="0"/>
        <v>0</v>
      </c>
      <c r="F17" s="600"/>
      <c r="G17" s="600"/>
      <c r="H17" s="645">
        <f t="shared" si="1"/>
        <v>0</v>
      </c>
    </row>
    <row r="18" spans="1:8">
      <c r="A18" s="650">
        <v>3</v>
      </c>
      <c r="B18" s="324" t="s">
        <v>752</v>
      </c>
      <c r="C18" s="602"/>
      <c r="D18" s="602"/>
      <c r="E18" s="603">
        <f t="shared" si="0"/>
        <v>0</v>
      </c>
      <c r="F18" s="600"/>
      <c r="G18" s="600"/>
      <c r="H18" s="645">
        <f t="shared" si="1"/>
        <v>0</v>
      </c>
    </row>
    <row r="19" spans="1:8">
      <c r="A19" s="650">
        <v>4</v>
      </c>
      <c r="B19" s="324" t="s">
        <v>753</v>
      </c>
      <c r="C19" s="602">
        <v>36605641.170000002</v>
      </c>
      <c r="D19" s="602">
        <v>7598778.6500000004</v>
      </c>
      <c r="E19" s="603">
        <f t="shared" si="0"/>
        <v>44204419.82</v>
      </c>
      <c r="F19" s="600">
        <v>35659041.600000001</v>
      </c>
      <c r="G19" s="600">
        <v>6868175.6300000008</v>
      </c>
      <c r="H19" s="645">
        <f t="shared" si="1"/>
        <v>42527217.230000004</v>
      </c>
    </row>
    <row r="20" spans="1:8">
      <c r="A20" s="650">
        <v>5</v>
      </c>
      <c r="B20" s="324" t="s">
        <v>754</v>
      </c>
      <c r="C20" s="602">
        <v>-6876663.8000000007</v>
      </c>
      <c r="D20" s="602">
        <v>-18262824.449999999</v>
      </c>
      <c r="E20" s="603">
        <f t="shared" si="0"/>
        <v>-25139488.25</v>
      </c>
      <c r="F20" s="600">
        <v>-5437612.7799999993</v>
      </c>
      <c r="G20" s="600">
        <v>-15381295.52</v>
      </c>
      <c r="H20" s="645">
        <f t="shared" si="1"/>
        <v>-20818908.299999997</v>
      </c>
    </row>
    <row r="21" spans="1:8" ht="38.65" customHeight="1">
      <c r="A21" s="650">
        <v>6</v>
      </c>
      <c r="B21" s="324" t="s">
        <v>755</v>
      </c>
      <c r="C21" s="602">
        <v>47894.000000000007</v>
      </c>
      <c r="D21" s="602">
        <v>0</v>
      </c>
      <c r="E21" s="603">
        <f t="shared" si="0"/>
        <v>47894.000000000007</v>
      </c>
      <c r="F21" s="600">
        <v>-77618.900000000023</v>
      </c>
      <c r="G21" s="600">
        <v>0</v>
      </c>
      <c r="H21" s="645">
        <f t="shared" si="1"/>
        <v>-77618.900000000023</v>
      </c>
    </row>
    <row r="22" spans="1:8" ht="27.4" customHeight="1">
      <c r="A22" s="650">
        <v>7</v>
      </c>
      <c r="B22" s="324" t="s">
        <v>756</v>
      </c>
      <c r="C22" s="602">
        <v>1394556.1400000001</v>
      </c>
      <c r="D22" s="602">
        <v>0</v>
      </c>
      <c r="E22" s="603">
        <f t="shared" si="0"/>
        <v>1394556.1400000001</v>
      </c>
      <c r="F22" s="600">
        <v>15274216.039999999</v>
      </c>
      <c r="G22" s="600">
        <v>0</v>
      </c>
      <c r="H22" s="645">
        <f t="shared" si="1"/>
        <v>15274216.039999999</v>
      </c>
    </row>
    <row r="23" spans="1:8" ht="37.15" customHeight="1">
      <c r="A23" s="650">
        <v>8</v>
      </c>
      <c r="B23" s="325" t="s">
        <v>757</v>
      </c>
      <c r="C23" s="602"/>
      <c r="D23" s="602"/>
      <c r="E23" s="603">
        <f t="shared" si="0"/>
        <v>0</v>
      </c>
      <c r="F23" s="600"/>
      <c r="G23" s="600"/>
      <c r="H23" s="645">
        <f t="shared" si="1"/>
        <v>0</v>
      </c>
    </row>
    <row r="24" spans="1:8" ht="34.5" customHeight="1">
      <c r="A24" s="650">
        <v>9</v>
      </c>
      <c r="B24" s="325" t="s">
        <v>758</v>
      </c>
      <c r="C24" s="602"/>
      <c r="D24" s="602"/>
      <c r="E24" s="603">
        <f t="shared" si="0"/>
        <v>0</v>
      </c>
      <c r="F24" s="600"/>
      <c r="G24" s="600"/>
      <c r="H24" s="645">
        <f t="shared" si="1"/>
        <v>0</v>
      </c>
    </row>
    <row r="25" spans="1:8">
      <c r="A25" s="650">
        <v>10</v>
      </c>
      <c r="B25" s="324" t="s">
        <v>759</v>
      </c>
      <c r="C25" s="602">
        <v>15135073.559999995</v>
      </c>
      <c r="D25" s="602">
        <v>0</v>
      </c>
      <c r="E25" s="603">
        <f t="shared" si="0"/>
        <v>15135073.559999995</v>
      </c>
      <c r="F25" s="600">
        <v>1079660.4600000009</v>
      </c>
      <c r="G25" s="600">
        <v>0</v>
      </c>
      <c r="H25" s="645">
        <f t="shared" si="1"/>
        <v>1079660.4600000009</v>
      </c>
    </row>
    <row r="26" spans="1:8" ht="27" customHeight="1">
      <c r="A26" s="650">
        <v>11</v>
      </c>
      <c r="B26" s="326" t="s">
        <v>760</v>
      </c>
      <c r="C26" s="602">
        <v>417785.25</v>
      </c>
      <c r="D26" s="602">
        <v>0</v>
      </c>
      <c r="E26" s="603">
        <f t="shared" si="0"/>
        <v>417785.25</v>
      </c>
      <c r="F26" s="600">
        <v>333171.91000000003</v>
      </c>
      <c r="G26" s="600">
        <v>0</v>
      </c>
      <c r="H26" s="645">
        <f t="shared" si="1"/>
        <v>333171.91000000003</v>
      </c>
    </row>
    <row r="27" spans="1:8">
      <c r="A27" s="650">
        <v>12</v>
      </c>
      <c r="B27" s="324" t="s">
        <v>761</v>
      </c>
      <c r="C27" s="602">
        <v>11609221.290000001</v>
      </c>
      <c r="D27" s="602">
        <v>2314.4</v>
      </c>
      <c r="E27" s="603">
        <f t="shared" si="0"/>
        <v>11611535.690000001</v>
      </c>
      <c r="F27" s="600">
        <v>11823365.83</v>
      </c>
      <c r="G27" s="600">
        <v>0</v>
      </c>
      <c r="H27" s="645">
        <f t="shared" si="1"/>
        <v>11823365.83</v>
      </c>
    </row>
    <row r="28" spans="1:8">
      <c r="A28" s="650">
        <v>13</v>
      </c>
      <c r="B28" s="327" t="s">
        <v>762</v>
      </c>
      <c r="C28" s="602">
        <v>-16675758</v>
      </c>
      <c r="D28" s="602">
        <v>-627922</v>
      </c>
      <c r="E28" s="603">
        <f t="shared" si="0"/>
        <v>-17303680</v>
      </c>
      <c r="F28" s="600">
        <v>-15659604</v>
      </c>
      <c r="G28" s="600">
        <v>-425339</v>
      </c>
      <c r="H28" s="645">
        <f t="shared" si="1"/>
        <v>-16084943</v>
      </c>
    </row>
    <row r="29" spans="1:8">
      <c r="A29" s="650">
        <v>14</v>
      </c>
      <c r="B29" s="328" t="s">
        <v>763</v>
      </c>
      <c r="C29" s="602">
        <f>SUM(C30:C31)</f>
        <v>-144067569.26999998</v>
      </c>
      <c r="D29" s="602">
        <f>SUM(D30:D31)</f>
        <v>-4072916.17</v>
      </c>
      <c r="E29" s="603">
        <f t="shared" si="0"/>
        <v>-148140485.43999997</v>
      </c>
      <c r="F29" s="600">
        <f>SUM(F30:F31)</f>
        <v>-126670883.38999999</v>
      </c>
      <c r="G29" s="600">
        <f>SUM(G30:G31)</f>
        <v>-3053763.29</v>
      </c>
      <c r="H29" s="645">
        <f t="shared" si="1"/>
        <v>-129724646.67999999</v>
      </c>
    </row>
    <row r="30" spans="1:8">
      <c r="A30" s="650">
        <v>14.1</v>
      </c>
      <c r="B30" s="313" t="s">
        <v>764</v>
      </c>
      <c r="C30" s="602">
        <v>-118043418.07999998</v>
      </c>
      <c r="D30" s="602"/>
      <c r="E30" s="603">
        <f t="shared" si="0"/>
        <v>-118043418.07999998</v>
      </c>
      <c r="F30" s="600">
        <v>-101398626.86999999</v>
      </c>
      <c r="G30" s="600"/>
      <c r="H30" s="645">
        <f t="shared" si="1"/>
        <v>-101398626.86999999</v>
      </c>
    </row>
    <row r="31" spans="1:8">
      <c r="A31" s="650">
        <v>14.2</v>
      </c>
      <c r="B31" s="313" t="s">
        <v>765</v>
      </c>
      <c r="C31" s="602">
        <v>-26024151.190000005</v>
      </c>
      <c r="D31" s="602">
        <v>-4072916.17</v>
      </c>
      <c r="E31" s="603">
        <f t="shared" si="0"/>
        <v>-30097067.360000007</v>
      </c>
      <c r="F31" s="600">
        <v>-25272256.520000003</v>
      </c>
      <c r="G31" s="600">
        <v>-3053763.29</v>
      </c>
      <c r="H31" s="645">
        <f t="shared" si="1"/>
        <v>-28326019.810000002</v>
      </c>
    </row>
    <row r="32" spans="1:8">
      <c r="A32" s="650">
        <v>15</v>
      </c>
      <c r="B32" s="651" t="s">
        <v>766</v>
      </c>
      <c r="C32" s="602">
        <v>-28614431.009999998</v>
      </c>
      <c r="D32" s="602"/>
      <c r="E32" s="603">
        <f t="shared" si="0"/>
        <v>-28614431.009999998</v>
      </c>
      <c r="F32" s="600">
        <v>-27776355.090000004</v>
      </c>
      <c r="G32" s="600"/>
      <c r="H32" s="645">
        <f t="shared" si="1"/>
        <v>-27776355.090000004</v>
      </c>
    </row>
    <row r="33" spans="1:8" ht="22.5" customHeight="1">
      <c r="A33" s="650">
        <v>16</v>
      </c>
      <c r="B33" s="309" t="s">
        <v>767</v>
      </c>
      <c r="C33" s="602"/>
      <c r="D33" s="602"/>
      <c r="E33" s="603">
        <f t="shared" si="0"/>
        <v>0</v>
      </c>
      <c r="F33" s="600"/>
      <c r="G33" s="600"/>
      <c r="H33" s="645">
        <f t="shared" si="1"/>
        <v>0</v>
      </c>
    </row>
    <row r="34" spans="1:8">
      <c r="A34" s="650">
        <v>17</v>
      </c>
      <c r="B34" s="324" t="s">
        <v>768</v>
      </c>
      <c r="C34" s="602">
        <f>SUM(C35:C36)</f>
        <v>-124638.76999999999</v>
      </c>
      <c r="D34" s="602">
        <f>SUM(D35:D36)</f>
        <v>-636808.72</v>
      </c>
      <c r="E34" s="603">
        <f t="shared" si="0"/>
        <v>-761447.49</v>
      </c>
      <c r="F34" s="600">
        <f>SUM(F35:F36)</f>
        <v>9826.2199999999939</v>
      </c>
      <c r="G34" s="600">
        <f>SUM(G35:G36)</f>
        <v>-32787.210000000006</v>
      </c>
      <c r="H34" s="645">
        <f t="shared" si="1"/>
        <v>-22960.990000000013</v>
      </c>
    </row>
    <row r="35" spans="1:8">
      <c r="A35" s="650">
        <v>17.100000000000001</v>
      </c>
      <c r="B35" s="329" t="s">
        <v>769</v>
      </c>
      <c r="C35" s="602">
        <v>-124638.76999999999</v>
      </c>
      <c r="D35" s="602">
        <v>-636808.72</v>
      </c>
      <c r="E35" s="603">
        <f t="shared" si="0"/>
        <v>-761447.49</v>
      </c>
      <c r="F35" s="600">
        <v>9826.2199999999939</v>
      </c>
      <c r="G35" s="600">
        <v>-32787.210000000006</v>
      </c>
      <c r="H35" s="645">
        <f t="shared" si="1"/>
        <v>-22960.990000000013</v>
      </c>
    </row>
    <row r="36" spans="1:8">
      <c r="A36" s="650">
        <v>17.2</v>
      </c>
      <c r="B36" s="313" t="s">
        <v>770</v>
      </c>
      <c r="C36" s="602">
        <v>0</v>
      </c>
      <c r="D36" s="602">
        <v>0</v>
      </c>
      <c r="E36" s="603">
        <f t="shared" si="0"/>
        <v>0</v>
      </c>
      <c r="F36" s="600"/>
      <c r="G36" s="600"/>
      <c r="H36" s="645">
        <f t="shared" si="1"/>
        <v>0</v>
      </c>
    </row>
    <row r="37" spans="1:8" ht="41.65" customHeight="1">
      <c r="A37" s="650">
        <v>18</v>
      </c>
      <c r="B37" s="330" t="s">
        <v>771</v>
      </c>
      <c r="C37" s="602">
        <f>SUM(C38:C39)</f>
        <v>-23304226.140000001</v>
      </c>
      <c r="D37" s="602">
        <f>SUM(D38:D39)</f>
        <v>-1028810.51</v>
      </c>
      <c r="E37" s="603">
        <f t="shared" si="0"/>
        <v>-24333036.650000002</v>
      </c>
      <c r="F37" s="600">
        <f>SUM(F38:F39)</f>
        <v>-19087531.809999999</v>
      </c>
      <c r="G37" s="600">
        <f>SUM(G38:G39)</f>
        <v>-843874.54</v>
      </c>
      <c r="H37" s="645">
        <f t="shared" si="1"/>
        <v>-19931406.349999998</v>
      </c>
    </row>
    <row r="38" spans="1:8" ht="21">
      <c r="A38" s="650">
        <v>18.100000000000001</v>
      </c>
      <c r="B38" s="319" t="s">
        <v>772</v>
      </c>
      <c r="C38" s="602">
        <v>201956</v>
      </c>
      <c r="D38" s="602">
        <v>0</v>
      </c>
      <c r="E38" s="603">
        <f t="shared" si="0"/>
        <v>201956</v>
      </c>
      <c r="F38" s="600">
        <v>-204738</v>
      </c>
      <c r="G38" s="600">
        <v>0</v>
      </c>
      <c r="H38" s="645">
        <f t="shared" si="1"/>
        <v>-204738</v>
      </c>
    </row>
    <row r="39" spans="1:8">
      <c r="A39" s="650">
        <v>18.2</v>
      </c>
      <c r="B39" s="319" t="s">
        <v>773</v>
      </c>
      <c r="C39" s="602">
        <v>-23506182.140000001</v>
      </c>
      <c r="D39" s="602">
        <v>-1028810.51</v>
      </c>
      <c r="E39" s="603">
        <f t="shared" si="0"/>
        <v>-24534992.650000002</v>
      </c>
      <c r="F39" s="600">
        <v>-18882793.809999999</v>
      </c>
      <c r="G39" s="600">
        <v>-843874.54</v>
      </c>
      <c r="H39" s="645">
        <f t="shared" si="1"/>
        <v>-19726668.349999998</v>
      </c>
    </row>
    <row r="40" spans="1:8" ht="24.4" customHeight="1">
      <c r="A40" s="650">
        <v>19</v>
      </c>
      <c r="B40" s="330" t="s">
        <v>774</v>
      </c>
      <c r="C40" s="602"/>
      <c r="D40" s="602"/>
      <c r="E40" s="603">
        <f t="shared" si="0"/>
        <v>0</v>
      </c>
      <c r="F40" s="600"/>
      <c r="G40" s="600"/>
      <c r="H40" s="645">
        <f t="shared" si="1"/>
        <v>0</v>
      </c>
    </row>
    <row r="41" spans="1:8" ht="25.15" customHeight="1">
      <c r="A41" s="650">
        <v>20</v>
      </c>
      <c r="B41" s="330" t="s">
        <v>775</v>
      </c>
      <c r="C41" s="602">
        <v>-126853.56</v>
      </c>
      <c r="D41" s="602">
        <v>0</v>
      </c>
      <c r="E41" s="603">
        <f t="shared" si="0"/>
        <v>-126853.56</v>
      </c>
      <c r="F41" s="600">
        <v>-375026.23</v>
      </c>
      <c r="G41" s="600">
        <v>0</v>
      </c>
      <c r="H41" s="645">
        <f t="shared" si="1"/>
        <v>-375026.23</v>
      </c>
    </row>
    <row r="42" spans="1:8" ht="33" customHeight="1">
      <c r="A42" s="650">
        <v>21</v>
      </c>
      <c r="B42" s="331" t="s">
        <v>776</v>
      </c>
      <c r="C42" s="602"/>
      <c r="D42" s="602"/>
      <c r="E42" s="603">
        <f t="shared" si="0"/>
        <v>0</v>
      </c>
      <c r="F42" s="600"/>
      <c r="G42" s="600"/>
      <c r="H42" s="645">
        <f t="shared" si="1"/>
        <v>0</v>
      </c>
    </row>
    <row r="43" spans="1:8">
      <c r="A43" s="650">
        <v>22</v>
      </c>
      <c r="B43" s="652" t="s">
        <v>777</v>
      </c>
      <c r="C43" s="602">
        <f>SUM(C6,C13,C18,C19,C20,C21,C22,C23,C24,C25,C26,C27,C28,C29,C32,C33,C34,C37,C40,C41,C42)</f>
        <v>90286267.253199607</v>
      </c>
      <c r="D43" s="602">
        <f>SUM(D6,D13,D18,D19,D20,D21,D22,D23,D24,D25,D26,D27,D28,D29,D32,D33,D34,D37,D40,D41,D42)</f>
        <v>17996651.098795991</v>
      </c>
      <c r="E43" s="603">
        <f t="shared" si="0"/>
        <v>108282918.3519956</v>
      </c>
      <c r="F43" s="646">
        <f>SUM(F6,F13,F18,F19,F20,F21,F22,F23,F24,F25,F26,F27,F28,F29,F32,F33,F34,F37,F40,F41,F42)</f>
        <v>79223945.17709811</v>
      </c>
      <c r="G43" s="646">
        <f>SUM(G6,G13,G18,G19,G20,G21,G22,G23,G24,G25,G26,G27,G28,G29,G32,G33,G34,G37,G40,G41,G42)</f>
        <v>18734698.182526227</v>
      </c>
      <c r="H43" s="645">
        <f t="shared" si="1"/>
        <v>97958643.359624341</v>
      </c>
    </row>
    <row r="44" spans="1:8">
      <c r="A44" s="650">
        <v>23</v>
      </c>
      <c r="B44" s="652" t="s">
        <v>778</v>
      </c>
      <c r="C44" s="602">
        <v>-13738363.99</v>
      </c>
      <c r="D44" s="602"/>
      <c r="E44" s="603">
        <f t="shared" si="0"/>
        <v>-13738363.99</v>
      </c>
      <c r="F44" s="600">
        <v>-13800528.51</v>
      </c>
      <c r="G44" s="600"/>
      <c r="H44" s="645">
        <f t="shared" si="1"/>
        <v>-13800528.51</v>
      </c>
    </row>
    <row r="45" spans="1:8" ht="15.75" thickBot="1">
      <c r="A45" s="653">
        <v>24</v>
      </c>
      <c r="B45" s="654" t="s">
        <v>779</v>
      </c>
      <c r="C45" s="647">
        <f>C43+C44</f>
        <v>76547903.263199612</v>
      </c>
      <c r="D45" s="647">
        <f>D43+D44</f>
        <v>17996651.098795991</v>
      </c>
      <c r="E45" s="648">
        <f t="shared" si="0"/>
        <v>94544554.361995608</v>
      </c>
      <c r="F45" s="647">
        <f>F43+F44</f>
        <v>65423416.667098112</v>
      </c>
      <c r="G45" s="647">
        <f>G43+G44</f>
        <v>18734698.182526227</v>
      </c>
      <c r="H45" s="649">
        <f>F45+G45</f>
        <v>84158114.849624336</v>
      </c>
    </row>
  </sheetData>
  <mergeCells count="4">
    <mergeCell ref="B4:B5"/>
    <mergeCell ref="C4:E4"/>
    <mergeCell ref="F4:H4"/>
    <mergeCell ref="A4:A5"/>
  </mergeCells>
  <pageMargins left="0.7" right="0.7" top="0.75" bottom="0.75" header="0.3" footer="0.3"/>
  <pageSetup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zoomScale="80" zoomScaleNormal="80" workbookViewId="0">
      <selection activeCell="G18" sqref="G18"/>
    </sheetView>
  </sheetViews>
  <sheetFormatPr defaultRowHeight="15"/>
  <cols>
    <col min="1" max="1" width="8.7109375" style="332"/>
    <col min="2" max="2" width="87.7109375" bestFit="1" customWidth="1"/>
    <col min="3" max="3" width="17.140625" bestFit="1" customWidth="1"/>
    <col min="4" max="5" width="18.140625" bestFit="1" customWidth="1"/>
    <col min="6" max="6" width="16.7109375" bestFit="1" customWidth="1"/>
    <col min="7" max="7" width="18.42578125" bestFit="1" customWidth="1"/>
    <col min="8" max="8" width="18.140625" bestFit="1" customWidth="1"/>
  </cols>
  <sheetData>
    <row r="1" spans="1:8" ht="15.75">
      <c r="A1" s="13" t="s">
        <v>97</v>
      </c>
      <c r="B1" s="241" t="str">
        <f>Info!C2</f>
        <v>სს ”ლიბერთი ბანკი”</v>
      </c>
      <c r="C1" s="12"/>
      <c r="D1" s="189"/>
      <c r="E1" s="189"/>
      <c r="F1" s="189"/>
      <c r="G1" s="189"/>
    </row>
    <row r="2" spans="1:8" ht="15.75">
      <c r="A2" s="13" t="s">
        <v>98</v>
      </c>
      <c r="B2" s="578">
        <f>'1. key ratios'!B2</f>
        <v>45930</v>
      </c>
      <c r="C2" s="22"/>
      <c r="D2" s="14"/>
      <c r="E2" s="14"/>
      <c r="F2" s="14"/>
      <c r="G2" s="14"/>
      <c r="H2" s="1"/>
    </row>
    <row r="3" spans="1:8" ht="16.5" thickBot="1">
      <c r="A3" s="13"/>
      <c r="B3" s="12"/>
      <c r="C3" s="22"/>
      <c r="D3" s="14"/>
      <c r="E3" s="14"/>
      <c r="F3" s="14"/>
      <c r="G3" s="14"/>
      <c r="H3" s="1"/>
    </row>
    <row r="4" spans="1:8" ht="15.75">
      <c r="A4" s="834" t="s">
        <v>25</v>
      </c>
      <c r="B4" s="847" t="s">
        <v>140</v>
      </c>
      <c r="C4" s="849" t="s">
        <v>103</v>
      </c>
      <c r="D4" s="849"/>
      <c r="E4" s="849"/>
      <c r="F4" s="849" t="s">
        <v>104</v>
      </c>
      <c r="G4" s="849"/>
      <c r="H4" s="850"/>
    </row>
    <row r="5" spans="1:8">
      <c r="A5" s="835"/>
      <c r="B5" s="848"/>
      <c r="C5" s="655" t="s">
        <v>26</v>
      </c>
      <c r="D5" s="655" t="s">
        <v>77</v>
      </c>
      <c r="E5" s="655" t="s">
        <v>66</v>
      </c>
      <c r="F5" s="655" t="s">
        <v>26</v>
      </c>
      <c r="G5" s="655" t="s">
        <v>77</v>
      </c>
      <c r="H5" s="656" t="s">
        <v>66</v>
      </c>
    </row>
    <row r="6" spans="1:8" ht="15.75">
      <c r="A6" s="618">
        <v>1</v>
      </c>
      <c r="B6" s="666" t="s">
        <v>780</v>
      </c>
      <c r="C6" s="657">
        <v>0</v>
      </c>
      <c r="D6" s="657">
        <v>0</v>
      </c>
      <c r="E6" s="658">
        <f t="shared" ref="E6:E43" si="0">C6+D6</f>
        <v>0</v>
      </c>
      <c r="F6" s="657">
        <v>0</v>
      </c>
      <c r="G6" s="657">
        <v>0</v>
      </c>
      <c r="H6" s="659">
        <f t="shared" ref="H6:H43" si="1">F6+G6</f>
        <v>0</v>
      </c>
    </row>
    <row r="7" spans="1:8" ht="15.75">
      <c r="A7" s="618">
        <v>2</v>
      </c>
      <c r="B7" s="666" t="s">
        <v>166</v>
      </c>
      <c r="C7" s="657">
        <v>0</v>
      </c>
      <c r="D7" s="657">
        <v>0</v>
      </c>
      <c r="E7" s="658">
        <f t="shared" si="0"/>
        <v>0</v>
      </c>
      <c r="F7" s="657">
        <v>0</v>
      </c>
      <c r="G7" s="657">
        <v>0</v>
      </c>
      <c r="H7" s="659">
        <f t="shared" si="1"/>
        <v>0</v>
      </c>
    </row>
    <row r="8" spans="1:8" ht="15.75">
      <c r="A8" s="618">
        <v>3</v>
      </c>
      <c r="B8" s="666" t="s">
        <v>168</v>
      </c>
      <c r="C8" s="660">
        <f>C9+C10</f>
        <v>471305761</v>
      </c>
      <c r="D8" s="660">
        <f>D9+D10</f>
        <v>17132096096</v>
      </c>
      <c r="E8" s="661">
        <f t="shared" si="0"/>
        <v>17603401857</v>
      </c>
      <c r="F8" s="660">
        <f>F9+F10</f>
        <v>471468331</v>
      </c>
      <c r="G8" s="660">
        <f>G9+G10</f>
        <v>17254357600</v>
      </c>
      <c r="H8" s="662">
        <f t="shared" si="1"/>
        <v>17725825931</v>
      </c>
    </row>
    <row r="9" spans="1:8" ht="15.75">
      <c r="A9" s="618">
        <v>3.1</v>
      </c>
      <c r="B9" s="667" t="s">
        <v>781</v>
      </c>
      <c r="C9" s="657">
        <v>467070359</v>
      </c>
      <c r="D9" s="657">
        <v>17131318511</v>
      </c>
      <c r="E9" s="658">
        <f t="shared" si="0"/>
        <v>17598388870</v>
      </c>
      <c r="F9" s="657">
        <v>468574549</v>
      </c>
      <c r="G9" s="657">
        <v>17253235369</v>
      </c>
      <c r="H9" s="659">
        <f t="shared" si="1"/>
        <v>17721809918</v>
      </c>
    </row>
    <row r="10" spans="1:8" ht="15.75">
      <c r="A10" s="618">
        <v>3.2</v>
      </c>
      <c r="B10" s="667" t="s">
        <v>782</v>
      </c>
      <c r="C10" s="657">
        <v>4235402</v>
      </c>
      <c r="D10" s="657">
        <v>777585</v>
      </c>
      <c r="E10" s="658">
        <f t="shared" si="0"/>
        <v>5012987</v>
      </c>
      <c r="F10" s="657">
        <v>2893782</v>
      </c>
      <c r="G10" s="657">
        <v>1122231</v>
      </c>
      <c r="H10" s="659">
        <f t="shared" si="1"/>
        <v>4016013</v>
      </c>
    </row>
    <row r="11" spans="1:8" ht="15.75">
      <c r="A11" s="618">
        <v>4</v>
      </c>
      <c r="B11" s="666" t="s">
        <v>167</v>
      </c>
      <c r="C11" s="660">
        <f>C12+C13</f>
        <v>1327477000</v>
      </c>
      <c r="D11" s="660">
        <f>D12+D13</f>
        <v>0</v>
      </c>
      <c r="E11" s="661">
        <f t="shared" si="0"/>
        <v>1327477000</v>
      </c>
      <c r="F11" s="660">
        <f>F12+F13</f>
        <v>1317802000</v>
      </c>
      <c r="G11" s="660">
        <f>G12+G13</f>
        <v>0</v>
      </c>
      <c r="H11" s="662">
        <f t="shared" si="1"/>
        <v>1317802000</v>
      </c>
    </row>
    <row r="12" spans="1:8" ht="15.75">
      <c r="A12" s="618">
        <v>4.0999999999999996</v>
      </c>
      <c r="B12" s="667" t="s">
        <v>783</v>
      </c>
      <c r="C12" s="657">
        <v>1327477000</v>
      </c>
      <c r="D12" s="657">
        <v>0</v>
      </c>
      <c r="E12" s="658">
        <f t="shared" si="0"/>
        <v>1327477000</v>
      </c>
      <c r="F12" s="657">
        <v>1317802000</v>
      </c>
      <c r="G12" s="657">
        <v>0</v>
      </c>
      <c r="H12" s="659">
        <f t="shared" si="1"/>
        <v>1317802000</v>
      </c>
    </row>
    <row r="13" spans="1:8" ht="15.75">
      <c r="A13" s="618">
        <v>4.2</v>
      </c>
      <c r="B13" s="667" t="s">
        <v>784</v>
      </c>
      <c r="C13" s="657">
        <v>0</v>
      </c>
      <c r="D13" s="657">
        <v>0</v>
      </c>
      <c r="E13" s="658">
        <f t="shared" si="0"/>
        <v>0</v>
      </c>
      <c r="F13" s="657">
        <v>0</v>
      </c>
      <c r="G13" s="657">
        <v>0</v>
      </c>
      <c r="H13" s="659">
        <f t="shared" si="1"/>
        <v>0</v>
      </c>
    </row>
    <row r="14" spans="1:8" ht="15.75">
      <c r="A14" s="618">
        <v>5</v>
      </c>
      <c r="B14" s="668" t="s">
        <v>785</v>
      </c>
      <c r="C14" s="660">
        <f>C15+C16+C17+C23+C24+C25+C26</f>
        <v>161788976</v>
      </c>
      <c r="D14" s="660">
        <f>D15+D16+D17+D23+D24+D25+D26</f>
        <v>5347909794</v>
      </c>
      <c r="E14" s="661">
        <f t="shared" si="0"/>
        <v>5509698770</v>
      </c>
      <c r="F14" s="660">
        <f>F15+F16+F17+F23+F24+F25+F26</f>
        <v>176208334</v>
      </c>
      <c r="G14" s="660">
        <f>G15+G16+G17+G23+G24+G25+G26</f>
        <v>5355812501</v>
      </c>
      <c r="H14" s="662">
        <f t="shared" si="1"/>
        <v>5532020835</v>
      </c>
    </row>
    <row r="15" spans="1:8" ht="15.75">
      <c r="A15" s="618">
        <v>5.0999999999999996</v>
      </c>
      <c r="B15" s="669" t="s">
        <v>786</v>
      </c>
      <c r="C15" s="657">
        <v>34923119</v>
      </c>
      <c r="D15" s="657">
        <v>8260306</v>
      </c>
      <c r="E15" s="658">
        <f t="shared" si="0"/>
        <v>43183425</v>
      </c>
      <c r="F15" s="657">
        <v>34981298</v>
      </c>
      <c r="G15" s="657">
        <v>8237969</v>
      </c>
      <c r="H15" s="659">
        <f t="shared" si="1"/>
        <v>43219267</v>
      </c>
    </row>
    <row r="16" spans="1:8" ht="15.75">
      <c r="A16" s="618">
        <v>5.2</v>
      </c>
      <c r="B16" s="669" t="s">
        <v>787</v>
      </c>
      <c r="C16" s="657">
        <v>36786060</v>
      </c>
      <c r="D16" s="657">
        <v>125620491</v>
      </c>
      <c r="E16" s="658">
        <f t="shared" si="0"/>
        <v>162406551</v>
      </c>
      <c r="F16" s="657">
        <v>51147239</v>
      </c>
      <c r="G16" s="657">
        <v>105205097</v>
      </c>
      <c r="H16" s="659">
        <f t="shared" si="1"/>
        <v>156352336</v>
      </c>
    </row>
    <row r="17" spans="1:8" ht="15.75">
      <c r="A17" s="618">
        <v>5.3</v>
      </c>
      <c r="B17" s="669" t="s">
        <v>788</v>
      </c>
      <c r="C17" s="657">
        <f>C18+C19+C20+C21+C22</f>
        <v>1531900</v>
      </c>
      <c r="D17" s="657">
        <f>D18+D19+D20+D21+D22</f>
        <v>3320561675</v>
      </c>
      <c r="E17" s="658">
        <f t="shared" si="0"/>
        <v>3322093575</v>
      </c>
      <c r="F17" s="657">
        <v>1531900</v>
      </c>
      <c r="G17" s="657">
        <v>3338258015</v>
      </c>
      <c r="H17" s="659">
        <f t="shared" si="1"/>
        <v>3339789915</v>
      </c>
    </row>
    <row r="18" spans="1:8" ht="15.75">
      <c r="A18" s="618" t="s">
        <v>169</v>
      </c>
      <c r="B18" s="670" t="s">
        <v>789</v>
      </c>
      <c r="C18" s="657">
        <v>0</v>
      </c>
      <c r="D18" s="657">
        <v>308826244</v>
      </c>
      <c r="E18" s="658">
        <f t="shared" si="0"/>
        <v>308826244</v>
      </c>
      <c r="F18" s="657">
        <v>0</v>
      </c>
      <c r="G18" s="657">
        <v>221558828</v>
      </c>
      <c r="H18" s="659">
        <f t="shared" si="1"/>
        <v>221558828</v>
      </c>
    </row>
    <row r="19" spans="1:8" ht="15.75">
      <c r="A19" s="618" t="s">
        <v>170</v>
      </c>
      <c r="B19" s="671" t="s">
        <v>790</v>
      </c>
      <c r="C19" s="657">
        <v>344000</v>
      </c>
      <c r="D19" s="657">
        <v>858525699</v>
      </c>
      <c r="E19" s="658">
        <f t="shared" si="0"/>
        <v>858869699</v>
      </c>
      <c r="F19" s="657">
        <v>344000</v>
      </c>
      <c r="G19" s="657">
        <v>891254338</v>
      </c>
      <c r="H19" s="659">
        <f t="shared" si="1"/>
        <v>891598338</v>
      </c>
    </row>
    <row r="20" spans="1:8" ht="15.75">
      <c r="A20" s="618" t="s">
        <v>171</v>
      </c>
      <c r="B20" s="671" t="s">
        <v>791</v>
      </c>
      <c r="C20" s="657">
        <v>0</v>
      </c>
      <c r="D20" s="657">
        <v>269437854</v>
      </c>
      <c r="E20" s="658">
        <f t="shared" si="0"/>
        <v>269437854</v>
      </c>
      <c r="F20" s="657">
        <v>0</v>
      </c>
      <c r="G20" s="657">
        <v>269437854</v>
      </c>
      <c r="H20" s="659">
        <f t="shared" si="1"/>
        <v>269437854</v>
      </c>
    </row>
    <row r="21" spans="1:8" ht="15.75">
      <c r="A21" s="618" t="s">
        <v>172</v>
      </c>
      <c r="B21" s="671" t="s">
        <v>792</v>
      </c>
      <c r="C21" s="657">
        <v>1136900</v>
      </c>
      <c r="D21" s="657">
        <v>1769141489</v>
      </c>
      <c r="E21" s="658">
        <f t="shared" si="0"/>
        <v>1770278389</v>
      </c>
      <c r="F21" s="657">
        <v>1136900</v>
      </c>
      <c r="G21" s="657">
        <v>1841376606</v>
      </c>
      <c r="H21" s="659">
        <f t="shared" si="1"/>
        <v>1842513506</v>
      </c>
    </row>
    <row r="22" spans="1:8" ht="15.75">
      <c r="A22" s="618" t="s">
        <v>173</v>
      </c>
      <c r="B22" s="671" t="s">
        <v>510</v>
      </c>
      <c r="C22" s="657">
        <v>51000</v>
      </c>
      <c r="D22" s="657">
        <v>114630389</v>
      </c>
      <c r="E22" s="658">
        <f t="shared" si="0"/>
        <v>114681389</v>
      </c>
      <c r="F22" s="657">
        <v>51000</v>
      </c>
      <c r="G22" s="657">
        <v>114630389</v>
      </c>
      <c r="H22" s="659">
        <f t="shared" si="1"/>
        <v>114681389</v>
      </c>
    </row>
    <row r="23" spans="1:8" ht="15.75">
      <c r="A23" s="618">
        <v>5.4</v>
      </c>
      <c r="B23" s="669" t="s">
        <v>793</v>
      </c>
      <c r="C23" s="657">
        <v>2760542</v>
      </c>
      <c r="D23" s="657">
        <v>434184195</v>
      </c>
      <c r="E23" s="658">
        <f t="shared" si="0"/>
        <v>436944737</v>
      </c>
      <c r="F23" s="657">
        <v>2760542</v>
      </c>
      <c r="G23" s="657">
        <v>437534183</v>
      </c>
      <c r="H23" s="659">
        <f t="shared" si="1"/>
        <v>440294725</v>
      </c>
    </row>
    <row r="24" spans="1:8" ht="15.75">
      <c r="A24" s="618">
        <v>5.5</v>
      </c>
      <c r="B24" s="669" t="s">
        <v>794</v>
      </c>
      <c r="C24" s="657">
        <v>13625000</v>
      </c>
      <c r="D24" s="657">
        <v>598517540</v>
      </c>
      <c r="E24" s="658">
        <f t="shared" si="0"/>
        <v>612142540</v>
      </c>
      <c r="F24" s="657">
        <v>13625000</v>
      </c>
      <c r="G24" s="657">
        <v>603051153</v>
      </c>
      <c r="H24" s="659">
        <f t="shared" si="1"/>
        <v>616676153</v>
      </c>
    </row>
    <row r="25" spans="1:8" ht="15.75">
      <c r="A25" s="618">
        <v>5.6</v>
      </c>
      <c r="B25" s="669" t="s">
        <v>795</v>
      </c>
      <c r="C25" s="657">
        <v>19000010</v>
      </c>
      <c r="D25" s="657">
        <v>503617105</v>
      </c>
      <c r="E25" s="658">
        <f t="shared" si="0"/>
        <v>522617115</v>
      </c>
      <c r="F25" s="657">
        <v>19000010</v>
      </c>
      <c r="G25" s="657">
        <v>504946206</v>
      </c>
      <c r="H25" s="659">
        <f t="shared" si="1"/>
        <v>523946216</v>
      </c>
    </row>
    <row r="26" spans="1:8" ht="15.75">
      <c r="A26" s="618">
        <v>5.7</v>
      </c>
      <c r="B26" s="669" t="s">
        <v>510</v>
      </c>
      <c r="C26" s="657">
        <v>53162345</v>
      </c>
      <c r="D26" s="657">
        <v>357148482</v>
      </c>
      <c r="E26" s="658">
        <f t="shared" si="0"/>
        <v>410310827</v>
      </c>
      <c r="F26" s="657">
        <v>53162345</v>
      </c>
      <c r="G26" s="657">
        <v>358579878</v>
      </c>
      <c r="H26" s="659">
        <f t="shared" si="1"/>
        <v>411742223</v>
      </c>
    </row>
    <row r="27" spans="1:8" ht="15.75">
      <c r="A27" s="618">
        <v>6</v>
      </c>
      <c r="B27" s="668" t="s">
        <v>796</v>
      </c>
      <c r="C27" s="657">
        <v>187801557</v>
      </c>
      <c r="D27" s="657">
        <v>111295647.0149</v>
      </c>
      <c r="E27" s="658">
        <f t="shared" si="0"/>
        <v>299097204.01489997</v>
      </c>
      <c r="F27" s="657">
        <v>159302055</v>
      </c>
      <c r="G27" s="657">
        <v>143498949</v>
      </c>
      <c r="H27" s="659">
        <f t="shared" si="1"/>
        <v>302801004</v>
      </c>
    </row>
    <row r="28" spans="1:8" ht="15.75">
      <c r="A28" s="618">
        <v>7</v>
      </c>
      <c r="B28" s="668" t="s">
        <v>797</v>
      </c>
      <c r="C28" s="657">
        <v>66230505</v>
      </c>
      <c r="D28" s="657">
        <v>58463192</v>
      </c>
      <c r="E28" s="658">
        <f t="shared" si="0"/>
        <v>124693697</v>
      </c>
      <c r="F28" s="657">
        <v>50917758</v>
      </c>
      <c r="G28" s="657">
        <v>14396938</v>
      </c>
      <c r="H28" s="659">
        <f t="shared" si="1"/>
        <v>65314696</v>
      </c>
    </row>
    <row r="29" spans="1:8" ht="15.75">
      <c r="A29" s="618">
        <v>8</v>
      </c>
      <c r="B29" s="668" t="s">
        <v>798</v>
      </c>
      <c r="C29" s="657">
        <v>0</v>
      </c>
      <c r="D29" s="657">
        <v>0</v>
      </c>
      <c r="E29" s="658">
        <f t="shared" si="0"/>
        <v>0</v>
      </c>
      <c r="F29" s="657">
        <v>0</v>
      </c>
      <c r="G29" s="657">
        <v>0</v>
      </c>
      <c r="H29" s="659">
        <f t="shared" si="1"/>
        <v>0</v>
      </c>
    </row>
    <row r="30" spans="1:8" ht="15.75">
      <c r="A30" s="618">
        <v>9</v>
      </c>
      <c r="B30" s="666" t="s">
        <v>174</v>
      </c>
      <c r="C30" s="660">
        <f>C31+C32+C33+C34+C35+C36+C37</f>
        <v>33080016</v>
      </c>
      <c r="D30" s="660">
        <f>D31+D32+D33+D34+D35+D36+D37</f>
        <v>185093578</v>
      </c>
      <c r="E30" s="661">
        <f t="shared" si="0"/>
        <v>218173594</v>
      </c>
      <c r="F30" s="660">
        <f>F31+F32+F33+F34+F35+F36+F37</f>
        <v>77293790</v>
      </c>
      <c r="G30" s="660">
        <f>G31+G32+G33+G34+G35+G36+G37</f>
        <v>224889689</v>
      </c>
      <c r="H30" s="662">
        <f t="shared" si="1"/>
        <v>302183479</v>
      </c>
    </row>
    <row r="31" spans="1:8" ht="25.5">
      <c r="A31" s="618">
        <v>9.1</v>
      </c>
      <c r="B31" s="667" t="s">
        <v>799</v>
      </c>
      <c r="C31" s="657">
        <v>29946366</v>
      </c>
      <c r="D31" s="657">
        <v>79677678</v>
      </c>
      <c r="E31" s="658">
        <f t="shared" si="0"/>
        <v>109624044</v>
      </c>
      <c r="F31" s="657">
        <v>61836790</v>
      </c>
      <c r="G31" s="657">
        <v>88342067</v>
      </c>
      <c r="H31" s="659">
        <f t="shared" si="1"/>
        <v>150178857</v>
      </c>
    </row>
    <row r="32" spans="1:8" ht="25.5">
      <c r="A32" s="618">
        <v>9.1999999999999993</v>
      </c>
      <c r="B32" s="667" t="s">
        <v>800</v>
      </c>
      <c r="C32" s="657">
        <v>3133650</v>
      </c>
      <c r="D32" s="657">
        <v>105415900</v>
      </c>
      <c r="E32" s="658">
        <f t="shared" si="0"/>
        <v>108549550</v>
      </c>
      <c r="F32" s="657">
        <v>15457000</v>
      </c>
      <c r="G32" s="657">
        <v>136547622</v>
      </c>
      <c r="H32" s="659">
        <f t="shared" si="1"/>
        <v>152004622</v>
      </c>
    </row>
    <row r="33" spans="1:8" ht="15.75">
      <c r="A33" s="618">
        <v>9.3000000000000007</v>
      </c>
      <c r="B33" s="667" t="s">
        <v>801</v>
      </c>
      <c r="C33" s="657">
        <v>0</v>
      </c>
      <c r="D33" s="657">
        <v>0</v>
      </c>
      <c r="E33" s="658">
        <f t="shared" si="0"/>
        <v>0</v>
      </c>
      <c r="F33" s="657">
        <v>0</v>
      </c>
      <c r="G33" s="657">
        <v>0</v>
      </c>
      <c r="H33" s="659">
        <f t="shared" si="1"/>
        <v>0</v>
      </c>
    </row>
    <row r="34" spans="1:8" ht="15.75">
      <c r="A34" s="618">
        <v>9.4</v>
      </c>
      <c r="B34" s="667" t="s">
        <v>802</v>
      </c>
      <c r="C34" s="657">
        <v>0</v>
      </c>
      <c r="D34" s="657">
        <v>0</v>
      </c>
      <c r="E34" s="658">
        <f t="shared" si="0"/>
        <v>0</v>
      </c>
      <c r="F34" s="657">
        <v>0</v>
      </c>
      <c r="G34" s="657">
        <v>0</v>
      </c>
      <c r="H34" s="659">
        <f t="shared" si="1"/>
        <v>0</v>
      </c>
    </row>
    <row r="35" spans="1:8" ht="15.75">
      <c r="A35" s="618">
        <v>9.5</v>
      </c>
      <c r="B35" s="667" t="s">
        <v>803</v>
      </c>
      <c r="C35" s="657">
        <v>0</v>
      </c>
      <c r="D35" s="657">
        <v>0</v>
      </c>
      <c r="E35" s="658">
        <f t="shared" si="0"/>
        <v>0</v>
      </c>
      <c r="F35" s="657">
        <v>0</v>
      </c>
      <c r="G35" s="657">
        <v>0</v>
      </c>
      <c r="H35" s="659">
        <f t="shared" si="1"/>
        <v>0</v>
      </c>
    </row>
    <row r="36" spans="1:8" ht="25.5">
      <c r="A36" s="618">
        <v>9.6</v>
      </c>
      <c r="B36" s="667" t="s">
        <v>804</v>
      </c>
      <c r="C36" s="657">
        <v>0</v>
      </c>
      <c r="D36" s="657">
        <v>0</v>
      </c>
      <c r="E36" s="658">
        <f t="shared" si="0"/>
        <v>0</v>
      </c>
      <c r="F36" s="657">
        <v>0</v>
      </c>
      <c r="G36" s="657">
        <v>0</v>
      </c>
      <c r="H36" s="659">
        <f t="shared" si="1"/>
        <v>0</v>
      </c>
    </row>
    <row r="37" spans="1:8" ht="25.5">
      <c r="A37" s="618">
        <v>9.6999999999999993</v>
      </c>
      <c r="B37" s="667" t="s">
        <v>805</v>
      </c>
      <c r="C37" s="657">
        <v>0</v>
      </c>
      <c r="D37" s="657">
        <v>0</v>
      </c>
      <c r="E37" s="658">
        <f t="shared" si="0"/>
        <v>0</v>
      </c>
      <c r="F37" s="657">
        <v>0</v>
      </c>
      <c r="G37" s="657">
        <v>0</v>
      </c>
      <c r="H37" s="659">
        <f t="shared" si="1"/>
        <v>0</v>
      </c>
    </row>
    <row r="38" spans="1:8" ht="15.75">
      <c r="A38" s="618">
        <v>10</v>
      </c>
      <c r="B38" s="672" t="s">
        <v>806</v>
      </c>
      <c r="C38" s="657">
        <f>C41+C42</f>
        <v>174920079.37999988</v>
      </c>
      <c r="D38" s="657">
        <f>D41+D42</f>
        <v>2636086.9061440006</v>
      </c>
      <c r="E38" s="658">
        <f t="shared" si="0"/>
        <v>177556166.28614387</v>
      </c>
      <c r="F38" s="657">
        <f>F41+F42</f>
        <v>136477795.44999987</v>
      </c>
      <c r="G38" s="657">
        <f>G41+G42</f>
        <v>1907621.5944320005</v>
      </c>
      <c r="H38" s="659">
        <f t="shared" si="1"/>
        <v>138385417.04443187</v>
      </c>
    </row>
    <row r="39" spans="1:8" ht="15.75">
      <c r="A39" s="618">
        <v>10.1</v>
      </c>
      <c r="B39" s="667" t="s">
        <v>807</v>
      </c>
      <c r="C39" s="657">
        <v>8891126.4299999997</v>
      </c>
      <c r="D39" s="657">
        <v>147950.84999999998</v>
      </c>
      <c r="E39" s="658">
        <f t="shared" si="0"/>
        <v>9039077.2799999993</v>
      </c>
      <c r="F39" s="657">
        <v>8051283.3400000036</v>
      </c>
      <c r="G39" s="657">
        <v>7424.1599999999744</v>
      </c>
      <c r="H39" s="659">
        <f t="shared" si="1"/>
        <v>8058707.5000000037</v>
      </c>
    </row>
    <row r="40" spans="1:8" ht="25.5">
      <c r="A40" s="618">
        <v>10.199999999999999</v>
      </c>
      <c r="B40" s="667" t="s">
        <v>808</v>
      </c>
      <c r="C40" s="657">
        <v>1636570.7000000002</v>
      </c>
      <c r="D40" s="657">
        <v>156766.59654</v>
      </c>
      <c r="E40" s="658">
        <f t="shared" si="0"/>
        <v>1793337.2965400002</v>
      </c>
      <c r="F40" s="657">
        <v>1585904.4500000002</v>
      </c>
      <c r="G40" s="657">
        <v>168.67196000000058</v>
      </c>
      <c r="H40" s="659">
        <f t="shared" si="1"/>
        <v>1586073.1219600001</v>
      </c>
    </row>
    <row r="41" spans="1:8" ht="25.5">
      <c r="A41" s="618">
        <v>10.3</v>
      </c>
      <c r="B41" s="667" t="s">
        <v>809</v>
      </c>
      <c r="C41" s="657">
        <v>156942410.28999987</v>
      </c>
      <c r="D41" s="657">
        <v>2249945.2183040003</v>
      </c>
      <c r="E41" s="658">
        <f t="shared" si="0"/>
        <v>159192355.50830388</v>
      </c>
      <c r="F41" s="657">
        <v>125738462.28999987</v>
      </c>
      <c r="G41" s="657">
        <v>1889176.2171520006</v>
      </c>
      <c r="H41" s="659">
        <f t="shared" si="1"/>
        <v>127627638.50715187</v>
      </c>
    </row>
    <row r="42" spans="1:8" ht="25.5">
      <c r="A42" s="618">
        <v>10.4</v>
      </c>
      <c r="B42" s="667" t="s">
        <v>810</v>
      </c>
      <c r="C42" s="657">
        <v>17977669.09</v>
      </c>
      <c r="D42" s="657">
        <v>386141.68784000003</v>
      </c>
      <c r="E42" s="658">
        <f t="shared" si="0"/>
        <v>18363810.77784</v>
      </c>
      <c r="F42" s="657">
        <v>10739333.16</v>
      </c>
      <c r="G42" s="657">
        <v>18445.377280000001</v>
      </c>
      <c r="H42" s="659">
        <f t="shared" si="1"/>
        <v>10757778.537280001</v>
      </c>
    </row>
    <row r="43" spans="1:8" ht="16.5" thickBot="1">
      <c r="A43" s="627">
        <v>11</v>
      </c>
      <c r="B43" s="673" t="s">
        <v>175</v>
      </c>
      <c r="C43" s="663">
        <v>444401</v>
      </c>
      <c r="D43" s="663">
        <v>159150</v>
      </c>
      <c r="E43" s="664">
        <f t="shared" si="0"/>
        <v>603551</v>
      </c>
      <c r="F43" s="663">
        <v>1913584</v>
      </c>
      <c r="G43" s="663">
        <v>524894</v>
      </c>
      <c r="H43" s="665">
        <f t="shared" si="1"/>
        <v>2438478</v>
      </c>
    </row>
    <row r="44" spans="1:8" ht="15.75">
      <c r="C44" s="333"/>
      <c r="D44" s="333"/>
      <c r="E44" s="333"/>
      <c r="F44" s="333"/>
      <c r="G44" s="333"/>
      <c r="H44" s="333"/>
    </row>
    <row r="45" spans="1:8" ht="15.75">
      <c r="C45" s="333"/>
      <c r="D45" s="333"/>
      <c r="E45" s="333"/>
      <c r="F45" s="333"/>
      <c r="G45" s="333"/>
      <c r="H45" s="333"/>
    </row>
    <row r="46" spans="1:8" ht="15.75">
      <c r="C46" s="333"/>
      <c r="D46" s="333"/>
      <c r="E46" s="333"/>
      <c r="F46" s="333"/>
      <c r="G46" s="333"/>
      <c r="H46" s="333"/>
    </row>
    <row r="47" spans="1:8" ht="15.75">
      <c r="C47" s="333"/>
      <c r="D47" s="333"/>
      <c r="E47" s="333"/>
      <c r="F47" s="333"/>
      <c r="G47" s="333"/>
      <c r="H47" s="333"/>
    </row>
  </sheetData>
  <mergeCells count="4">
    <mergeCell ref="A4:A5"/>
    <mergeCell ref="B4:B5"/>
    <mergeCell ref="C4:E4"/>
    <mergeCell ref="F4:H4"/>
  </mergeCells>
  <pageMargins left="0.7" right="0.7" top="0.75" bottom="0.75" header="0.3" footer="0.3"/>
  <pageSetup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80" zoomScaleNormal="80" workbookViewId="0">
      <pane xSplit="1" ySplit="4" topLeftCell="B5" activePane="bottomRight" state="frozen"/>
      <selection activeCell="B81" sqref="B81"/>
      <selection pane="topRight" activeCell="B81" sqref="B81"/>
      <selection pane="bottomLeft" activeCell="B81" sqref="B81"/>
      <selection pane="bottomRight" activeCell="B81" sqref="B81"/>
    </sheetView>
  </sheetViews>
  <sheetFormatPr defaultColWidth="9.28515625" defaultRowHeight="12.75"/>
  <cols>
    <col min="1" max="1" width="9.5703125" style="2" bestFit="1" customWidth="1"/>
    <col min="2" max="2" width="85.28515625" style="2" customWidth="1"/>
    <col min="3" max="4" width="14" style="2" bestFit="1" customWidth="1"/>
    <col min="5" max="7" width="14" style="11" bestFit="1" customWidth="1"/>
    <col min="8" max="11" width="9.7109375" style="11" customWidth="1"/>
    <col min="12" max="16384" width="9.28515625" style="11"/>
  </cols>
  <sheetData>
    <row r="1" spans="1:8" ht="15">
      <c r="A1" s="13" t="s">
        <v>97</v>
      </c>
      <c r="B1" s="12" t="str">
        <f>Info!C2</f>
        <v>სს ”ლიბერთი ბანკი”</v>
      </c>
      <c r="C1" s="12"/>
      <c r="D1" s="189"/>
    </row>
    <row r="2" spans="1:8" ht="15">
      <c r="A2" s="13" t="s">
        <v>98</v>
      </c>
      <c r="B2" s="578">
        <f>'1. key ratios'!B2</f>
        <v>45930</v>
      </c>
      <c r="C2" s="22"/>
      <c r="D2" s="14"/>
      <c r="E2" s="10"/>
      <c r="F2" s="10"/>
      <c r="G2" s="10"/>
      <c r="H2" s="10"/>
    </row>
    <row r="3" spans="1:8" ht="15">
      <c r="A3" s="13"/>
      <c r="B3" s="12"/>
      <c r="C3" s="22"/>
      <c r="D3" s="14"/>
      <c r="E3" s="10"/>
      <c r="F3" s="10"/>
      <c r="G3" s="10"/>
      <c r="H3" s="10"/>
    </row>
    <row r="4" spans="1:8" ht="15" customHeight="1" thickBot="1">
      <c r="A4" s="115" t="s">
        <v>242</v>
      </c>
      <c r="B4" s="116" t="s">
        <v>96</v>
      </c>
      <c r="C4" s="117" t="s">
        <v>76</v>
      </c>
    </row>
    <row r="5" spans="1:8" ht="15" customHeight="1">
      <c r="A5" s="678" t="s">
        <v>25</v>
      </c>
      <c r="B5" s="679"/>
      <c r="C5" s="674" t="str">
        <f>INT((MONTH($B$2))/3)&amp;"Q"&amp;"-"&amp;YEAR($B$2)</f>
        <v>3Q-2025</v>
      </c>
      <c r="D5" s="674" t="str">
        <f>IF(INT(MONTH($B$2))=3, "4"&amp;"Q"&amp;"-"&amp;YEAR($B$2)-1, IF(INT(MONTH($B$2))=6, "1"&amp;"Q"&amp;"-"&amp;YEAR($B$2), IF(INT(MONTH($B$2))=9, "2"&amp;"Q"&amp;"-"&amp;YEAR($B$2),IF(INT(MONTH($B$2))=12, "3"&amp;"Q"&amp;"-"&amp;YEAR($B$2), 0))))</f>
        <v>2Q-2025</v>
      </c>
      <c r="E5" s="674" t="str">
        <f>IF(INT(MONTH($B$2))=3, "3"&amp;"Q"&amp;"-"&amp;YEAR($B$2)-1, IF(INT(MONTH($B$2))=6, "4"&amp;"Q"&amp;"-"&amp;YEAR($B$2)-1, IF(INT(MONTH($B$2))=9, "1"&amp;"Q"&amp;"-"&amp;YEAR($B$2),IF(INT(MONTH($B$2))=12, "2"&amp;"Q"&amp;"-"&amp;YEAR($B$2), 0))))</f>
        <v>1Q-2025</v>
      </c>
      <c r="F5" s="674" t="str">
        <f>IF(INT(MONTH($B$2))=3, "2"&amp;"Q"&amp;"-"&amp;YEAR($B$2)-1, IF(INT(MONTH($B$2))=6, "3"&amp;"Q"&amp;"-"&amp;YEAR($B$2)-1, IF(INT(MONTH($B$2))=9, "4"&amp;"Q"&amp;"-"&amp;YEAR($B$2)-1,IF(INT(MONTH($B$2))=12, "1"&amp;"Q"&amp;"-"&amp;YEAR($B$2), 0))))</f>
        <v>4Q-2024</v>
      </c>
      <c r="G5" s="680" t="str">
        <f>IF(INT(MONTH($B$2))=3, "1"&amp;"Q"&amp;"-"&amp;YEAR($B$2)-1, IF(INT(MONTH($B$2))=6, "2"&amp;"Q"&amp;"-"&amp;YEAR($B$2)-1, IF(INT(MONTH($B$2))=9, "3"&amp;"Q"&amp;"-"&amp;YEAR($B$2)-1,IF(INT(MONTH($B$2))=12, "4"&amp;"Q"&amp;"-"&amp;YEAR($B$2)-1, 0))))</f>
        <v>3Q-2024</v>
      </c>
    </row>
    <row r="6" spans="1:8" ht="15" customHeight="1">
      <c r="A6" s="681">
        <v>1</v>
      </c>
      <c r="B6" s="682" t="s">
        <v>101</v>
      </c>
      <c r="C6" s="675">
        <f>C7+C9+C10</f>
        <v>3336068022.7863345</v>
      </c>
      <c r="D6" s="675">
        <f>D7+D9+D10</f>
        <v>3212564005.0254979</v>
      </c>
      <c r="E6" s="675">
        <f t="shared" ref="E6:G6" si="0">E7+E9+E10</f>
        <v>3138438337.927259</v>
      </c>
      <c r="F6" s="675">
        <f t="shared" si="0"/>
        <v>2919232268.7415619</v>
      </c>
      <c r="G6" s="683">
        <f t="shared" si="0"/>
        <v>2748282288.0625391</v>
      </c>
    </row>
    <row r="7" spans="1:8" ht="15" customHeight="1">
      <c r="A7" s="681">
        <v>1.1000000000000001</v>
      </c>
      <c r="B7" s="684" t="s">
        <v>995</v>
      </c>
      <c r="C7" s="676">
        <v>3268193311.4042096</v>
      </c>
      <c r="D7" s="676">
        <v>3146087332.0486908</v>
      </c>
      <c r="E7" s="676">
        <v>3076435905.6973662</v>
      </c>
      <c r="F7" s="676">
        <v>2862298531.2414284</v>
      </c>
      <c r="G7" s="685">
        <v>2702700911.2528443</v>
      </c>
    </row>
    <row r="8" spans="1:8" ht="25.5">
      <c r="A8" s="681" t="s">
        <v>146</v>
      </c>
      <c r="B8" s="686" t="s">
        <v>239</v>
      </c>
      <c r="C8" s="676">
        <v>0</v>
      </c>
      <c r="D8" s="676">
        <v>0</v>
      </c>
      <c r="E8" s="676">
        <v>0</v>
      </c>
      <c r="F8" s="676">
        <v>0</v>
      </c>
      <c r="G8" s="685">
        <v>0</v>
      </c>
    </row>
    <row r="9" spans="1:8" ht="15" customHeight="1">
      <c r="A9" s="681">
        <v>1.2</v>
      </c>
      <c r="B9" s="684" t="s">
        <v>21</v>
      </c>
      <c r="C9" s="676">
        <v>67871156.396737486</v>
      </c>
      <c r="D9" s="676">
        <v>66474269.733249992</v>
      </c>
      <c r="E9" s="676">
        <v>61231703.485745512</v>
      </c>
      <c r="F9" s="676">
        <v>56488368.500133306</v>
      </c>
      <c r="G9" s="685">
        <v>41573407.581385866</v>
      </c>
    </row>
    <row r="10" spans="1:8" ht="15" customHeight="1">
      <c r="A10" s="681">
        <v>1.3</v>
      </c>
      <c r="B10" s="687" t="s">
        <v>73</v>
      </c>
      <c r="C10" s="677">
        <v>3554.9853871534824</v>
      </c>
      <c r="D10" s="676">
        <v>2403.2435569933423</v>
      </c>
      <c r="E10" s="677">
        <v>770728.74414739152</v>
      </c>
      <c r="F10" s="676">
        <v>445369</v>
      </c>
      <c r="G10" s="688">
        <v>4007969.2283088798</v>
      </c>
    </row>
    <row r="11" spans="1:8" ht="15" customHeight="1">
      <c r="A11" s="681">
        <v>2</v>
      </c>
      <c r="B11" s="682" t="s">
        <v>102</v>
      </c>
      <c r="C11" s="676">
        <v>3131620.5327489427</v>
      </c>
      <c r="D11" s="676">
        <v>6169268.0593831958</v>
      </c>
      <c r="E11" s="676">
        <v>7664112.1024211626</v>
      </c>
      <c r="F11" s="676">
        <v>5640931.4535068916</v>
      </c>
      <c r="G11" s="685">
        <v>11006630.337764503</v>
      </c>
    </row>
    <row r="12" spans="1:8" ht="15" customHeight="1">
      <c r="A12" s="689">
        <v>3</v>
      </c>
      <c r="B12" s="690" t="s">
        <v>100</v>
      </c>
      <c r="C12" s="677">
        <v>648013004.4674896</v>
      </c>
      <c r="D12" s="676">
        <v>648013004.4674896</v>
      </c>
      <c r="E12" s="677">
        <v>648013004.4674896</v>
      </c>
      <c r="F12" s="676">
        <v>648013004.4674896</v>
      </c>
      <c r="G12" s="688">
        <v>551599286.37110138</v>
      </c>
    </row>
    <row r="13" spans="1:8" ht="15" customHeight="1" thickBot="1">
      <c r="A13" s="691">
        <v>4</v>
      </c>
      <c r="B13" s="692" t="s">
        <v>147</v>
      </c>
      <c r="C13" s="693">
        <f>C6+C11+C12</f>
        <v>3987212647.7865734</v>
      </c>
      <c r="D13" s="693">
        <f>D6+D11+D12</f>
        <v>3866746277.552371</v>
      </c>
      <c r="E13" s="693">
        <f t="shared" ref="E13:G13" si="1">E6+E11+E12</f>
        <v>3794115454.49717</v>
      </c>
      <c r="F13" s="693">
        <f t="shared" si="1"/>
        <v>3572886204.6625586</v>
      </c>
      <c r="G13" s="694">
        <f t="shared" si="1"/>
        <v>3310888204.7714052</v>
      </c>
    </row>
    <row r="14" spans="1:8">
      <c r="B14" s="19"/>
    </row>
    <row r="15" spans="1:8">
      <c r="B15" s="55"/>
    </row>
    <row r="16" spans="1:8">
      <c r="B16" s="55"/>
    </row>
    <row r="17" spans="2:2">
      <c r="B17" s="55"/>
    </row>
    <row r="18" spans="2:2">
      <c r="B18" s="55"/>
    </row>
  </sheetData>
  <pageMargins left="0.7" right="0.7" top="0.75" bottom="0.75" header="0.3" footer="0.3"/>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27"/>
  <sheetViews>
    <sheetView showGridLines="0" zoomScale="80" zoomScaleNormal="80" workbookViewId="0">
      <pane xSplit="1" ySplit="4" topLeftCell="B5" activePane="bottomRight" state="frozen"/>
      <selection activeCell="B81" sqref="B81"/>
      <selection pane="topRight" activeCell="B81" sqref="B81"/>
      <selection pane="bottomLeft" activeCell="B81" sqref="B81"/>
      <selection pane="bottomRight" activeCell="B81" sqref="B81"/>
    </sheetView>
  </sheetViews>
  <sheetFormatPr defaultColWidth="8.85546875" defaultRowHeight="15"/>
  <cols>
    <col min="1" max="1" width="9.5703125" style="189" bestFit="1" customWidth="1"/>
    <col min="2" max="2" width="58.7109375" style="189" customWidth="1"/>
    <col min="3" max="3" width="34.28515625" style="189" customWidth="1"/>
    <col min="4" max="16384" width="8.85546875" style="704"/>
  </cols>
  <sheetData>
    <row r="1" spans="1:3">
      <c r="A1" s="189" t="s">
        <v>97</v>
      </c>
      <c r="B1" s="189" t="str">
        <f>Info!C2</f>
        <v>სს ”ლიბერთი ბანკი”</v>
      </c>
    </row>
    <row r="2" spans="1:3">
      <c r="A2" s="189" t="s">
        <v>98</v>
      </c>
      <c r="B2" s="578">
        <f>'1. key ratios'!B2</f>
        <v>45930</v>
      </c>
    </row>
    <row r="4" spans="1:3" ht="25.5" customHeight="1" thickBot="1">
      <c r="A4" s="705" t="s">
        <v>243</v>
      </c>
      <c r="B4" s="706" t="s">
        <v>80</v>
      </c>
      <c r="C4" s="707"/>
    </row>
    <row r="5" spans="1:3">
      <c r="A5" s="708"/>
      <c r="B5" s="709" t="s">
        <v>81</v>
      </c>
      <c r="C5" s="710" t="s">
        <v>419</v>
      </c>
    </row>
    <row r="6" spans="1:3">
      <c r="A6" s="695">
        <v>1</v>
      </c>
      <c r="B6" s="696" t="s">
        <v>1003</v>
      </c>
      <c r="C6" s="697" t="s">
        <v>1006</v>
      </c>
    </row>
    <row r="7" spans="1:3">
      <c r="A7" s="695">
        <v>2</v>
      </c>
      <c r="B7" s="696" t="s">
        <v>1007</v>
      </c>
      <c r="C7" s="697" t="s">
        <v>1008</v>
      </c>
    </row>
    <row r="8" spans="1:3">
      <c r="A8" s="695">
        <v>3</v>
      </c>
      <c r="B8" s="696" t="s">
        <v>1009</v>
      </c>
      <c r="C8" s="697" t="s">
        <v>1010</v>
      </c>
    </row>
    <row r="9" spans="1:3">
      <c r="A9" s="695">
        <v>4</v>
      </c>
      <c r="B9" s="696" t="s">
        <v>1011</v>
      </c>
      <c r="C9" s="697" t="s">
        <v>1010</v>
      </c>
    </row>
    <row r="10" spans="1:3">
      <c r="A10" s="695">
        <v>5</v>
      </c>
      <c r="B10" s="696" t="s">
        <v>1012</v>
      </c>
      <c r="C10" s="697" t="s">
        <v>1010</v>
      </c>
    </row>
    <row r="11" spans="1:3">
      <c r="A11" s="695"/>
      <c r="B11" s="696"/>
      <c r="C11" s="697"/>
    </row>
    <row r="12" spans="1:3">
      <c r="A12" s="695"/>
      <c r="B12" s="851"/>
      <c r="C12" s="852"/>
    </row>
    <row r="13" spans="1:3" ht="43.9" customHeight="1">
      <c r="A13" s="695"/>
      <c r="B13" s="711" t="s">
        <v>82</v>
      </c>
      <c r="C13" s="712" t="s">
        <v>420</v>
      </c>
    </row>
    <row r="14" spans="1:3">
      <c r="A14" s="695">
        <v>1</v>
      </c>
      <c r="B14" s="698" t="s">
        <v>1004</v>
      </c>
      <c r="C14" s="699" t="s">
        <v>1013</v>
      </c>
    </row>
    <row r="15" spans="1:3">
      <c r="A15" s="695">
        <v>2</v>
      </c>
      <c r="B15" s="698" t="s">
        <v>1014</v>
      </c>
      <c r="C15" s="699" t="s">
        <v>1015</v>
      </c>
    </row>
    <row r="16" spans="1:3" ht="14.45" customHeight="1">
      <c r="A16" s="695">
        <v>3</v>
      </c>
      <c r="B16" s="698" t="s">
        <v>1016</v>
      </c>
      <c r="C16" s="699" t="s">
        <v>1017</v>
      </c>
    </row>
    <row r="17" spans="1:3" ht="15.75" customHeight="1">
      <c r="A17" s="695"/>
      <c r="B17" s="696"/>
      <c r="C17" s="713"/>
    </row>
    <row r="18" spans="1:3" ht="24" customHeight="1">
      <c r="A18" s="695"/>
      <c r="B18" s="853" t="s">
        <v>83</v>
      </c>
      <c r="C18" s="854"/>
    </row>
    <row r="19" spans="1:3">
      <c r="A19" s="695">
        <v>1</v>
      </c>
      <c r="B19" s="698" t="s">
        <v>1018</v>
      </c>
      <c r="C19" s="700">
        <v>0.9705286012588058</v>
      </c>
    </row>
    <row r="20" spans="1:3">
      <c r="A20" s="695">
        <v>2</v>
      </c>
      <c r="B20" s="698" t="s">
        <v>1019</v>
      </c>
      <c r="C20" s="700">
        <v>2.9471410204328422E-2</v>
      </c>
    </row>
    <row r="21" spans="1:3">
      <c r="A21" s="695"/>
      <c r="B21" s="696"/>
      <c r="C21" s="24"/>
    </row>
    <row r="22" spans="1:3" ht="15.75" customHeight="1">
      <c r="A22" s="695"/>
      <c r="B22" s="696"/>
      <c r="C22" s="24"/>
    </row>
    <row r="23" spans="1:3" ht="29.25" customHeight="1">
      <c r="A23" s="695"/>
      <c r="B23" s="853" t="s">
        <v>163</v>
      </c>
      <c r="C23" s="854"/>
    </row>
    <row r="24" spans="1:3">
      <c r="A24" s="695">
        <v>1</v>
      </c>
      <c r="B24" s="698" t="s">
        <v>1007</v>
      </c>
      <c r="C24" s="700">
        <v>0.31309999999999999</v>
      </c>
    </row>
    <row r="25" spans="1:3">
      <c r="A25" s="701">
        <v>2</v>
      </c>
      <c r="B25" s="702" t="s">
        <v>1020</v>
      </c>
      <c r="C25" s="700">
        <v>0.31309999999999999</v>
      </c>
    </row>
    <row r="26" spans="1:3">
      <c r="A26" s="701">
        <v>3</v>
      </c>
      <c r="B26" s="698" t="s">
        <v>1021</v>
      </c>
      <c r="C26" s="700">
        <v>0.31309999999999999</v>
      </c>
    </row>
    <row r="27" spans="1:3" ht="15.75" thickBot="1">
      <c r="A27" s="714"/>
      <c r="B27" s="715"/>
      <c r="C27" s="703"/>
    </row>
  </sheetData>
  <mergeCells count="3">
    <mergeCell ref="B12:C12"/>
    <mergeCell ref="B23:C23"/>
    <mergeCell ref="B18:C18"/>
  </mergeCells>
  <dataValidations count="1">
    <dataValidation type="list" allowBlank="1" showInputMessage="1" showErrorMessage="1" sqref="C6:C11">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3"/>
  <sheetViews>
    <sheetView zoomScale="80" zoomScaleNormal="80" workbookViewId="0">
      <pane xSplit="1" ySplit="5" topLeftCell="B22" activePane="bottomRight" state="frozen"/>
      <selection activeCell="B81" sqref="B81"/>
      <selection pane="topRight" activeCell="B81" sqref="B81"/>
      <selection pane="bottomLeft" activeCell="B81" sqref="B81"/>
      <selection pane="bottomRight" activeCell="B81" sqref="B81"/>
    </sheetView>
  </sheetViews>
  <sheetFormatPr defaultRowHeight="15"/>
  <cols>
    <col min="1" max="1" width="9.5703125" style="2" bestFit="1" customWidth="1"/>
    <col min="2" max="2" width="47.5703125" style="2" customWidth="1"/>
    <col min="3" max="3" width="28" style="2" customWidth="1"/>
    <col min="4" max="4" width="23.85546875" style="2" customWidth="1"/>
    <col min="5" max="5" width="18.7109375" style="2" customWidth="1"/>
    <col min="6" max="6" width="12" bestFit="1" customWidth="1"/>
    <col min="7" max="7" width="12.5703125" bestFit="1" customWidth="1"/>
  </cols>
  <sheetData>
    <row r="1" spans="1:7" ht="15.75">
      <c r="A1" s="13" t="s">
        <v>97</v>
      </c>
      <c r="B1" s="12" t="str">
        <f>Info!C2</f>
        <v>სს ”ლიბერთი ბანკი”</v>
      </c>
    </row>
    <row r="2" spans="1:7" s="17" customFormat="1" ht="15.75" customHeight="1">
      <c r="A2" s="17" t="s">
        <v>98</v>
      </c>
      <c r="B2" s="578">
        <f>'1. key ratios'!B2</f>
        <v>45930</v>
      </c>
    </row>
    <row r="3" spans="1:7" s="17" customFormat="1" ht="15.75" customHeight="1"/>
    <row r="4" spans="1:7" s="17" customFormat="1" ht="15.75" customHeight="1" thickBot="1">
      <c r="A4" s="129" t="s">
        <v>244</v>
      </c>
      <c r="B4" s="130" t="s">
        <v>157</v>
      </c>
      <c r="C4" s="97"/>
      <c r="D4" s="97"/>
      <c r="E4" s="98" t="s">
        <v>76</v>
      </c>
    </row>
    <row r="5" spans="1:7" s="59" customFormat="1" ht="17.649999999999999" customHeight="1">
      <c r="A5" s="202"/>
      <c r="B5" s="203"/>
      <c r="C5" s="96" t="s">
        <v>0</v>
      </c>
      <c r="D5" s="96" t="s">
        <v>1</v>
      </c>
      <c r="E5" s="204" t="s">
        <v>2</v>
      </c>
    </row>
    <row r="6" spans="1:7" s="76" customFormat="1" ht="14.65" customHeight="1">
      <c r="A6" s="716"/>
      <c r="B6" s="855" t="s">
        <v>133</v>
      </c>
      <c r="C6" s="855" t="s">
        <v>824</v>
      </c>
      <c r="D6" s="856" t="s">
        <v>132</v>
      </c>
      <c r="E6" s="857"/>
      <c r="G6"/>
    </row>
    <row r="7" spans="1:7" s="76" customFormat="1" ht="99.6" customHeight="1">
      <c r="A7" s="716"/>
      <c r="B7" s="855"/>
      <c r="C7" s="855"/>
      <c r="D7" s="569" t="s">
        <v>131</v>
      </c>
      <c r="E7" s="570" t="s">
        <v>341</v>
      </c>
      <c r="G7"/>
    </row>
    <row r="8" spans="1:7" s="76" customFormat="1" ht="22.5" customHeight="1">
      <c r="A8" s="650">
        <v>1</v>
      </c>
      <c r="B8" s="619" t="s">
        <v>811</v>
      </c>
      <c r="C8" s="717">
        <v>724785246.67498374</v>
      </c>
      <c r="D8" s="717">
        <v>0</v>
      </c>
      <c r="E8" s="718">
        <v>724785246.67498374</v>
      </c>
      <c r="G8"/>
    </row>
    <row r="9" spans="1:7" s="76" customFormat="1">
      <c r="A9" s="650">
        <v>1.1000000000000001</v>
      </c>
      <c r="B9" s="620" t="s">
        <v>85</v>
      </c>
      <c r="C9" s="717">
        <v>338732080.87</v>
      </c>
      <c r="D9" s="717"/>
      <c r="E9" s="718">
        <v>338732080.87</v>
      </c>
      <c r="G9"/>
    </row>
    <row r="10" spans="1:7" s="76" customFormat="1">
      <c r="A10" s="650">
        <v>1.2</v>
      </c>
      <c r="B10" s="620" t="s">
        <v>86</v>
      </c>
      <c r="C10" s="717">
        <v>167003174.85618231</v>
      </c>
      <c r="D10" s="717"/>
      <c r="E10" s="718">
        <v>167003174.85618231</v>
      </c>
      <c r="G10"/>
    </row>
    <row r="11" spans="1:7" s="76" customFormat="1">
      <c r="A11" s="650">
        <v>1.3</v>
      </c>
      <c r="B11" s="620" t="s">
        <v>87</v>
      </c>
      <c r="C11" s="717">
        <v>219049990.94880146</v>
      </c>
      <c r="D11" s="717"/>
      <c r="E11" s="718">
        <v>219049990.94880146</v>
      </c>
      <c r="G11"/>
    </row>
    <row r="12" spans="1:7" s="76" customFormat="1">
      <c r="A12" s="650">
        <v>2</v>
      </c>
      <c r="B12" s="621" t="s">
        <v>698</v>
      </c>
      <c r="C12" s="717">
        <v>1289440.29</v>
      </c>
      <c r="D12" s="717"/>
      <c r="E12" s="718">
        <v>1289440.29</v>
      </c>
      <c r="G12"/>
    </row>
    <row r="13" spans="1:7" s="76" customFormat="1" ht="21">
      <c r="A13" s="650">
        <v>2.1</v>
      </c>
      <c r="B13" s="622" t="s">
        <v>699</v>
      </c>
      <c r="C13" s="717">
        <v>966158.55</v>
      </c>
      <c r="D13" s="717"/>
      <c r="E13" s="718">
        <v>966158.55</v>
      </c>
      <c r="G13"/>
    </row>
    <row r="14" spans="1:7" s="76" customFormat="1" ht="34.15" customHeight="1">
      <c r="A14" s="650">
        <v>3</v>
      </c>
      <c r="B14" s="308" t="s">
        <v>700</v>
      </c>
      <c r="C14" s="717"/>
      <c r="D14" s="717"/>
      <c r="E14" s="718">
        <v>0</v>
      </c>
      <c r="G14"/>
    </row>
    <row r="15" spans="1:7" s="76" customFormat="1" ht="32.65" customHeight="1">
      <c r="A15" s="650">
        <v>4</v>
      </c>
      <c r="B15" s="309" t="s">
        <v>701</v>
      </c>
      <c r="C15" s="717"/>
      <c r="D15" s="717"/>
      <c r="E15" s="718">
        <v>0</v>
      </c>
      <c r="G15"/>
    </row>
    <row r="16" spans="1:7" s="76" customFormat="1" ht="22.9" customHeight="1">
      <c r="A16" s="650">
        <v>5</v>
      </c>
      <c r="B16" s="309" t="s">
        <v>702</v>
      </c>
      <c r="C16" s="717">
        <v>259869571.78298306</v>
      </c>
      <c r="D16" s="717">
        <v>0</v>
      </c>
      <c r="E16" s="718">
        <v>259869571.78298306</v>
      </c>
      <c r="G16"/>
    </row>
    <row r="17" spans="1:7" s="76" customFormat="1">
      <c r="A17" s="650">
        <v>5.0999999999999996</v>
      </c>
      <c r="B17" s="310" t="s">
        <v>703</v>
      </c>
      <c r="C17" s="717">
        <v>0</v>
      </c>
      <c r="D17" s="717"/>
      <c r="E17" s="718">
        <v>0</v>
      </c>
      <c r="G17"/>
    </row>
    <row r="18" spans="1:7" s="76" customFormat="1">
      <c r="A18" s="650">
        <v>5.2</v>
      </c>
      <c r="B18" s="310" t="s">
        <v>538</v>
      </c>
      <c r="C18" s="717">
        <v>259869571.78298306</v>
      </c>
      <c r="D18" s="717"/>
      <c r="E18" s="718">
        <v>259869571.78298306</v>
      </c>
      <c r="G18"/>
    </row>
    <row r="19" spans="1:7" s="76" customFormat="1">
      <c r="A19" s="650">
        <v>5.3</v>
      </c>
      <c r="B19" s="310" t="s">
        <v>704</v>
      </c>
      <c r="C19" s="717"/>
      <c r="D19" s="717"/>
      <c r="E19" s="718">
        <v>0</v>
      </c>
      <c r="G19"/>
    </row>
    <row r="20" spans="1:7" s="76" customFormat="1" ht="21">
      <c r="A20" s="650">
        <v>6</v>
      </c>
      <c r="B20" s="308" t="s">
        <v>705</v>
      </c>
      <c r="C20" s="717">
        <v>4439733664.2076139</v>
      </c>
      <c r="D20" s="717">
        <v>0</v>
      </c>
      <c r="E20" s="718">
        <v>4439733664.2076139</v>
      </c>
      <c r="G20"/>
    </row>
    <row r="21" spans="1:7">
      <c r="A21" s="650">
        <v>6.1</v>
      </c>
      <c r="B21" s="310" t="s">
        <v>538</v>
      </c>
      <c r="C21" s="719">
        <v>452341677.54308712</v>
      </c>
      <c r="D21" s="719"/>
      <c r="E21" s="720">
        <v>452341677.54308712</v>
      </c>
    </row>
    <row r="22" spans="1:7">
      <c r="A22" s="650">
        <v>6.2</v>
      </c>
      <c r="B22" s="310" t="s">
        <v>704</v>
      </c>
      <c r="C22" s="719">
        <v>3987391986.6645265</v>
      </c>
      <c r="D22" s="719"/>
      <c r="E22" s="720">
        <v>3987391986.6645265</v>
      </c>
    </row>
    <row r="23" spans="1:7" ht="21">
      <c r="A23" s="650">
        <v>7</v>
      </c>
      <c r="B23" s="311" t="s">
        <v>706</v>
      </c>
      <c r="C23" s="719">
        <v>0</v>
      </c>
      <c r="D23" s="719"/>
      <c r="E23" s="720">
        <v>0</v>
      </c>
    </row>
    <row r="24" spans="1:7" ht="21">
      <c r="A24" s="650">
        <v>8</v>
      </c>
      <c r="B24" s="312" t="s">
        <v>707</v>
      </c>
      <c r="C24" s="719"/>
      <c r="D24" s="719"/>
      <c r="E24" s="720">
        <v>0</v>
      </c>
    </row>
    <row r="25" spans="1:7">
      <c r="A25" s="650">
        <v>9</v>
      </c>
      <c r="B25" s="309" t="s">
        <v>708</v>
      </c>
      <c r="C25" s="719">
        <v>217591914.89000005</v>
      </c>
      <c r="D25" s="719">
        <v>31349660.77</v>
      </c>
      <c r="E25" s="720">
        <v>186242254.12000003</v>
      </c>
    </row>
    <row r="26" spans="1:7">
      <c r="A26" s="650">
        <v>9.1</v>
      </c>
      <c r="B26" s="313" t="s">
        <v>709</v>
      </c>
      <c r="C26" s="719">
        <v>215146192.06000003</v>
      </c>
      <c r="D26" s="719">
        <v>31349660.77</v>
      </c>
      <c r="E26" s="720">
        <v>183796531.29000002</v>
      </c>
    </row>
    <row r="27" spans="1:7">
      <c r="A27" s="650">
        <v>9.1999999999999993</v>
      </c>
      <c r="B27" s="313" t="s">
        <v>710</v>
      </c>
      <c r="C27" s="719">
        <v>2445722.83</v>
      </c>
      <c r="D27" s="719"/>
      <c r="E27" s="720">
        <v>2445722.83</v>
      </c>
    </row>
    <row r="28" spans="1:7">
      <c r="A28" s="650">
        <v>10</v>
      </c>
      <c r="B28" s="309" t="s">
        <v>36</v>
      </c>
      <c r="C28" s="719">
        <v>83248775.679999977</v>
      </c>
      <c r="D28" s="719">
        <v>83248775.680000007</v>
      </c>
      <c r="E28" s="720">
        <v>0</v>
      </c>
    </row>
    <row r="29" spans="1:7">
      <c r="A29" s="650">
        <v>10.1</v>
      </c>
      <c r="B29" s="313" t="s">
        <v>711</v>
      </c>
      <c r="C29" s="719"/>
      <c r="D29" s="719"/>
      <c r="E29" s="720">
        <v>0</v>
      </c>
    </row>
    <row r="30" spans="1:7">
      <c r="A30" s="650">
        <v>10.199999999999999</v>
      </c>
      <c r="B30" s="313" t="s">
        <v>712</v>
      </c>
      <c r="C30" s="719">
        <v>83248775.679999977</v>
      </c>
      <c r="D30" s="719">
        <v>83248775.680000007</v>
      </c>
      <c r="E30" s="720">
        <v>0</v>
      </c>
    </row>
    <row r="31" spans="1:7">
      <c r="A31" s="650">
        <v>11</v>
      </c>
      <c r="B31" s="309" t="s">
        <v>713</v>
      </c>
      <c r="C31" s="719">
        <v>0</v>
      </c>
      <c r="D31" s="719">
        <v>0</v>
      </c>
      <c r="E31" s="720">
        <v>0</v>
      </c>
    </row>
    <row r="32" spans="1:7">
      <c r="A32" s="650">
        <v>11.1</v>
      </c>
      <c r="B32" s="313" t="s">
        <v>714</v>
      </c>
      <c r="C32" s="719">
        <v>0</v>
      </c>
      <c r="D32" s="719"/>
      <c r="E32" s="720">
        <v>0</v>
      </c>
    </row>
    <row r="33" spans="1:7">
      <c r="A33" s="650">
        <v>11.2</v>
      </c>
      <c r="B33" s="313" t="s">
        <v>715</v>
      </c>
      <c r="C33" s="719">
        <v>0</v>
      </c>
      <c r="D33" s="719"/>
      <c r="E33" s="720">
        <v>0</v>
      </c>
    </row>
    <row r="34" spans="1:7">
      <c r="A34" s="650">
        <v>13</v>
      </c>
      <c r="B34" s="309" t="s">
        <v>88</v>
      </c>
      <c r="C34" s="719">
        <v>50123156.277000003</v>
      </c>
      <c r="D34" s="719"/>
      <c r="E34" s="720">
        <v>50123156.277000003</v>
      </c>
    </row>
    <row r="35" spans="1:7">
      <c r="A35" s="650">
        <v>13.1</v>
      </c>
      <c r="B35" s="623" t="s">
        <v>716</v>
      </c>
      <c r="C35" s="719"/>
      <c r="D35" s="719"/>
      <c r="E35" s="720"/>
    </row>
    <row r="36" spans="1:7">
      <c r="A36" s="650">
        <v>13.2</v>
      </c>
      <c r="B36" s="623" t="s">
        <v>717</v>
      </c>
      <c r="C36" s="719"/>
      <c r="D36" s="719"/>
      <c r="E36" s="720"/>
    </row>
    <row r="37" spans="1:7" ht="39" thickBot="1">
      <c r="A37" s="721"/>
      <c r="B37" s="205" t="s">
        <v>308</v>
      </c>
      <c r="C37" s="722">
        <f>SUM(C8,C12,C14,C15,C16,C20,C23,C24,C25,C28,C31,C34)</f>
        <v>5776641769.8025818</v>
      </c>
      <c r="D37" s="722">
        <f t="shared" ref="D37:E37" si="0">SUM(D8,D12,D14,D15,D16,D20,D23,D24,D25,D28,D31,D34)</f>
        <v>114598436.45</v>
      </c>
      <c r="E37" s="723">
        <f t="shared" si="0"/>
        <v>5662043333.352581</v>
      </c>
    </row>
    <row r="38" spans="1:7">
      <c r="A38"/>
      <c r="B38"/>
      <c r="C38"/>
      <c r="D38"/>
      <c r="E38"/>
    </row>
    <row r="39" spans="1:7">
      <c r="A39"/>
      <c r="B39"/>
      <c r="C39"/>
      <c r="D39"/>
      <c r="E39"/>
    </row>
    <row r="41" spans="1:7" s="2" customFormat="1">
      <c r="B41" s="26"/>
      <c r="F41"/>
      <c r="G41"/>
    </row>
    <row r="42" spans="1:7" s="2" customFormat="1">
      <c r="B42" s="27"/>
      <c r="F42"/>
      <c r="G42"/>
    </row>
    <row r="43" spans="1:7" s="2" customFormat="1">
      <c r="B43" s="26"/>
      <c r="F43"/>
      <c r="G43"/>
    </row>
    <row r="44" spans="1:7" s="2" customFormat="1">
      <c r="B44" s="26"/>
      <c r="F44"/>
      <c r="G44"/>
    </row>
    <row r="45" spans="1:7" s="2" customFormat="1">
      <c r="B45" s="26"/>
      <c r="F45"/>
      <c r="G45"/>
    </row>
    <row r="46" spans="1:7" s="2" customFormat="1">
      <c r="B46" s="26"/>
      <c r="F46"/>
      <c r="G46"/>
    </row>
    <row r="47" spans="1:7" s="2" customFormat="1">
      <c r="B47" s="26"/>
      <c r="F47"/>
      <c r="G47"/>
    </row>
    <row r="48" spans="1:7" s="2" customFormat="1">
      <c r="B48" s="27"/>
      <c r="F48"/>
      <c r="G48"/>
    </row>
    <row r="49" spans="2:7" s="2" customFormat="1">
      <c r="B49" s="27"/>
      <c r="F49"/>
      <c r="G49"/>
    </row>
    <row r="50" spans="2:7" s="2" customFormat="1">
      <c r="B50" s="27"/>
      <c r="F50"/>
      <c r="G50"/>
    </row>
    <row r="51" spans="2:7" s="2" customFormat="1">
      <c r="B51" s="27"/>
      <c r="F51"/>
      <c r="G51"/>
    </row>
    <row r="52" spans="2:7" s="2" customFormat="1">
      <c r="B52" s="27"/>
      <c r="F52"/>
      <c r="G52"/>
    </row>
    <row r="53" spans="2:7" s="2" customFormat="1">
      <c r="B53" s="27"/>
      <c r="F53"/>
      <c r="G53"/>
    </row>
  </sheetData>
  <mergeCells count="3">
    <mergeCell ref="B6:B7"/>
    <mergeCell ref="C6:C7"/>
    <mergeCell ref="D6:E6"/>
  </mergeCells>
  <pageMargins left="0.7" right="0.7" top="0.75" bottom="0.75" header="0.3" footer="0.3"/>
  <pageSetup paperSize="9"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33"/>
  <sheetViews>
    <sheetView zoomScale="80" zoomScaleNormal="80" workbookViewId="0">
      <pane xSplit="1" ySplit="4" topLeftCell="B5" activePane="bottomRight" state="frozen"/>
      <selection activeCell="B81" sqref="B81"/>
      <selection pane="topRight" activeCell="B81" sqref="B81"/>
      <selection pane="bottomLeft" activeCell="B81" sqref="B81"/>
      <selection pane="bottomRight" activeCell="B81" sqref="B81"/>
    </sheetView>
  </sheetViews>
  <sheetFormatPr defaultRowHeight="15" outlineLevelRow="1"/>
  <cols>
    <col min="1" max="1" width="9.5703125" style="2" bestFit="1" customWidth="1"/>
    <col min="2" max="2" width="114.28515625" style="2" customWidth="1"/>
    <col min="3" max="3" width="18.7109375" customWidth="1"/>
    <col min="4" max="4" width="12.5703125" bestFit="1" customWidth="1"/>
  </cols>
  <sheetData>
    <row r="1" spans="1:3" ht="15.75">
      <c r="A1" s="13" t="s">
        <v>97</v>
      </c>
      <c r="B1" s="12" t="str">
        <f>Info!C2</f>
        <v>სს ”ლიბერთი ბანკი”</v>
      </c>
    </row>
    <row r="2" spans="1:3" s="17" customFormat="1" ht="15.75" customHeight="1">
      <c r="A2" s="17" t="s">
        <v>98</v>
      </c>
      <c r="B2" s="578">
        <f>'1. key ratios'!B2</f>
        <v>45930</v>
      </c>
      <c r="C2"/>
    </row>
    <row r="3" spans="1:3" s="17" customFormat="1" ht="15.75" customHeight="1">
      <c r="C3"/>
    </row>
    <row r="4" spans="1:3" s="17" customFormat="1" ht="26.25" thickBot="1">
      <c r="A4" s="17" t="s">
        <v>245</v>
      </c>
      <c r="B4" s="104" t="s">
        <v>160</v>
      </c>
      <c r="C4" s="98" t="s">
        <v>76</v>
      </c>
    </row>
    <row r="5" spans="1:3">
      <c r="A5" s="99">
        <v>1</v>
      </c>
      <c r="B5" s="100" t="s">
        <v>695</v>
      </c>
      <c r="C5" s="133">
        <f>'7. LI1'!E37</f>
        <v>5662043333.352581</v>
      </c>
    </row>
    <row r="6" spans="1:3" s="89" customFormat="1">
      <c r="A6" s="58">
        <v>2.1</v>
      </c>
      <c r="B6" s="106" t="s">
        <v>829</v>
      </c>
      <c r="C6" s="134">
        <v>421308544.7062</v>
      </c>
    </row>
    <row r="7" spans="1:3" s="4" customFormat="1" ht="25.5" outlineLevel="1">
      <c r="A7" s="105">
        <v>2.2000000000000002</v>
      </c>
      <c r="B7" s="101" t="s">
        <v>830</v>
      </c>
      <c r="C7" s="135"/>
    </row>
    <row r="8" spans="1:3" s="4" customFormat="1" ht="26.25">
      <c r="A8" s="105">
        <v>3</v>
      </c>
      <c r="B8" s="102" t="s">
        <v>696</v>
      </c>
      <c r="C8" s="136">
        <f>SUM(C5:C7)</f>
        <v>6083351878.0587807</v>
      </c>
    </row>
    <row r="9" spans="1:3" s="89" customFormat="1">
      <c r="A9" s="58">
        <v>4</v>
      </c>
      <c r="B9" s="109" t="s">
        <v>158</v>
      </c>
      <c r="C9" s="134"/>
    </row>
    <row r="10" spans="1:3" s="4" customFormat="1" ht="25.5" outlineLevel="1">
      <c r="A10" s="105">
        <v>5.0999999999999996</v>
      </c>
      <c r="B10" s="101" t="s">
        <v>164</v>
      </c>
      <c r="C10" s="135">
        <v>-348090342.85965002</v>
      </c>
    </row>
    <row r="11" spans="1:3" s="4" customFormat="1" ht="25.5" outlineLevel="1">
      <c r="A11" s="105">
        <v>5.2</v>
      </c>
      <c r="B11" s="101" t="s">
        <v>165</v>
      </c>
      <c r="C11" s="135"/>
    </row>
    <row r="12" spans="1:3" s="4" customFormat="1">
      <c r="A12" s="105">
        <v>6</v>
      </c>
      <c r="B12" s="107" t="s">
        <v>996</v>
      </c>
      <c r="C12" s="206"/>
    </row>
    <row r="13" spans="1:3" s="4" customFormat="1" ht="15.75" thickBot="1">
      <c r="A13" s="108">
        <v>7</v>
      </c>
      <c r="B13" s="103" t="s">
        <v>159</v>
      </c>
      <c r="C13" s="137">
        <f>SUM(C8:C12)</f>
        <v>5735261535.199131</v>
      </c>
    </row>
    <row r="15" spans="1:3">
      <c r="B15" s="19"/>
    </row>
    <row r="17" spans="2:4" s="2" customFormat="1">
      <c r="B17" s="28"/>
      <c r="C17"/>
      <c r="D17"/>
    </row>
    <row r="18" spans="2:4" s="2" customFormat="1">
      <c r="B18" s="25"/>
      <c r="C18"/>
      <c r="D18"/>
    </row>
    <row r="19" spans="2:4" s="2" customFormat="1">
      <c r="B19" s="25"/>
      <c r="C19"/>
      <c r="D19"/>
    </row>
    <row r="20" spans="2:4" s="2" customFormat="1">
      <c r="B20" s="27"/>
      <c r="C20"/>
      <c r="D20"/>
    </row>
    <row r="21" spans="2:4" s="2" customFormat="1">
      <c r="B21" s="26"/>
      <c r="C21"/>
      <c r="D21"/>
    </row>
    <row r="22" spans="2:4" s="2" customFormat="1">
      <c r="B22" s="27"/>
      <c r="C22"/>
      <c r="D22"/>
    </row>
    <row r="23" spans="2:4" s="2" customFormat="1">
      <c r="B23" s="26"/>
      <c r="C23"/>
      <c r="D23"/>
    </row>
    <row r="24" spans="2:4" s="2" customFormat="1">
      <c r="B24" s="26"/>
      <c r="C24"/>
      <c r="D24"/>
    </row>
    <row r="25" spans="2:4" s="2" customFormat="1">
      <c r="B25" s="26"/>
      <c r="C25"/>
      <c r="D25"/>
    </row>
    <row r="26" spans="2:4" s="2" customFormat="1">
      <c r="B26" s="26"/>
      <c r="C26"/>
      <c r="D26"/>
    </row>
    <row r="27" spans="2:4" s="2" customFormat="1">
      <c r="B27" s="26"/>
      <c r="C27"/>
      <c r="D27"/>
    </row>
    <row r="28" spans="2:4" s="2" customFormat="1">
      <c r="B28" s="27"/>
      <c r="C28"/>
      <c r="D28"/>
    </row>
    <row r="29" spans="2:4" s="2" customFormat="1">
      <c r="B29" s="27"/>
      <c r="C29"/>
      <c r="D29"/>
    </row>
    <row r="30" spans="2:4" s="2" customFormat="1">
      <c r="B30" s="27"/>
      <c r="C30"/>
      <c r="D30"/>
    </row>
    <row r="31" spans="2:4" s="2" customFormat="1">
      <c r="B31" s="27"/>
      <c r="C31"/>
      <c r="D31"/>
    </row>
    <row r="32" spans="2:4" s="2" customFormat="1">
      <c r="B32" s="27"/>
      <c r="C32"/>
      <c r="D32"/>
    </row>
    <row r="33" spans="2:4" s="2" customFormat="1">
      <c r="B33" s="27"/>
      <c r="C33"/>
      <c r="D33"/>
    </row>
  </sheetData>
  <pageMargins left="0.7" right="0.7" top="0.75" bottom="0.75" header="0.3" footer="0.3"/>
  <pageSetup paperSize="9"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0A2300A0-3F82-48F4-9D54-E2D1417022B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2026-01-23T06:31:34Z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2250bde7-4d65-43cb-a260-e37a11446c04</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