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61A7C817-DA48-4C60-B91F-043DBB52955E}" xr6:coauthVersionLast="47" xr6:coauthVersionMax="47" xr10:uidLastSave="{00000000-0000-0000-0000-000000000000}"/>
  <bookViews>
    <workbookView xWindow="-108" yWindow="-108" windowWidth="23256" windowHeight="12576" tabRatio="82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_xlnm.Print_Area" localSheetId="19">'15.1. LR'!$A$1:$D$37</definedName>
    <definedName name="_xlnm.Print_Area" localSheetId="11">'9.2. MREL1'!$A$1:$B$26</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06" l="1"/>
  <c r="F20" i="106"/>
  <c r="B11" i="105"/>
  <c r="F17" i="94" l="1"/>
  <c r="C11" i="94"/>
  <c r="G38" i="94" l="1"/>
  <c r="F38" i="94"/>
  <c r="D38" i="94"/>
  <c r="C38" i="94"/>
  <c r="H43" i="94"/>
  <c r="H42" i="94"/>
  <c r="H41" i="94"/>
  <c r="H40" i="94"/>
  <c r="H39" i="94"/>
  <c r="H38" i="94"/>
  <c r="H37" i="94"/>
  <c r="H36" i="94"/>
  <c r="H35" i="94"/>
  <c r="H34" i="94"/>
  <c r="H33" i="94"/>
  <c r="H32" i="94"/>
  <c r="H31" i="94"/>
  <c r="G30" i="94"/>
  <c r="F30" i="94"/>
  <c r="H29" i="94"/>
  <c r="H28" i="94"/>
  <c r="H27" i="94"/>
  <c r="H26" i="94"/>
  <c r="H25" i="94"/>
  <c r="H24" i="94"/>
  <c r="H23" i="94"/>
  <c r="H22" i="94"/>
  <c r="H21" i="94"/>
  <c r="H20" i="94"/>
  <c r="H19" i="94"/>
  <c r="H18" i="94"/>
  <c r="G17" i="94"/>
  <c r="F14" i="94"/>
  <c r="H16" i="94"/>
  <c r="H15" i="94"/>
  <c r="H13" i="94"/>
  <c r="H12" i="94"/>
  <c r="G11" i="94"/>
  <c r="F11" i="94"/>
  <c r="H10" i="94"/>
  <c r="H9" i="94"/>
  <c r="G8" i="94"/>
  <c r="F8" i="94"/>
  <c r="H7" i="94"/>
  <c r="H6" i="94"/>
  <c r="F45" i="93"/>
  <c r="H44" i="93"/>
  <c r="H42" i="93"/>
  <c r="H41" i="93"/>
  <c r="H40" i="93"/>
  <c r="H39" i="93"/>
  <c r="H38" i="93"/>
  <c r="H37" i="93"/>
  <c r="H36" i="93"/>
  <c r="H35" i="93"/>
  <c r="H34" i="93"/>
  <c r="H33" i="93"/>
  <c r="H32" i="93"/>
  <c r="H31" i="93"/>
  <c r="H30" i="93"/>
  <c r="H29" i="93"/>
  <c r="H28" i="93"/>
  <c r="H27" i="93"/>
  <c r="H26" i="93"/>
  <c r="H25" i="93"/>
  <c r="H24" i="93"/>
  <c r="H23" i="93"/>
  <c r="H22" i="93"/>
  <c r="H21" i="93"/>
  <c r="H20" i="93"/>
  <c r="H19" i="93"/>
  <c r="H18" i="93"/>
  <c r="H17" i="93"/>
  <c r="H16" i="93"/>
  <c r="H15" i="93"/>
  <c r="H14" i="93"/>
  <c r="H13" i="93"/>
  <c r="H12" i="93"/>
  <c r="H11" i="93"/>
  <c r="H10" i="93"/>
  <c r="H9" i="93"/>
  <c r="H8" i="93"/>
  <c r="H7" i="93"/>
  <c r="H6" i="93"/>
  <c r="H68" i="92"/>
  <c r="H67" i="92"/>
  <c r="H66" i="92"/>
  <c r="H65" i="92"/>
  <c r="H64" i="92"/>
  <c r="H63" i="92"/>
  <c r="H62" i="92"/>
  <c r="H61" i="92"/>
  <c r="H60" i="92"/>
  <c r="H59" i="92"/>
  <c r="H58" i="92"/>
  <c r="H57" i="92"/>
  <c r="H56" i="92"/>
  <c r="H55" i="92"/>
  <c r="F69" i="92"/>
  <c r="G69" i="92"/>
  <c r="H52" i="92"/>
  <c r="H51" i="92"/>
  <c r="H50" i="92"/>
  <c r="H49" i="92"/>
  <c r="H48" i="92"/>
  <c r="H47" i="92"/>
  <c r="H46" i="92"/>
  <c r="H45" i="92"/>
  <c r="H44" i="92"/>
  <c r="H43" i="92"/>
  <c r="H42" i="92"/>
  <c r="H41" i="92"/>
  <c r="H40" i="92"/>
  <c r="H39" i="92"/>
  <c r="H38" i="92"/>
  <c r="H35" i="92"/>
  <c r="H34" i="92"/>
  <c r="H33" i="92"/>
  <c r="H32" i="92"/>
  <c r="H31" i="92"/>
  <c r="H30" i="92"/>
  <c r="H29" i="92"/>
  <c r="H28" i="92"/>
  <c r="H27" i="92"/>
  <c r="H26" i="92"/>
  <c r="H25" i="92"/>
  <c r="H24" i="92"/>
  <c r="H23" i="92"/>
  <c r="H22" i="92"/>
  <c r="H21" i="92"/>
  <c r="H20" i="92"/>
  <c r="H19" i="92"/>
  <c r="H18" i="92"/>
  <c r="H17" i="92"/>
  <c r="H16" i="92"/>
  <c r="H15" i="92"/>
  <c r="H14" i="92"/>
  <c r="H13" i="92"/>
  <c r="H12" i="92"/>
  <c r="H11" i="92"/>
  <c r="H10" i="92"/>
  <c r="H9" i="92"/>
  <c r="H8" i="92"/>
  <c r="G7" i="92"/>
  <c r="F7" i="92"/>
  <c r="H7" i="92" l="1"/>
  <c r="H69" i="92"/>
  <c r="H11" i="94"/>
  <c r="H30" i="94"/>
  <c r="G14" i="94"/>
  <c r="H8" i="94"/>
  <c r="H17" i="94"/>
  <c r="H43" i="93"/>
  <c r="G45" i="93"/>
  <c r="H45" i="93" s="1"/>
  <c r="H53" i="92"/>
  <c r="H36" i="92"/>
  <c r="H14" i="94" l="1"/>
  <c r="D33" i="102"/>
  <c r="E33" i="102"/>
  <c r="F33" i="102"/>
  <c r="G33" i="102"/>
  <c r="H33" i="102"/>
  <c r="I33" i="102"/>
  <c r="J33" i="102"/>
  <c r="K33" i="102"/>
  <c r="L33" i="102"/>
  <c r="C33" i="102"/>
  <c r="F13" i="106" l="1"/>
  <c r="F14" i="106"/>
  <c r="F15" i="106"/>
  <c r="F16" i="106"/>
  <c r="F17" i="106"/>
  <c r="F18" i="106"/>
  <c r="F10" i="106"/>
  <c r="C19" i="77"/>
  <c r="E27" i="72"/>
  <c r="E13" i="72"/>
  <c r="C8" i="72"/>
  <c r="C30" i="94"/>
  <c r="C8" i="94"/>
  <c r="AA8" i="100"/>
  <c r="Z8" i="100"/>
  <c r="Y8" i="100"/>
  <c r="X8" i="100"/>
  <c r="W8" i="100"/>
  <c r="V8" i="100"/>
  <c r="U8" i="100"/>
  <c r="T8" i="100"/>
  <c r="S8" i="100"/>
  <c r="R8" i="100"/>
  <c r="Q8" i="100"/>
  <c r="P8" i="100"/>
  <c r="O8" i="100"/>
  <c r="N8" i="100"/>
  <c r="M8" i="100"/>
  <c r="L8" i="100"/>
  <c r="K8" i="100"/>
  <c r="J8" i="100"/>
  <c r="I8" i="100"/>
  <c r="H8" i="100"/>
  <c r="G8" i="100"/>
  <c r="F8" i="100"/>
  <c r="E8" i="100"/>
  <c r="D8" i="100"/>
  <c r="C8" i="100"/>
  <c r="D15" i="98"/>
  <c r="C15" i="98"/>
  <c r="F9" i="106" l="1"/>
  <c r="B9" i="106"/>
  <c r="C9" i="106"/>
  <c r="E43" i="94" l="1"/>
  <c r="E42" i="94"/>
  <c r="E41" i="94"/>
  <c r="E40" i="94"/>
  <c r="E39" i="94"/>
  <c r="E38" i="94"/>
  <c r="E37" i="94"/>
  <c r="E36" i="94"/>
  <c r="E35" i="94"/>
  <c r="E34" i="94"/>
  <c r="E33" i="94"/>
  <c r="E32" i="94"/>
  <c r="E31" i="94"/>
  <c r="D30" i="94"/>
  <c r="E30" i="94"/>
  <c r="E29" i="94"/>
  <c r="E28" i="94"/>
  <c r="E27" i="94"/>
  <c r="E26" i="94"/>
  <c r="E25" i="94"/>
  <c r="E24" i="94"/>
  <c r="E23" i="94"/>
  <c r="E22" i="94"/>
  <c r="E21" i="94"/>
  <c r="E20" i="94"/>
  <c r="E19" i="94"/>
  <c r="E18" i="94"/>
  <c r="D17" i="94"/>
  <c r="D14" i="94" s="1"/>
  <c r="C17" i="94"/>
  <c r="C14" i="94" s="1"/>
  <c r="E16" i="94"/>
  <c r="E15" i="94"/>
  <c r="E13" i="94"/>
  <c r="E12" i="94"/>
  <c r="D11" i="94"/>
  <c r="E11" i="94" s="1"/>
  <c r="E10" i="94"/>
  <c r="E9" i="94"/>
  <c r="D8" i="94"/>
  <c r="E8" i="94" s="1"/>
  <c r="E7" i="94"/>
  <c r="E6" i="94"/>
  <c r="E14" i="94" l="1"/>
  <c r="E17" i="94"/>
  <c r="B2" i="107"/>
  <c r="B1" i="107"/>
  <c r="B2" i="37"/>
  <c r="B1" i="37"/>
  <c r="G22" i="74" l="1"/>
  <c r="F22" i="74"/>
  <c r="E22" i="74"/>
  <c r="D22" i="74"/>
  <c r="C22" i="74"/>
  <c r="H9" i="74"/>
  <c r="H10" i="74"/>
  <c r="H11" i="74"/>
  <c r="H12" i="74"/>
  <c r="H13" i="74"/>
  <c r="H14" i="74"/>
  <c r="H15" i="74"/>
  <c r="H16" i="74"/>
  <c r="H17" i="74"/>
  <c r="H18" i="74"/>
  <c r="H19" i="74"/>
  <c r="H20" i="74"/>
  <c r="H21" i="74"/>
  <c r="H8" i="74"/>
  <c r="V13" i="64"/>
  <c r="S21" i="35"/>
  <c r="H22" i="74" l="1"/>
  <c r="C6" i="69"/>
  <c r="E32" i="72"/>
  <c r="E25" i="72"/>
  <c r="E22" i="72"/>
  <c r="E16" i="72"/>
  <c r="E34" i="72"/>
  <c r="E33" i="72"/>
  <c r="E29" i="72"/>
  <c r="E26" i="72"/>
  <c r="E24" i="72"/>
  <c r="E23" i="72"/>
  <c r="E19" i="72"/>
  <c r="E18" i="72"/>
  <c r="E17" i="72"/>
  <c r="E15" i="72"/>
  <c r="E14" i="72"/>
  <c r="E12" i="72"/>
  <c r="E20" i="72" l="1"/>
  <c r="E31" i="72"/>
  <c r="E28" i="72"/>
  <c r="E21" i="72"/>
  <c r="E30" i="72"/>
  <c r="F6" i="107" l="1"/>
  <c r="E6" i="107"/>
  <c r="D6" i="107"/>
  <c r="C6" i="107"/>
  <c r="B2" i="106" l="1"/>
  <c r="B1" i="106"/>
  <c r="B1" i="105"/>
  <c r="B2" i="105"/>
  <c r="F11" i="106" l="1"/>
  <c r="E9" i="106"/>
  <c r="D9" i="106"/>
  <c r="F12" i="106" l="1"/>
  <c r="B1" i="94" l="1"/>
  <c r="B1" i="93"/>
  <c r="B1" i="92"/>
  <c r="B1" i="104" l="1"/>
  <c r="B1" i="103"/>
  <c r="B1" i="102"/>
  <c r="B1" i="101"/>
  <c r="B1" i="100"/>
  <c r="B1" i="99"/>
  <c r="B1" i="98"/>
  <c r="B1" i="97"/>
  <c r="B1" i="96"/>
  <c r="B1" i="95"/>
  <c r="C18" i="99" l="1"/>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H34" i="97"/>
  <c r="H7" i="96"/>
  <c r="H8" i="96"/>
  <c r="H9" i="96"/>
  <c r="H10" i="96"/>
  <c r="H11" i="96"/>
  <c r="H12" i="96"/>
  <c r="H13" i="96"/>
  <c r="H14" i="96"/>
  <c r="H15" i="96"/>
  <c r="H16" i="96"/>
  <c r="H17" i="96"/>
  <c r="H18" i="96"/>
  <c r="H19" i="96"/>
  <c r="H20" i="96"/>
  <c r="H22" i="96"/>
  <c r="H23" i="96"/>
  <c r="H21" i="96" l="1"/>
  <c r="D8" i="72"/>
  <c r="D37" i="72" s="1"/>
  <c r="E8" i="72" l="1"/>
  <c r="E37" i="72" s="1"/>
  <c r="C37" i="72"/>
  <c r="E44" i="93"/>
  <c r="E42" i="93"/>
  <c r="E41" i="93"/>
  <c r="E40" i="93"/>
  <c r="E39" i="93"/>
  <c r="E38" i="93"/>
  <c r="E36" i="93"/>
  <c r="E35" i="93"/>
  <c r="E33" i="93"/>
  <c r="E32" i="93"/>
  <c r="E31" i="93"/>
  <c r="E30" i="93"/>
  <c r="E28" i="93"/>
  <c r="E27" i="93"/>
  <c r="E26" i="93"/>
  <c r="E25" i="93"/>
  <c r="E24" i="93"/>
  <c r="E23" i="93"/>
  <c r="E22" i="93"/>
  <c r="E21" i="93"/>
  <c r="E20" i="93"/>
  <c r="E19" i="93"/>
  <c r="E18" i="93"/>
  <c r="E17" i="93"/>
  <c r="E16" i="93"/>
  <c r="E15" i="93"/>
  <c r="E14" i="93"/>
  <c r="E13" i="93"/>
  <c r="E12" i="93"/>
  <c r="E11" i="93"/>
  <c r="E10" i="93"/>
  <c r="E9" i="93"/>
  <c r="E8" i="93"/>
  <c r="E7" i="93"/>
  <c r="C45" i="93"/>
  <c r="E67" i="92"/>
  <c r="E66" i="92"/>
  <c r="E65" i="92"/>
  <c r="E64" i="92"/>
  <c r="E62" i="92"/>
  <c r="E61" i="92"/>
  <c r="E60" i="92"/>
  <c r="E58" i="92"/>
  <c r="E57" i="92"/>
  <c r="E56" i="92"/>
  <c r="E55" i="92"/>
  <c r="E52" i="92"/>
  <c r="E51" i="92"/>
  <c r="E50" i="92"/>
  <c r="E49" i="92"/>
  <c r="E48" i="92"/>
  <c r="E46" i="92"/>
  <c r="E45" i="92"/>
  <c r="E44" i="92"/>
  <c r="E43" i="92"/>
  <c r="E42" i="92"/>
  <c r="E41" i="92"/>
  <c r="E40" i="92"/>
  <c r="E39" i="92"/>
  <c r="E38" i="92"/>
  <c r="E35" i="92"/>
  <c r="E34" i="92"/>
  <c r="E33" i="92"/>
  <c r="E32" i="92"/>
  <c r="E31" i="92"/>
  <c r="E29" i="92"/>
  <c r="E28" i="92"/>
  <c r="E27" i="92"/>
  <c r="E26" i="92"/>
  <c r="E25" i="92"/>
  <c r="E24" i="92"/>
  <c r="E23" i="92"/>
  <c r="E22" i="92"/>
  <c r="E21" i="92"/>
  <c r="E20" i="92"/>
  <c r="E18" i="92"/>
  <c r="E17" i="92"/>
  <c r="E16" i="92"/>
  <c r="E15" i="92"/>
  <c r="E14" i="92"/>
  <c r="E13" i="92"/>
  <c r="E12" i="92"/>
  <c r="E11" i="92"/>
  <c r="E10" i="92"/>
  <c r="E9" i="92"/>
  <c r="E8" i="92"/>
  <c r="E30" i="92" l="1"/>
  <c r="E36" i="92"/>
  <c r="E6" i="93"/>
  <c r="E68" i="92"/>
  <c r="E19" i="92"/>
  <c r="E47" i="92"/>
  <c r="E59" i="92"/>
  <c r="E63" i="92"/>
  <c r="E29" i="93"/>
  <c r="E34" i="93"/>
  <c r="E37" i="93"/>
  <c r="D45" i="93"/>
  <c r="E7" i="92"/>
  <c r="D69" i="92" l="1"/>
  <c r="E45" i="93"/>
  <c r="E43" i="93"/>
  <c r="C69" i="92"/>
  <c r="E69" i="92" s="1"/>
  <c r="E53" i="92"/>
  <c r="B1" i="80" l="1"/>
  <c r="G39" i="80" l="1"/>
  <c r="G6" i="71"/>
  <c r="G13" i="71" s="1"/>
  <c r="F6" i="71"/>
  <c r="F13" i="71" s="1"/>
  <c r="E6" i="71"/>
  <c r="E13" i="71" s="1"/>
  <c r="D6" i="71"/>
  <c r="D13" i="71" s="1"/>
  <c r="C6" i="71"/>
  <c r="C13" i="71" s="1"/>
  <c r="B1" i="79" l="1"/>
  <c r="B1" i="36"/>
  <c r="B1" i="74"/>
  <c r="B1" i="64"/>
  <c r="B1" i="35"/>
  <c r="B1" i="69"/>
  <c r="B1" i="77"/>
  <c r="B1" i="28"/>
  <c r="B1" i="73"/>
  <c r="B1" i="72"/>
  <c r="B1" i="52"/>
  <c r="B1" i="71"/>
  <c r="B1" i="6"/>
  <c r="C21" i="77" l="1"/>
  <c r="D16" i="77"/>
  <c r="D17" i="77"/>
  <c r="D15" i="77"/>
  <c r="D12" i="77"/>
  <c r="D13" i="77"/>
  <c r="D11" i="77"/>
  <c r="D8" i="77"/>
  <c r="D9" i="77"/>
  <c r="D7" i="77"/>
  <c r="C20" i="77"/>
  <c r="D21" i="77" l="1"/>
  <c r="D19" i="77"/>
  <c r="D20" i="77"/>
  <c r="C5" i="73" l="1"/>
  <c r="S20" i="35" l="1"/>
  <c r="S19" i="35"/>
  <c r="S18" i="35"/>
  <c r="S17" i="35"/>
  <c r="S16" i="35"/>
  <c r="S15" i="35"/>
  <c r="S14" i="35"/>
  <c r="S13" i="35"/>
  <c r="S12" i="35"/>
  <c r="S11" i="35"/>
  <c r="S10" i="35"/>
  <c r="S9" i="35"/>
  <c r="S8" i="35"/>
  <c r="S22" i="35" l="1"/>
  <c r="D22" i="35"/>
  <c r="E22" i="35"/>
  <c r="F22" i="35"/>
  <c r="G22" i="35"/>
  <c r="H22" i="35"/>
  <c r="I22" i="35"/>
  <c r="J22" i="35"/>
  <c r="K22" i="35"/>
  <c r="L22" i="35"/>
  <c r="M22" i="35"/>
  <c r="N22" i="35"/>
  <c r="O22" i="35"/>
  <c r="P22" i="35"/>
  <c r="Q22" i="35"/>
  <c r="R22" i="35"/>
  <c r="C22" i="35"/>
  <c r="V7" i="64" l="1"/>
  <c r="V9" i="64" l="1"/>
  <c r="C8" i="73" l="1"/>
  <c r="C13" i="73" s="1"/>
  <c r="V8" i="64" l="1"/>
  <c r="V10" i="64"/>
  <c r="V11" i="64"/>
  <c r="V12" i="64"/>
  <c r="V14" i="64"/>
  <c r="V15" i="64"/>
  <c r="V16" i="64"/>
  <c r="V17" i="64"/>
  <c r="V18" i="64"/>
  <c r="V19" i="64"/>
  <c r="V20" i="64"/>
  <c r="V21" i="64" l="1"/>
  <c r="C53" i="28" l="1"/>
  <c r="B10" i="105" s="1"/>
  <c r="B9" i="105"/>
  <c r="C6" i="28" l="1"/>
  <c r="B8" i="105" s="1"/>
  <c r="B7" i="105" s="1"/>
  <c r="B6" i="105" s="1"/>
  <c r="B23" i="105" l="1"/>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<sst xmlns="http://schemas.openxmlformats.org/spreadsheetml/2006/main" count="1635" uniqueCount="1020">
  <si>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</si>
  <si>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</si>
  <si>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</si>
  <si>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</si>
  <si>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</si>
  <si>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</si>
  <si>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</si>
  <si>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</si>
  <si>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</si>
  <si>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</si>
  <si>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</si>
  <si>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</si>
  <si>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</si>
  <si>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</si>
  <si>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</si>
  <si>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</si>
  <si>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</si>
  <si>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</si>
  <si>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</si>
  <si>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</si>
  <si>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</si>
  <si>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</si>
  <si>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</si>
  <si>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</si>
  <si>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</si>
  <si>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</si>
  <si>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</si>
  <si>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</si>
  <si>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</si>
  <si>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</si>
  <si>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</si>
  <si>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</si>
  <si>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</si>
  <si>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</si>
  <si>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</si>
  <si>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</si>
  <si>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</si>
  <si>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</si>
  <si>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</si>
  <si>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</si>
  <si>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</si>
  <si>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</si>
  <si>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</si>
  <si>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</si>
  <si>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</si>
  <si>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</si>
  <si>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</si>
  <si>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</si>
  <si>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</si>
  <si>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</si>
  <si>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</si>
  <si>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</si>
  <si>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</si>
  <si>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</si>
  <si>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</si>
  <si>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</si>
  <si>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</si>
  <si>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</si>
  <si>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</si>
  <si>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</si>
  <si>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</si>
  <si>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</si>
  <si>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</si>
  <si>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</si>
  <si>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</si>
  <si>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</si>
  <si>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</si>
  <si>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</si>
  <si>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</si>
  <si>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</si>
  <si>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</si>
  <si>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</si>
  <si>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</si>
  <si>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</si>
  <si>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</si>
  <si>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</si>
  <si>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</si>
  <si>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</si>
  <si>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</si>
  <si>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</si>
  <si>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</si>
  <si>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</si>
  <si>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</si>
  <si>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</si>
  <si>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</si>
  <si>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</si>
  <si>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</si>
  <si>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</si>
  <si>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</si>
  <si>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</si>
  <si>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</si>
  <si>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</si>
  <si>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</si>
  <si>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</si>
  <si>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</si>
  <si>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</si>
  <si>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</si>
  <si>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</si>
  <si>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</si>
  <si>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</si>
  <si>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</si>
  <si>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</si>
  <si>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</si>
  <si>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</si>
  <si>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</si>
  <si>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</si>
  <si>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</si>
  <si>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</si>
  <si>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</si>
  <si>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</si>
  <si>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</si>
  <si>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</si>
  <si>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</si>
  <si>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</si>
  <si>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</si>
  <si>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</si>
  <si>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</si>
  <si>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</si>
  <si>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</si>
  <si>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</si>
  <si>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</si>
  <si>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</si>
  <si>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</si>
  <si>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</si>
  <si>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</si>
  <si>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</si>
  <si>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</si>
  <si>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</si>
  <si>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</si>
  <si>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</si>
  <si>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</si>
  <si>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</si>
  <si>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</si>
  <si>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</si>
  <si>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</si>
  <si>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</si>
  <si>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</si>
  <si>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</si>
  <si>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</si>
  <si>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</si>
  <si>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</si>
  <si>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</si>
  <si>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</si>
  <si>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</si>
  <si>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</si>
  <si>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</si>
  <si>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</si>
  <si>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</si>
  <si>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</si>
  <si>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</si>
  <si>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</si>
  <si>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</si>
  <si>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</si>
  <si>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</si>
  <si>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</si>
  <si>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</si>
  <si>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</si>
  <si>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</si>
  <si>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</si>
  <si>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</si>
  <si>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</si>
  <si>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</si>
  <si>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</si>
  <si>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</si>
  <si>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</si>
  <si>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</si>
  <si>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</si>
  <si>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</si>
  <si>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</si>
  <si>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</si>
  <si>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</si>
  <si>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</si>
  <si>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</si>
  <si>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</si>
  <si>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</si>
  <si>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</si>
  <si>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</si>
  <si>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</si>
  <si>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</si>
  <si>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</si>
  <si>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</si>
  <si>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</si>
  <si>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</si>
  <si>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</si>
  <si>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</si>
  <si>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</si>
  <si>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</si>
  <si>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</si>
  <si>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</si>
  <si>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</si>
  <si>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</si>
  <si>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</si>
  <si>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</si>
  <si>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</si>
  <si>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</si>
  <si>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</si>
  <si>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</si>
  <si>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</si>
  <si>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</si>
  <si>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</si>
  <si>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</si>
  <si>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</si>
  <si>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</si>
  <si>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</si>
  <si>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</si>
  <si>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</si>
  <si>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</si>
  <si>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</si>
  <si>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</si>
  <si>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</si>
  <si>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</si>
  <si>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</si>
  <si>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</si>
  <si>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</si>
  <si>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</si>
  <si>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</si>
  <si>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</si>
  <si>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</si>
  <si>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</si>
  <si>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</si>
  <si>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</si>
  <si>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</si>
  <si>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</si>
  <si>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</si>
  <si>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</si>
  <si>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</si>
  <si>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</si>
  <si>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</si>
  <si>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</si>
  <si>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</si>
  <si>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</si>
  <si>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</si>
  <si>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</si>
  <si>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</si>
  <si>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</si>
  <si>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</si>
  <si>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</si>
  <si>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</si>
  <si>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</si>
  <si>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</si>
  <si>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</si>
  <si>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</si>
  <si>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</si>
  <si>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</si>
  <si>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</si>
  <si>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</si>
  <si>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</si>
  <si>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</si>
  <si>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</si>
  <si>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</si>
  <si>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</si>
  <si>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</si>
  <si>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</si>
  <si>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</si>
  <si>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</si>
  <si>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</si>
  <si>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</si>
  <si>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</si>
  <si>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</si>
  <si>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</si>
  <si>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</si>
  <si>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</si>
  <si>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</si>
  <si>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</si>
  <si>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</si>
  <si>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</si>
  <si>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</si>
  <si>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</si>
  <si>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</si>
  <si>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</si>
  <si>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</si>
  <si>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</si>
  <si>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</si>
  <si>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</si>
  <si>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</si>
  <si>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</si>
  <si>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</si>
  <si>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</si>
  <si>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</si>
  <si>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</si>
  <si>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</si>
  <si>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</si>
  <si>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</si>
  <si>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</si>
  <si>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</si>
  <si>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</si>
  <si>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</si>
  <si>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</si>
  <si>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</si>
  <si>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</si>
  <si>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</si>
  <si>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</si>
  <si>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</si>
  <si>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</si>
  <si>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</si>
  <si>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</si>
  <si>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</si>
  <si>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</si>
  <si>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</si>
  <si>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</si>
  <si>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</si>
  <si>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</si>
  <si>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</si>
  <si>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</si>
  <si>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</si>
  <si>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</si>
  <si>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</si>
  <si>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</si>
  <si>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</si>
  <si>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</si>
  <si>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</si>
  <si>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</si>
  <si>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</si>
  <si>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</si>
  <si>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</si>
  <si>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</si>
  <si>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</si>
  <si>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</si>
  <si>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</si>
  <si>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</si>
  <si>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</si>
  <si>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</si>
  <si>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</si>
  <si>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</si>
  <si>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</si>
  <si>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</si>
  <si>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</si>
  <si>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</si>
  <si>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</si>
  <si>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</si>
  <si>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</si>
  <si>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</si>
  <si>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</si>
  <si>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</si>
  <si>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</si>
  <si>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</si>
  <si>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</si>
  <si>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</si>
  <si>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</si>
  <si>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</si>
  <si>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</si>
  <si>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</si>
  <si>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</si>
  <si>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</si>
  <si>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</si>
  <si>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</si>
  <si>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</si>
  <si>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</si>
  <si>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</si>
  <si>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</si>
  <si>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</si>
  <si>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</si>
  <si>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</si>
  <si>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</si>
  <si>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</si>
  <si>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</si>
  <si>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</si>
  <si>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</si>
  <si>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</si>
  <si>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</si>
  <si>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</si>
  <si>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</si>
  <si>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</si>
  <si>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</si>
  <si>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</si>
  <si>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</si>
  <si>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</si>
  <si>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</si>
  <si>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</si>
  <si>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</si>
  <si>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</si>
  <si>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</si>
  <si>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</si>
  <si>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</si>
  <si>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</si>
  <si>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</si>
  <si>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</si>
  <si>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</si>
  <si>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</si>
  <si>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</si>
  <si>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</si>
  <si>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</si>
  <si>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</si>
  <si>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</si>
  <si>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</si>
  <si>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</si>
  <si>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</si>
  <si>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</si>
  <si>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</si>
  <si>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</si>
  <si>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</si>
  <si>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</si>
  <si>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</si>
  <si>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</si>
  <si>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</si>
  <si>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</si>
  <si>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</si>
  <si>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</si>
  <si>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</si>
  <si>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</si>
  <si>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</si>
  <si>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</si>
  <si>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</si>
  <si>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</si>
  <si>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</si>
  <si>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</si>
  <si>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</si>
  <si>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</si>
  <si>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</si>
  <si>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</si>
  <si>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</si>
  <si>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</si>
  <si>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</si>
  <si>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</si>
  <si>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</si>
  <si>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</si>
  <si>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</si>
  <si>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</si>
  <si>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</si>
  <si>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</si>
  <si>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</si>
  <si>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</si>
  <si>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</si>
  <si>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</si>
  <si>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</si>
  <si>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</si>
  <si>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</si>
  <si>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</si>
  <si>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</si>
  <si>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</si>
  <si>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</si>
  <si>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</si>
  <si>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</si>
  <si>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</si>
  <si>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</si>
  <si>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</si>
  <si>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</si>
  <si>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</si>
  <si>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</si>
  <si>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</si>
  <si>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</si>
  <si>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</si>
  <si>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</si>
  <si>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</si>
  <si>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</si>
  <si>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</si>
  <si>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</si>
  <si>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</si>
  <si>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</si>
  <si>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</si>
  <si>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</si>
  <si>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</si>
  <si>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</si>
  <si>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</si>
  <si>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</si>
  <si>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</si>
  <si>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</si>
  <si>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</si>
  <si>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</si>
  <si>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</si>
  <si>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</si>
  <si>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</si>
  <si>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</si>
  <si>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</si>
  <si>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</si>
  <si>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</si>
  <si>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</si>
  <si>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</si>
  <si>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</si>
  <si>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</si>
  <si>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</si>
  <si>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</si>
  <si>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</si>
  <si>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</si>
  <si>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</si>
  <si>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</si>
  <si>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</si>
  <si>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</si>
  <si>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</si>
  <si>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</si>
  <si>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</si>
  <si>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</si>
  <si>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</si>
  <si>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</si>
  <si>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</si>
  <si>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</si>
  <si>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</si>
  <si>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</si>
  <si>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</si>
  <si>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</si>
  <si>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</si>
  <si>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</si>
  <si>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</si>
  <si>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</si>
  <si>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</si>
  <si>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</si>
  <si>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</si>
  <si>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</si>
  <si>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</si>
  <si>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</si>
  <si>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</si>
  <si>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</si>
  <si>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</si>
  <si>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</si>
  <si>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</si>
  <si>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</si>
  <si>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</si>
  <si>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</si>
  <si>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</si>
  <si>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</si>
  <si>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</si>
  <si>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</si>
  <si>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</si>
  <si>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</si>
  <si>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</si>
  <si>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</si>
  <si>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</si>
  <si>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</si>
  <si>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</si>
  <si>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</si>
  <si>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</si>
  <si>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</si>
  <si>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</si>
  <si>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</si>
  <si>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</si>
  <si>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</si>
  <si>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</si>
  <si>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</si>
  <si>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</si>
  <si>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</si>
  <si>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</si>
  <si>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</si>
  <si>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</si>
  <si>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</si>
  <si>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</si>
  <si>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</si>
  <si>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</si>
  <si>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</si>
  <si>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</si>
  <si>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</si>
  <si>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</si>
  <si>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</si>
  <si>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</si>
  <si>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</si>
  <si>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</si>
  <si>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</si>
  <si>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</si>
  <si>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</si>
  <si>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</si>
  <si>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</si>
  <si>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</si>
  <si>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</si>
  <si>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</si>
  <si>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</si>
  <si>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</si>
  <si>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</si>
  <si>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</si>
  <si>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</si>
  <si>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</si>
  <si>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</si>
  <si>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</si>
  <si>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</si>
  <si>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</si>
  <si>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</si>
  <si>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</si>
  <si>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</si>
  <si>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</si>
  <si>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</si>
  <si>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</si>
  <si>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</si>
  <si>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</si>
  <si>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</si>
  <si>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</si>
  <si>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</si>
  <si>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</si>
  <si>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</si>
  <si>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</si>
  <si>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</si>
  <si>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</si>
  <si>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</si>
  <si>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</si>
  <si>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</si>
  <si>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</si>
  <si>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</si>
  <si>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</si>
  <si>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</si>
  <si>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</si>
  <si>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</si>
  <si>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</si>
  <si>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</si>
  <si>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</si>
  <si>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</si>
  <si>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</si>
  <si>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</si>
  <si>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</si>
  <si>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</si>
  <si>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</si>
  <si>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</si>
  <si>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</si>
  <si>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</si>
  <si>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</si>
  <si>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</si>
  <si>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</si>
  <si>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</si>
  <si>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</si>
  <si>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</si>
  <si>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</si>
  <si>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</si>
  <si>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</si>
  <si>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</si>
  <si>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</si>
  <si>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</si>
  <si>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</si>
  <si>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</si>
  <si>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</si>
  <si>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</si>
  <si>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</si>
  <si>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</si>
  <si>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</si>
  <si>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</si>
  <si>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</si>
  <si>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</si>
  <si>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</si>
  <si>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</si>
  <si>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</si>
  <si>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</si>
  <si>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</si>
  <si>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</si>
  <si>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</si>
  <si>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</si>
  <si>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</si>
  <si>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</si>
  <si>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</si>
  <si>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</si>
  <si>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</si>
  <si>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</si>
  <si>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</si>
  <si>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</si>
  <si>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</si>
  <si>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</si>
  <si>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</si>
  <si>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</si>
  <si>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</si>
  <si>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</si>
  <si>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</si>
  <si>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</si>
  <si>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</si>
  <si>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</si>
  <si>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</si>
  <si>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</si>
  <si>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</si>
  <si>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</si>
  <si>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</si>
  <si>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</si>
  <si>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</si>
  <si>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</si>
  <si>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</si>
  <si>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</si>
  <si>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</si>
  <si>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</si>
  <si>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</si>
  <si>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</si>
  <si>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</si>
  <si>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</si>
  <si>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</si>
  <si>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</si>
  <si>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</si>
  <si>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</si>
  <si>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</si>
  <si>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</si>
  <si>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</si>
  <si>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</si>
  <si>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</si>
  <si>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</si>
  <si>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</si>
  <si>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</si>
  <si>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</si>
  <si>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</si>
  <si>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</si>
  <si>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</si>
  <si>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</si>
  <si>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</si>
  <si>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</si>
  <si>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</si>
  <si>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</si>
  <si>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</si>
  <si>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</si>
  <si>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</si>
  <si>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</si>
  <si>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</si>
  <si>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</si>
  <si>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</si>
  <si>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</si>
  <si>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</si>
  <si>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</si>
  <si>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</si>
  <si>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</si>
  <si>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</si>
  <si>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</si>
  <si>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</si>
  <si>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</si>
  <si>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</si>
  <si>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</si>
  <si>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</si>
  <si>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</si>
  <si>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</si>
  <si>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</si>
  <si>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</si>
  <si>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</si>
  <si>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</si>
  <si>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</si>
  <si>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</si>
  <si>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</si>
  <si>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</si>
  <si>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</si>
  <si>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</si>
  <si>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</si>
  <si>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</si>
  <si>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</si>
  <si>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</si>
  <si>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</si>
  <si>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</si>
  <si>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</si>
  <si>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</si>
  <si>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</si>
  <si>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</si>
  <si>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</si>
  <si>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</si>
  <si>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</si>
  <si>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</si>
  <si>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</si>
  <si>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</si>
  <si>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</si>
  <si>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</si>
  <si>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</si>
  <si>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</si>
  <si>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</si>
  <si>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</si>
  <si>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</si>
  <si>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</si>
  <si>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</si>
  <si>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</si>
  <si>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</si>
  <si>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</si>
  <si>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</si>
  <si>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</si>
  <si>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</si>
  <si>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</si>
  <si>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</si>
  <si>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</si>
  <si>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</si>
  <si>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</si>
  <si>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</si>
  <si>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</si>
  <si>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</si>
  <si>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</si>
  <si>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</si>
  <si>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</si>
  <si>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</si>
  <si>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</si>
  <si>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</si>
  <si>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</si>
  <si>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</si>
  <si>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</si>
  <si>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</si>
  <si>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</si>
  <si>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</si>
  <si>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</si>
  <si>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</si>
  <si>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</si>
  <si>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</si>
  <si>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</si>
  <si>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</si>
  <si>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</si>
  <si>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</si>
  <si>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</si>
  <si>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</si>
  <si>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</si>
  <si>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</si>
  <si>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</si>
  <si>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</si>
  <si>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</si>
  <si>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</si>
  <si>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</si>
  <si>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</si>
  <si>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</si>
  <si>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</si>
  <si>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</si>
  <si>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</si>
  <si>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</si>
  <si>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</si>
  <si>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</si>
  <si>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</si>
  <si>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</si>
  <si>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</si>
  <si>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</si>
  <si>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</si>
  <si>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</si>
  <si>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</si>
  <si>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</si>
  <si>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</si>
  <si>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</si>
  <si>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</si>
  <si>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</si>
  <si>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</si>
  <si>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</si>
  <si>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</si>
  <si>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</si>
  <si>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</si>
  <si>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</si>
  <si>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</si>
  <si>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</si>
  <si>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</si>
  <si>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</si>
  <si>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</si>
  <si>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</si>
  <si>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</si>
  <si>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</si>
  <si>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</si>
  <si>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</si>
  <si>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</si>
  <si>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</si>
  <si>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</si>
  <si>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</si>
  <si>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</si>
  <si>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</si>
  <si>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</si>
  <si>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</si>
  <si>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</si>
  <si>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</si>
  <si>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</si>
  <si>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</si>
  <si>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</si>
  <si>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</si>
  <si>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</si>
  <si>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</si>
  <si>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</si>
  <si>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</si>
  <si>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</si>
  <si>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</si>
  <si>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</si>
  <si>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</si>
  <si>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</si>
  <si>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</si>
  <si>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</si>
  <si>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</si>
  <si>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</si>
  <si>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</si>
  <si>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</si>
  <si>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</si>
  <si>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</si>
  <si>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</si>
  <si>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</si>
  <si>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</si>
  <si>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</si>
  <si>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</si>
  <si>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</si>
  <si>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</si>
  <si>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</si>
  <si>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</si>
  <si>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</si>
  <si>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</si>
  <si>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</si>
  <si>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</si>
  <si>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</si>
  <si>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</si>
  <si>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</si>
  <si>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</si>
  <si>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</si>
  <si>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</si>
  <si>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</si>
  <si>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</si>
  <si>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</si>
  <si>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</si>
  <si>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</si>
  <si>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</si>
  <si>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</si>
  <si>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</si>
  <si>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</si>
  <si>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</si>
  <si>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</si>
  <si>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</si>
  <si>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</si>
  <si>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</si>
  <si>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</si>
  <si>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</si>
  <si>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</si>
  <si>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</si>
  <si>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</si>
  <si>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</si>
  <si>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</si>
  <si>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</si>
  <si>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</si>
  <si>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</si>
  <si>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</si>
  <si>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</si>
  <si>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</si>
  <si>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</si>
  <si>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</si>
  <si>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</si>
  <si>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</si>
  <si>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</si>
  <si>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</si>
  <si>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</si>
  <si>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</si>
  <si>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</si>
  <si>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</si>
  <si>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</si>
  <si>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</si>
  <si>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</si>
  <si>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</si>
  <si>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</si>
  <si>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</si>
  <si>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</si>
  <si>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</si>
  <si>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</si>
  <si>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</si>
  <si>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</si>
  <si>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</si>
  <si>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</si>
  <si>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</si>
  <si>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</si>
  <si>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</si>
  <si>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</si>
  <si>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</si>
  <si>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</si>
  <si>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</si>
  <si>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</si>
  <si>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</si>
  <si>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</si>
  <si>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</si>
  <si>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</si>
  <si>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</si>
  <si>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</si>
  <si>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</si>
  <si>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</si>
  <si>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</si>
  <si>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</si>
  <si>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</si>
  <si>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</si>
  <si>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</si>
  <si>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</si>
  <si>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</si>
  <si>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</si>
  <si>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</si>
  <si>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</si>
  <si>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</si>
  <si>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</si>
  <si>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</si>
  <si>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</si>
  <si>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</si>
  <si>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</si>
  <si>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</si>
  <si>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</si>
  <si>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</si>
  <si>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</si>
  <si>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</si>
  <si>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</si>
  <si>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</si>
  <si>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</si>
  <si>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</si>
  <si>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</si>
  <si>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</si>
  <si>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</si>
  <si>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</si>
  <si>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</si>
  <si>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</si>
  <si>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</si>
  <si>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</si>
  <si>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</si>
  <si>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</si>
  <si>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</si>
  <si>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</si>
  <si>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</si>
  <si>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</si>
  <si>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</si>
  <si>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</si>
  <si>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</si>
  <si>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</si>
  <si>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</si>
  <si>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</si>
  <si>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</si>
  <si>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</si>
  <si>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</si>
  <si>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</si>
  <si>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</si>
  <si>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</si>
  <si>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</si>
  <si>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</si>
  <si>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</si>
  <si>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</si>
  <si>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</si>
  <si>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</si>
  <si>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</si>
  <si>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</si>
  <si>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</si>
  <si>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</si>
  <si>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</si>
  <si>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</si>
  <si>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</si>
  <si>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”ლიბერთი ბანკი”</t>
  </si>
  <si>
    <t>მურთაზ კიკორია</t>
  </si>
  <si>
    <t>ბექა გოგიჩაიშვილი</t>
  </si>
  <si>
    <t>www.libertybank.ge</t>
  </si>
  <si>
    <t>დამოუკიდებელი თავმჯდომარე</t>
  </si>
  <si>
    <t xml:space="preserve">ირაკლი ოთარ რუხაძე </t>
  </si>
  <si>
    <t>არადამოუკიდებელ წევრი</t>
  </si>
  <si>
    <t>მამუკა წერეთელი</t>
  </si>
  <si>
    <t>დამოუკიდებელი წევრი</t>
  </si>
  <si>
    <t>მაგდა მაღრაძე</t>
  </si>
  <si>
    <t>ბრუნო ხუან ბალვანერა</t>
  </si>
  <si>
    <t>გენერალური დირექტორი</t>
  </si>
  <si>
    <t>ვახტანგ ბაბუნაშვილი</t>
  </si>
  <si>
    <t>ფინანსური დირექტორი</t>
  </si>
  <si>
    <t>გიორგი გვაზავა</t>
  </si>
  <si>
    <t>რისკების დირექტორი</t>
  </si>
  <si>
    <t>სს,,გალტ &amp; თაგარტი"(ნომინალური მფლობელი)</t>
  </si>
  <si>
    <t>დანარჩენი აქციონერები</t>
  </si>
  <si>
    <t>ბენჯამინ ალბერტ მარსონი</t>
  </si>
  <si>
    <t>იგორ ალექსეევი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</si>
</sst>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0.000%"/>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u/>
      <sz val="10"/>
      <color indexed="12"/>
      <name val="Sylfaen"/>
      <family val="1"/>
      <charset val="204"/>
    </font>
    <font>
      <b/>
      <sz val="9"/>
      <color theme="1"/>
      <name val="Sylfaen"/>
      <family val="1"/>
      <charset val="204"/>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2">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medium">
        <color indexed="64"/>
      </right>
      <top style="thin">
        <color indexed="64"/>
      </top>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9"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40" fillId="64" borderId="38" applyNumberFormat="0" applyAlignment="0" applyProtection="0"/>
    <xf numFmtId="0" fontId="41" fillId="9" borderId="33"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0" fontId="40"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0" fontId="41" fillId="9" borderId="33"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0" fontId="40"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68"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40" applyNumberFormat="0" applyFill="0" applyAlignment="0" applyProtection="0"/>
    <xf numFmtId="169" fontId="54" fillId="0" borderId="40" applyNumberFormat="0" applyFill="0" applyAlignment="0" applyProtection="0"/>
    <xf numFmtId="0"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0" fontId="54" fillId="0" borderId="40" applyNumberFormat="0" applyFill="0" applyAlignment="0" applyProtection="0"/>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9"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0" fontId="65" fillId="42" borderId="37"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3"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0" fontId="68" fillId="0" borderId="43"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0" fontId="68"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44"/>
    <xf numFmtId="169" fontId="25" fillId="0" borderId="44"/>
    <xf numFmtId="168" fontId="25"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5" fillId="0" borderId="0"/>
    <xf numFmtId="0" fontId="8"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8"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8"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68" fontId="8" fillId="0" borderId="0"/>
    <xf numFmtId="0" fontId="75" fillId="0" borderId="0"/>
    <xf numFmtId="168"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5"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168"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168" fontId="2" fillId="0" borderId="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169"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9"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9"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24" fillId="0" borderId="48"/>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3" applyNumberFormat="0" applyFill="0" applyAlignment="0" applyProtection="0"/>
    <xf numFmtId="168" fontId="93" fillId="0" borderId="103" applyNumberFormat="0" applyFill="0" applyAlignment="0" applyProtection="0"/>
    <xf numFmtId="169" fontId="93" fillId="0" borderId="103" applyNumberFormat="0" applyFill="0" applyAlignment="0" applyProtection="0"/>
    <xf numFmtId="168" fontId="93" fillId="0" borderId="103" applyNumberFormat="0" applyFill="0" applyAlignment="0" applyProtection="0"/>
    <xf numFmtId="168" fontId="93" fillId="0" borderId="103" applyNumberFormat="0" applyFill="0" applyAlignment="0" applyProtection="0"/>
    <xf numFmtId="169" fontId="93" fillId="0" borderId="103" applyNumberFormat="0" applyFill="0" applyAlignment="0" applyProtection="0"/>
    <xf numFmtId="168" fontId="93" fillId="0" borderId="103" applyNumberFormat="0" applyFill="0" applyAlignment="0" applyProtection="0"/>
    <xf numFmtId="168" fontId="93" fillId="0" borderId="103" applyNumberFormat="0" applyFill="0" applyAlignment="0" applyProtection="0"/>
    <xf numFmtId="169" fontId="93" fillId="0" borderId="103" applyNumberFormat="0" applyFill="0" applyAlignment="0" applyProtection="0"/>
    <xf numFmtId="168" fontId="93" fillId="0" borderId="103" applyNumberFormat="0" applyFill="0" applyAlignment="0" applyProtection="0"/>
    <xf numFmtId="168" fontId="93" fillId="0" borderId="103" applyNumberFormat="0" applyFill="0" applyAlignment="0" applyProtection="0"/>
    <xf numFmtId="169" fontId="93" fillId="0" borderId="103" applyNumberFormat="0" applyFill="0" applyAlignment="0" applyProtection="0"/>
    <xf numFmtId="168"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69"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68"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68"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88" fontId="2" fillId="69" borderId="97" applyFont="0">
      <alignment horizontal="right" vertical="center"/>
    </xf>
    <xf numFmtId="3" fontId="2" fillId="69" borderId="97" applyFont="0">
      <alignment horizontal="right" vertical="center"/>
    </xf>
    <xf numFmtId="0" fontId="82" fillId="63" borderId="102" applyNumberFormat="0" applyAlignment="0" applyProtection="0"/>
    <xf numFmtId="168" fontId="84" fillId="63" borderId="102" applyNumberFormat="0" applyAlignment="0" applyProtection="0"/>
    <xf numFmtId="169" fontId="84" fillId="63" borderId="102" applyNumberFormat="0" applyAlignment="0" applyProtection="0"/>
    <xf numFmtId="168" fontId="84" fillId="63" borderId="102" applyNumberFormat="0" applyAlignment="0" applyProtection="0"/>
    <xf numFmtId="168" fontId="84" fillId="63" borderId="102" applyNumberFormat="0" applyAlignment="0" applyProtection="0"/>
    <xf numFmtId="169" fontId="84" fillId="63" borderId="102" applyNumberFormat="0" applyAlignment="0" applyProtection="0"/>
    <xf numFmtId="168" fontId="84" fillId="63" borderId="102" applyNumberFormat="0" applyAlignment="0" applyProtection="0"/>
    <xf numFmtId="168" fontId="84" fillId="63" borderId="102" applyNumberFormat="0" applyAlignment="0" applyProtection="0"/>
    <xf numFmtId="169" fontId="84" fillId="63" borderId="102" applyNumberFormat="0" applyAlignment="0" applyProtection="0"/>
    <xf numFmtId="168" fontId="84" fillId="63" borderId="102" applyNumberFormat="0" applyAlignment="0" applyProtection="0"/>
    <xf numFmtId="168" fontId="84" fillId="63" borderId="102" applyNumberFormat="0" applyAlignment="0" applyProtection="0"/>
    <xf numFmtId="169" fontId="84" fillId="63" borderId="102" applyNumberFormat="0" applyAlignment="0" applyProtection="0"/>
    <xf numFmtId="168" fontId="84"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169" fontId="84"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168" fontId="84"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168" fontId="84"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3" fontId="2" fillId="74" borderId="97" applyFont="0">
      <alignment horizontal="right" vertical="center"/>
      <protection locked="0"/>
    </xf>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3" fontId="2" fillId="71" borderId="97" applyFont="0">
      <alignment horizontal="right" vertical="center"/>
      <protection locked="0"/>
    </xf>
    <xf numFmtId="0" fontId="65" fillId="42" borderId="100" applyNumberFormat="0" applyAlignment="0" applyProtection="0"/>
    <xf numFmtId="168" fontId="67" fillId="42" borderId="100" applyNumberFormat="0" applyAlignment="0" applyProtection="0"/>
    <xf numFmtId="169" fontId="67" fillId="42" borderId="100" applyNumberFormat="0" applyAlignment="0" applyProtection="0"/>
    <xf numFmtId="168" fontId="67" fillId="42" borderId="100" applyNumberFormat="0" applyAlignment="0" applyProtection="0"/>
    <xf numFmtId="168" fontId="67" fillId="42" borderId="100" applyNumberFormat="0" applyAlignment="0" applyProtection="0"/>
    <xf numFmtId="169" fontId="67" fillId="42" borderId="100" applyNumberFormat="0" applyAlignment="0" applyProtection="0"/>
    <xf numFmtId="168" fontId="67" fillId="42" borderId="100" applyNumberFormat="0" applyAlignment="0" applyProtection="0"/>
    <xf numFmtId="168" fontId="67" fillId="42" borderId="100" applyNumberFormat="0" applyAlignment="0" applyProtection="0"/>
    <xf numFmtId="169" fontId="67" fillId="42" borderId="100" applyNumberFormat="0" applyAlignment="0" applyProtection="0"/>
    <xf numFmtId="168" fontId="67" fillId="42" borderId="100" applyNumberFormat="0" applyAlignment="0" applyProtection="0"/>
    <xf numFmtId="168" fontId="67" fillId="42" borderId="100" applyNumberFormat="0" applyAlignment="0" applyProtection="0"/>
    <xf numFmtId="169" fontId="67" fillId="42" borderId="100" applyNumberFormat="0" applyAlignment="0" applyProtection="0"/>
    <xf numFmtId="168" fontId="67"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169" fontId="67"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168" fontId="67"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168" fontId="67"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2" fillId="70" borderId="98" applyNumberFormat="0" applyFont="0" applyBorder="0" applyProtection="0">
      <alignment horizontal="left" vertical="center"/>
    </xf>
    <xf numFmtId="9" fontId="2" fillId="70" borderId="97" applyFont="0" applyProtection="0">
      <alignment horizontal="right" vertical="center"/>
    </xf>
    <xf numFmtId="3" fontId="2" fillId="70" borderId="97" applyFont="0" applyProtection="0">
      <alignment horizontal="right" vertical="center"/>
    </xf>
    <xf numFmtId="0" fontId="61" fillId="69" borderId="98" applyFont="0" applyBorder="0">
      <alignment horizontal="center" wrapText="1"/>
    </xf>
    <xf numFmtId="168" fontId="53" fillId="0" borderId="95">
      <alignment horizontal="left" vertical="center"/>
    </xf>
    <xf numFmtId="0" fontId="53" fillId="0" borderId="95">
      <alignment horizontal="left" vertical="center"/>
    </xf>
    <xf numFmtId="0" fontId="53" fillId="0" borderId="95">
      <alignment horizontal="left" vertical="center"/>
    </xf>
    <xf numFmtId="0" fontId="2" fillId="68" borderId="97" applyNumberFormat="0" applyFont="0" applyBorder="0" applyProtection="0">
      <alignment horizontal="center" vertical="center"/>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7" fillId="63" borderId="100" applyNumberFormat="0" applyAlignment="0" applyProtection="0"/>
    <xf numFmtId="168" fontId="39" fillId="63" borderId="100" applyNumberFormat="0" applyAlignment="0" applyProtection="0"/>
    <xf numFmtId="169" fontId="39" fillId="63" borderId="100" applyNumberFormat="0" applyAlignment="0" applyProtection="0"/>
    <xf numFmtId="168" fontId="39" fillId="63" borderId="100" applyNumberFormat="0" applyAlignment="0" applyProtection="0"/>
    <xf numFmtId="168" fontId="39" fillId="63" borderId="100" applyNumberFormat="0" applyAlignment="0" applyProtection="0"/>
    <xf numFmtId="169" fontId="39" fillId="63" borderId="100" applyNumberFormat="0" applyAlignment="0" applyProtection="0"/>
    <xf numFmtId="168" fontId="39" fillId="63" borderId="100" applyNumberFormat="0" applyAlignment="0" applyProtection="0"/>
    <xf numFmtId="168" fontId="39" fillId="63" borderId="100" applyNumberFormat="0" applyAlignment="0" applyProtection="0"/>
    <xf numFmtId="169" fontId="39" fillId="63" borderId="100" applyNumberFormat="0" applyAlignment="0" applyProtection="0"/>
    <xf numFmtId="168" fontId="39" fillId="63" borderId="100" applyNumberFormat="0" applyAlignment="0" applyProtection="0"/>
    <xf numFmtId="168" fontId="39" fillId="63" borderId="100" applyNumberFormat="0" applyAlignment="0" applyProtection="0"/>
    <xf numFmtId="169" fontId="39" fillId="63" borderId="100" applyNumberFormat="0" applyAlignment="0" applyProtection="0"/>
    <xf numFmtId="168" fontId="39"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169" fontId="39"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168" fontId="39"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168" fontId="39"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1" fillId="0" borderId="0"/>
    <xf numFmtId="169" fontId="25" fillId="36" borderId="0"/>
    <xf numFmtId="0" fontId="2" fillId="0" borderId="0">
      <alignment vertical="center"/>
    </xf>
    <xf numFmtId="166" fontId="1" fillId="0" borderId="0" applyFont="0" applyFill="0" applyBorder="0" applyAlignment="0" applyProtection="0"/>
    <xf numFmtId="0" fontId="127" fillId="0" borderId="0"/>
    <xf numFmtId="0" fontId="1" fillId="0" borderId="0"/>
    <xf numFmtId="0" fontId="1" fillId="0" borderId="0"/>
  </cellStyleXfs>
  <cellXfs count="1067">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4" fillId="0" borderId="53" xfId="0" applyFont="1" applyBorder="1"/>
    <xf numFmtId="0" fontId="4" fillId="0" borderId="54"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2" fillId="0" borderId="59" xfId="0" applyNumberFormat="1" applyFont="1" applyBorder="1" applyAlignment="1">
      <alignment horizontal="center"/>
    </xf>
    <xf numFmtId="167" fontId="22" fillId="0" borderId="57" xfId="0" applyNumberFormat="1" applyFont="1" applyBorder="1" applyAlignment="1">
      <alignment horizontal="center"/>
    </xf>
    <xf numFmtId="167" fontId="18" fillId="0" borderId="57" xfId="0" applyNumberFormat="1" applyFont="1" applyBorder="1" applyAlignment="1">
      <alignment horizontal="center"/>
    </xf>
    <xf numFmtId="167" fontId="22" fillId="0" borderId="60" xfId="0" applyNumberFormat="1" applyFont="1" applyBorder="1" applyAlignment="1">
      <alignment horizontal="center"/>
    </xf>
    <xf numFmtId="167" fontId="22" fillId="0" borderId="61"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2"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1" fillId="0" borderId="3" xfId="20960" applyFont="1" applyFill="1" applyBorder="1" applyAlignment="1" applyProtection="1">
      <alignment horizontal="center" vertical="center"/>
    </xf>
    <xf numFmtId="0" fontId="102"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7"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4" fillId="0" borderId="0" xfId="0" applyFont="1" applyFill="1" applyBorder="1" applyAlignment="1"/>
    <xf numFmtId="49" fontId="104" fillId="0" borderId="7" xfId="0" applyNumberFormat="1" applyFont="1" applyFill="1" applyBorder="1" applyAlignment="1">
      <alignment horizontal="right" vertical="center"/>
    </xf>
    <xf numFmtId="49" fontId="104" fillId="0" borderId="75" xfId="0" applyNumberFormat="1" applyFont="1" applyFill="1" applyBorder="1" applyAlignment="1">
      <alignment horizontal="right" vertical="center"/>
    </xf>
    <xf numFmtId="49" fontId="104" fillId="0" borderId="78" xfId="0" applyNumberFormat="1" applyFont="1" applyFill="1" applyBorder="1" applyAlignment="1">
      <alignment horizontal="right" vertical="center"/>
    </xf>
    <xf numFmtId="49" fontId="104" fillId="0" borderId="83" xfId="0" applyNumberFormat="1" applyFont="1" applyFill="1" applyBorder="1" applyAlignment="1">
      <alignment horizontal="right" vertical="center"/>
    </xf>
    <xf numFmtId="0" fontId="104" fillId="0" borderId="0" xfId="0" applyFont="1" applyFill="1" applyBorder="1" applyAlignment="1">
      <alignment horizontal="left"/>
    </xf>
    <xf numFmtId="0" fontId="104" fillId="0" borderId="83" xfId="0" applyNumberFormat="1" applyFont="1" applyFill="1" applyBorder="1" applyAlignment="1">
      <alignment horizontal="right" vertical="center"/>
    </xf>
    <xf numFmtId="49" fontId="104" fillId="0" borderId="0" xfId="0" applyNumberFormat="1" applyFont="1" applyFill="1" applyBorder="1" applyAlignment="1">
      <alignment horizontal="right" vertical="center"/>
    </xf>
    <xf numFmtId="0" fontId="104" fillId="0" borderId="0" xfId="0" applyFont="1" applyFill="1" applyBorder="1" applyAlignment="1">
      <alignment vertical="center" wrapText="1"/>
    </xf>
    <xf numFmtId="0" fontId="104"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0" fillId="35" borderId="18" xfId="0" applyNumberFormat="1" applyFill="1" applyBorder="1" applyAlignment="1">
      <alignment horizontal="center" vertical="center"/>
    </xf>
    <xf numFmtId="193" fontId="0" fillId="0" borderId="20" xfId="0" applyNumberFormat="1" applyBorder="1" applyAlignment="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7" fillId="35"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5"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5" borderId="20" xfId="2" applyNumberFormat="1" applyFont="1" applyFill="1" applyBorder="1" applyAlignment="1" applyProtection="1">
      <alignment vertical="top" wrapText="1"/>
      <protection locked="0"/>
    </xf>
    <xf numFmtId="193" fontId="7" fillId="35" borderId="24" xfId="2" applyNumberFormat="1" applyFont="1" applyFill="1" applyBorder="1" applyAlignment="1" applyProtection="1">
      <alignment vertical="top" wrapText="1"/>
    </xf>
    <xf numFmtId="193" fontId="18" fillId="0" borderId="13" xfId="0" applyNumberFormat="1" applyFont="1" applyBorder="1" applyAlignment="1">
      <alignment vertical="center"/>
    </xf>
    <xf numFmtId="193" fontId="4" fillId="0" borderId="3" xfId="0" applyNumberFormat="1" applyFont="1" applyBorder="1" applyAlignment="1"/>
    <xf numFmtId="193" fontId="4" fillId="35" borderId="23" xfId="0" applyNumberFormat="1" applyFont="1" applyFill="1" applyBorder="1"/>
    <xf numFmtId="193" fontId="4" fillId="0" borderId="19" xfId="0" applyNumberFormat="1" applyFont="1" applyBorder="1" applyAlignment="1"/>
    <xf numFmtId="193" fontId="4" fillId="0" borderId="20" xfId="0" applyNumberFormat="1" applyFont="1" applyBorder="1" applyAlignment="1"/>
    <xf numFmtId="193" fontId="4" fillId="35" borderId="50" xfId="0" applyNumberFormat="1" applyFont="1" applyFill="1" applyBorder="1" applyAlignment="1"/>
    <xf numFmtId="193" fontId="4" fillId="35" borderId="22" xfId="0" applyNumberFormat="1" applyFont="1" applyFill="1" applyBorder="1"/>
    <xf numFmtId="193" fontId="4" fillId="35" borderId="24" xfId="0" applyNumberFormat="1" applyFont="1" applyFill="1" applyBorder="1"/>
    <xf numFmtId="193" fontId="4" fillId="35" borderId="51" xfId="0" applyNumberFormat="1" applyFont="1" applyFill="1" applyBorder="1"/>
    <xf numFmtId="193" fontId="4" fillId="0" borderId="3" xfId="0" applyNumberFormat="1" applyFont="1" applyBorder="1"/>
    <xf numFmtId="193" fontId="4" fillId="0" borderId="3"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applyAlignment="1"/>
    <xf numFmtId="193" fontId="4" fillId="0" borderId="8" xfId="0" applyNumberFormat="1" applyFont="1" applyBorder="1"/>
    <xf numFmtId="193" fontId="4" fillId="0" borderId="21" xfId="0" applyNumberFormat="1" applyFont="1" applyBorder="1" applyAlignment="1"/>
    <xf numFmtId="193"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5"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167" fontId="4" fillId="0" borderId="20" xfId="0" applyNumberFormat="1" applyFont="1" applyBorder="1" applyAlignment="1"/>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5" fillId="36" borderId="0" xfId="20" applyBorder="1"/>
    <xf numFmtId="169" fontId="25" fillId="36" borderId="91" xfId="20" applyBorder="1"/>
    <xf numFmtId="0" fontId="4" fillId="0" borderId="7" xfId="0" applyFont="1" applyFill="1" applyBorder="1" applyAlignment="1">
      <alignment vertical="center"/>
    </xf>
    <xf numFmtId="0" fontId="4" fillId="0" borderId="97" xfId="0" applyFont="1" applyFill="1" applyBorder="1" applyAlignment="1">
      <alignment vertical="center"/>
    </xf>
    <xf numFmtId="0" fontId="6" fillId="0" borderId="97" xfId="0" applyFont="1" applyFill="1" applyBorder="1" applyAlignment="1">
      <alignment vertical="center"/>
    </xf>
    <xf numFmtId="0" fontId="4" fillId="0" borderId="17" xfId="0" applyFont="1" applyFill="1" applyBorder="1" applyAlignment="1">
      <alignment vertical="center"/>
    </xf>
    <xf numFmtId="0" fontId="4" fillId="0" borderId="93" xfId="0" applyFont="1" applyFill="1" applyBorder="1" applyAlignment="1">
      <alignment vertical="center"/>
    </xf>
    <xf numFmtId="0" fontId="4" fillId="0" borderId="94" xfId="0" applyFont="1" applyFill="1" applyBorder="1" applyAlignment="1">
      <alignment vertical="center"/>
    </xf>
    <xf numFmtId="0" fontId="4" fillId="0" borderId="16" xfId="0" applyFont="1" applyFill="1" applyBorder="1" applyAlignment="1">
      <alignment horizontal="center" vertical="center"/>
    </xf>
    <xf numFmtId="0" fontId="4" fillId="0" borderId="105" xfId="0" applyFont="1" applyFill="1" applyBorder="1" applyAlignment="1">
      <alignment horizontal="center" vertical="center"/>
    </xf>
    <xf numFmtId="0" fontId="4" fillId="0" borderId="107" xfId="0" applyFont="1" applyFill="1" applyBorder="1" applyAlignment="1">
      <alignment horizontal="center" vertical="center"/>
    </xf>
    <xf numFmtId="169" fontId="25" fillId="36" borderId="29" xfId="20" applyBorder="1"/>
    <xf numFmtId="169" fontId="25" fillId="36" borderId="109" xfId="20" applyBorder="1"/>
    <xf numFmtId="169" fontId="25" fillId="36" borderId="99" xfId="20" applyBorder="1"/>
    <xf numFmtId="169" fontId="25" fillId="36" borderId="54" xfId="20" applyBorder="1"/>
    <xf numFmtId="0" fontId="4" fillId="3" borderId="62" xfId="0" applyFont="1" applyFill="1" applyBorder="1" applyAlignment="1">
      <alignment horizontal="center" vertical="center"/>
    </xf>
    <xf numFmtId="0" fontId="4" fillId="3" borderId="0" xfId="0" applyFont="1" applyFill="1" applyBorder="1" applyAlignment="1">
      <alignment vertical="center"/>
    </xf>
    <xf numFmtId="0" fontId="4" fillId="0" borderId="68" xfId="0" applyFont="1" applyFill="1" applyBorder="1" applyAlignment="1">
      <alignment horizontal="center" vertical="center"/>
    </xf>
    <xf numFmtId="0" fontId="4" fillId="3" borderId="95"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0" xfId="0" applyFont="1"/>
    <xf numFmtId="0" fontId="4" fillId="0" borderId="0" xfId="0" applyFont="1" applyFill="1"/>
    <xf numFmtId="0" fontId="4" fillId="0" borderId="97" xfId="0" applyFont="1" applyFill="1" applyBorder="1" applyAlignment="1">
      <alignment horizontal="center" vertical="center" wrapText="1"/>
    </xf>
    <xf numFmtId="0" fontId="104" fillId="0" borderId="85" xfId="0" applyFont="1" applyFill="1" applyBorder="1" applyAlignment="1">
      <alignment horizontal="right" vertical="center"/>
    </xf>
    <xf numFmtId="0" fontId="4" fillId="0" borderId="112" xfId="0" applyFont="1" applyFill="1" applyBorder="1" applyAlignment="1">
      <alignment horizontal="center" vertical="center" wrapText="1"/>
    </xf>
    <xf numFmtId="0" fontId="6" fillId="3" borderId="113" xfId="0" applyFont="1" applyFill="1" applyBorder="1" applyAlignment="1">
      <alignment vertical="center"/>
    </xf>
    <xf numFmtId="0" fontId="4" fillId="3" borderId="21" xfId="0" applyFont="1" applyFill="1" applyBorder="1" applyAlignment="1">
      <alignment vertical="center"/>
    </xf>
    <xf numFmtId="0" fontId="4" fillId="0" borderId="114" xfId="0" applyFont="1" applyFill="1" applyBorder="1" applyAlignment="1">
      <alignment horizontal="center" vertical="center"/>
    </xf>
    <xf numFmtId="0" fontId="6" fillId="0" borderId="23" xfId="0" applyFont="1" applyFill="1" applyBorder="1" applyAlignment="1">
      <alignment vertical="center"/>
    </xf>
    <xf numFmtId="169" fontId="25" fillId="36" borderId="25" xfId="20" applyBorder="1"/>
    <xf numFmtId="193" fontId="4" fillId="0" borderId="8" xfId="0" applyNumberFormat="1" applyFont="1" applyFill="1" applyBorder="1"/>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6" fillId="35" borderId="115"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4" xfId="0" applyFont="1" applyFill="1" applyBorder="1" applyAlignment="1">
      <alignment horizontal="left" vertical="center" wrapText="1"/>
    </xf>
    <xf numFmtId="0" fontId="6" fillId="35" borderId="97" xfId="0" applyFont="1" applyFill="1" applyBorder="1" applyAlignment="1">
      <alignment horizontal="left" vertical="center" wrapText="1"/>
    </xf>
    <xf numFmtId="0" fontId="6" fillId="35" borderId="112" xfId="0" applyFont="1" applyFill="1" applyBorder="1" applyAlignment="1">
      <alignment horizontal="left" vertical="center" wrapText="1"/>
    </xf>
    <xf numFmtId="0" fontId="4" fillId="0" borderId="114" xfId="0" applyFont="1" applyFill="1" applyBorder="1" applyAlignment="1">
      <alignment horizontal="right" vertical="center" wrapText="1"/>
    </xf>
    <xf numFmtId="0" fontId="4" fillId="0" borderId="97" xfId="0" applyFont="1" applyFill="1" applyBorder="1" applyAlignment="1">
      <alignment horizontal="left" vertical="center" wrapText="1"/>
    </xf>
    <xf numFmtId="0" fontId="107" fillId="0" borderId="114" xfId="0" applyFont="1" applyFill="1" applyBorder="1" applyAlignment="1">
      <alignment horizontal="right" vertical="center" wrapText="1"/>
    </xf>
    <xf numFmtId="0" fontId="107" fillId="0" borderId="97" xfId="0" applyFont="1" applyFill="1" applyBorder="1" applyAlignment="1">
      <alignment horizontal="left" vertical="center" wrapText="1"/>
    </xf>
    <xf numFmtId="0" fontId="6" fillId="0" borderId="114"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7" fillId="0" borderId="0" xfId="0" applyFont="1" applyFill="1" applyAlignment="1">
      <alignment horizontal="left" vertical="center"/>
    </xf>
    <xf numFmtId="49" fontId="108" fillId="0" borderId="22" xfId="5" applyNumberFormat="1" applyFont="1" applyFill="1" applyBorder="1" applyAlignment="1" applyProtection="1">
      <alignment horizontal="left" vertical="center"/>
      <protection locked="0"/>
    </xf>
    <xf numFmtId="0" fontId="109" fillId="0" borderId="23" xfId="9" applyFont="1" applyFill="1" applyBorder="1" applyAlignment="1" applyProtection="1">
      <alignment horizontal="left" vertical="center" wrapText="1"/>
      <protection locked="0"/>
    </xf>
    <xf numFmtId="0" fontId="11" fillId="0" borderId="97" xfId="17" applyFill="1" applyBorder="1" applyAlignment="1" applyProtection="1"/>
    <xf numFmtId="49" fontId="107" fillId="0" borderId="114" xfId="0" applyNumberFormat="1" applyFont="1" applyFill="1" applyBorder="1" applyAlignment="1">
      <alignment horizontal="right" vertical="center" wrapText="1"/>
    </xf>
    <xf numFmtId="0" fontId="7" fillId="3" borderId="97" xfId="20960" applyFont="1" applyFill="1" applyBorder="1" applyAlignment="1" applyProtection="1"/>
    <xf numFmtId="0" fontId="101" fillId="0" borderId="97" xfId="20960" applyFont="1" applyFill="1" applyBorder="1" applyAlignment="1" applyProtection="1">
      <alignment horizontal="center" vertical="center"/>
    </xf>
    <xf numFmtId="0" fontId="4" fillId="0" borderId="97" xfId="0" applyFont="1" applyBorder="1"/>
    <xf numFmtId="0" fontId="11" fillId="0" borderId="97" xfId="17" applyFill="1" applyBorder="1" applyAlignment="1" applyProtection="1">
      <alignment horizontal="left" vertical="center" wrapText="1"/>
    </xf>
    <xf numFmtId="49" fontId="107" fillId="0" borderId="97" xfId="0" applyNumberFormat="1" applyFont="1" applyFill="1" applyBorder="1" applyAlignment="1">
      <alignment horizontal="right" vertical="center" wrapText="1"/>
    </xf>
    <xf numFmtId="0" fontId="11" fillId="0" borderId="97" xfId="17" applyFill="1" applyBorder="1" applyAlignment="1" applyProtection="1">
      <alignment horizontal="left" vertical="center"/>
    </xf>
    <xf numFmtId="0" fontId="4" fillId="0" borderId="97" xfId="0" applyFont="1" applyFill="1" applyBorder="1"/>
    <xf numFmtId="10" fontId="7" fillId="0" borderId="97" xfId="20961" applyNumberFormat="1" applyFont="1" applyFill="1" applyBorder="1" applyAlignment="1">
      <alignment horizontal="left" vertical="center" wrapText="1"/>
    </xf>
    <xf numFmtId="10" fontId="4" fillId="0"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left" vertical="center" wrapText="1"/>
    </xf>
    <xf numFmtId="10" fontId="107" fillId="0" borderId="97" xfId="20961" applyNumberFormat="1" applyFont="1" applyFill="1" applyBorder="1" applyAlignment="1">
      <alignment horizontal="left" vertical="center" wrapText="1"/>
    </xf>
    <xf numFmtId="10" fontId="6" fillId="35"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center" vertical="center" wrapText="1"/>
    </xf>
    <xf numFmtId="10" fontId="109" fillId="0" borderId="23" xfId="20961" applyNumberFormat="1" applyFont="1" applyFill="1" applyBorder="1" applyAlignment="1" applyProtection="1">
      <alignment horizontal="left" vertical="center"/>
    </xf>
    <xf numFmtId="43" fontId="7" fillId="0" borderId="0" xfId="7" applyFont="1"/>
    <xf numFmtId="0" fontId="105"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3" fontId="20" fillId="35" borderId="21" xfId="0" applyNumberFormat="1" applyFont="1" applyFill="1" applyBorder="1" applyAlignment="1">
      <alignment vertical="center" wrapText="1"/>
    </xf>
    <xf numFmtId="3" fontId="20" fillId="0" borderId="21" xfId="0" applyNumberFormat="1" applyFont="1" applyBorder="1" applyAlignment="1">
      <alignment vertical="center" wrapText="1"/>
    </xf>
    <xf numFmtId="3" fontId="20" fillId="0" borderId="21" xfId="0" applyNumberFormat="1" applyFont="1" applyFill="1" applyBorder="1" applyAlignment="1">
      <alignment vertical="center" wrapText="1"/>
    </xf>
    <xf numFmtId="3" fontId="20" fillId="35" borderId="25" xfId="0" applyNumberFormat="1" applyFont="1" applyFill="1" applyBorder="1" applyAlignment="1">
      <alignment vertical="center" wrapText="1"/>
    </xf>
    <xf numFmtId="3" fontId="20" fillId="35" borderId="36" xfId="0" applyNumberFormat="1" applyFont="1" applyFill="1" applyBorder="1" applyAlignment="1">
      <alignment vertical="center" wrapText="1"/>
    </xf>
    <xf numFmtId="0" fontId="4" fillId="0" borderId="24" xfId="0" applyFont="1" applyBorder="1" applyAlignment="1"/>
    <xf numFmtId="0" fontId="10" fillId="0" borderId="18" xfId="0" applyFont="1" applyBorder="1" applyAlignment="1">
      <alignment horizontal="center"/>
    </xf>
    <xf numFmtId="0" fontId="10" fillId="0" borderId="112"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14" fontId="4" fillId="0" borderId="0" xfId="0" applyNumberFormat="1" applyFont="1"/>
    <xf numFmtId="0" fontId="6" fillId="0" borderId="0" xfId="0" applyFont="1" applyAlignment="1">
      <alignment horizontal="center" wrapText="1"/>
    </xf>
    <xf numFmtId="0" fontId="4" fillId="3" borderId="53"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7" xfId="0" applyFont="1" applyFill="1" applyBorder="1" applyAlignment="1">
      <alignment horizontal="center"/>
    </xf>
    <xf numFmtId="0" fontId="4" fillId="0" borderId="97" xfId="0" applyFont="1" applyBorder="1" applyAlignment="1">
      <alignment horizontal="center"/>
    </xf>
    <xf numFmtId="0" fontId="4" fillId="3" borderId="62"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1" xfId="0" applyFont="1" applyFill="1" applyBorder="1" applyAlignment="1">
      <alignment horizontal="center" vertical="center" wrapText="1"/>
    </xf>
    <xf numFmtId="0" fontId="4" fillId="0" borderId="114" xfId="0" applyFont="1" applyBorder="1"/>
    <xf numFmtId="0" fontId="4" fillId="0" borderId="97" xfId="0" applyFont="1" applyBorder="1" applyAlignment="1">
      <alignment wrapText="1"/>
    </xf>
    <xf numFmtId="164" fontId="4" fillId="0" borderId="97" xfId="7" applyNumberFormat="1" applyFont="1" applyBorder="1"/>
    <xf numFmtId="164" fontId="4" fillId="0" borderId="112" xfId="7" applyNumberFormat="1" applyFont="1" applyBorder="1"/>
    <xf numFmtId="0" fontId="14" fillId="0" borderId="97" xfId="0" applyFont="1" applyBorder="1" applyAlignment="1">
      <alignment horizontal="left" wrapText="1" indent="2"/>
    </xf>
    <xf numFmtId="169" fontId="25" fillId="36" borderId="97" xfId="20" applyBorder="1"/>
    <xf numFmtId="164" fontId="4" fillId="0" borderId="97" xfId="7" applyNumberFormat="1" applyFont="1" applyBorder="1" applyAlignment="1">
      <alignment vertical="center"/>
    </xf>
    <xf numFmtId="0" fontId="6" fillId="0" borderId="114" xfId="0" applyFont="1" applyBorder="1"/>
    <xf numFmtId="0" fontId="6" fillId="0" borderId="97" xfId="0" applyFont="1" applyBorder="1" applyAlignment="1">
      <alignment wrapText="1"/>
    </xf>
    <xf numFmtId="164" fontId="6" fillId="0" borderId="112" xfId="7" applyNumberFormat="1" applyFont="1" applyBorder="1"/>
    <xf numFmtId="0" fontId="3" fillId="3" borderId="62"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1" xfId="7" applyNumberFormat="1" applyFont="1" applyFill="1" applyBorder="1"/>
    <xf numFmtId="164" fontId="4" fillId="0" borderId="97" xfId="7" applyNumberFormat="1" applyFont="1" applyFill="1" applyBorder="1"/>
    <xf numFmtId="164" fontId="4" fillId="0" borderId="97" xfId="7" applyNumberFormat="1" applyFont="1" applyFill="1" applyBorder="1" applyAlignment="1">
      <alignment vertical="center"/>
    </xf>
    <xf numFmtId="0" fontId="14" fillId="0" borderId="97"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1" xfId="0" applyFont="1" applyFill="1" applyBorder="1"/>
    <xf numFmtId="0" fontId="6" fillId="0" borderId="22" xfId="0" applyFont="1" applyBorder="1"/>
    <xf numFmtId="0" fontId="6" fillId="0" borderId="23" xfId="0" applyFont="1" applyBorder="1" applyAlignment="1">
      <alignment wrapText="1"/>
    </xf>
    <xf numFmtId="169" fontId="25" fillId="36" borderId="115" xfId="20" applyBorder="1"/>
    <xf numFmtId="10" fontId="6" fillId="0" borderId="24" xfId="20961" applyNumberFormat="1" applyFont="1" applyBorder="1"/>
    <xf numFmtId="0" fontId="9" fillId="2" borderId="105" xfId="0" applyFont="1" applyFill="1" applyBorder="1" applyAlignment="1">
      <alignment horizontal="right" vertical="center"/>
    </xf>
    <xf numFmtId="0" fontId="6" fillId="3" borderId="0" xfId="0" applyFont="1" applyFill="1" applyBorder="1" applyAlignment="1">
      <alignment horizontal="center"/>
    </xf>
    <xf numFmtId="0" fontId="104" fillId="0" borderId="85" xfId="0" applyFont="1" applyFill="1" applyBorder="1" applyAlignment="1">
      <alignment horizontal="left" vertical="center"/>
    </xf>
    <xf numFmtId="0" fontId="104" fillId="0" borderId="83" xfId="0" applyFont="1" applyFill="1" applyBorder="1" applyAlignment="1">
      <alignment vertical="center" wrapText="1"/>
    </xf>
    <xf numFmtId="0" fontId="104" fillId="0" borderId="83" xfId="0" applyFont="1" applyFill="1" applyBorder="1" applyAlignment="1">
      <alignment horizontal="left" vertical="center" wrapText="1"/>
    </xf>
    <xf numFmtId="0" fontId="114" fillId="0" borderId="0" xfId="11" applyFont="1" applyFill="1" applyBorder="1" applyProtection="1"/>
    <xf numFmtId="0" fontId="115" fillId="0" borderId="0" xfId="0" applyFont="1"/>
    <xf numFmtId="0" fontId="114" fillId="0" borderId="0" xfId="11" applyFont="1" applyFill="1" applyBorder="1" applyAlignment="1" applyProtection="1"/>
    <xf numFmtId="0" fontId="116" fillId="0" borderId="0" xfId="11" applyFont="1" applyFill="1" applyBorder="1" applyAlignment="1" applyProtection="1"/>
    <xf numFmtId="0" fontId="115" fillId="0" borderId="0" xfId="0" applyFont="1" applyAlignment="1">
      <alignment wrapText="1"/>
    </xf>
    <xf numFmtId="0" fontId="118" fillId="0" borderId="0" xfId="0" applyFont="1"/>
    <xf numFmtId="0" fontId="115" fillId="0" borderId="0" xfId="0" applyFont="1" applyFill="1"/>
    <xf numFmtId="0" fontId="115" fillId="0" borderId="0" xfId="0" applyFont="1" applyBorder="1"/>
    <xf numFmtId="0" fontId="115" fillId="0" borderId="0" xfId="0" applyFont="1" applyBorder="1" applyAlignment="1">
      <alignment horizontal="left"/>
    </xf>
    <xf numFmtId="0" fontId="117" fillId="0" borderId="128" xfId="0" applyNumberFormat="1" applyFont="1" applyFill="1" applyBorder="1" applyAlignment="1">
      <alignment horizontal="left" vertical="center" wrapText="1"/>
    </xf>
    <xf numFmtId="0" fontId="123" fillId="0" borderId="0" xfId="0" applyFont="1"/>
    <xf numFmtId="49" fontId="104" fillId="0" borderId="97" xfId="0" applyNumberFormat="1" applyFont="1" applyFill="1" applyBorder="1" applyAlignment="1">
      <alignment horizontal="right" vertical="center"/>
    </xf>
    <xf numFmtId="0" fontId="124" fillId="0" borderId="0" xfId="0" applyFont="1" applyFill="1" applyBorder="1" applyAlignment="1"/>
    <xf numFmtId="0" fontId="115" fillId="0" borderId="0" xfId="0" applyFont="1" applyBorder="1" applyAlignment="1">
      <alignment horizontal="left" indent="1"/>
    </xf>
    <xf numFmtId="0" fontId="115" fillId="0" borderId="0" xfId="0" applyFont="1" applyBorder="1" applyAlignment="1">
      <alignment horizontal="left" indent="2"/>
    </xf>
    <xf numFmtId="49" fontId="115" fillId="0" borderId="0" xfId="0" applyNumberFormat="1" applyFont="1" applyBorder="1" applyAlignment="1">
      <alignment horizontal="left" indent="3"/>
    </xf>
    <xf numFmtId="49" fontId="115" fillId="0" borderId="0" xfId="0" applyNumberFormat="1" applyFont="1" applyBorder="1" applyAlignment="1">
      <alignment horizontal="left" indent="1"/>
    </xf>
    <xf numFmtId="49" fontId="115" fillId="0" borderId="0" xfId="0" applyNumberFormat="1" applyFont="1" applyBorder="1" applyAlignment="1">
      <alignment horizontal="left" wrapText="1" indent="2"/>
    </xf>
    <xf numFmtId="49" fontId="115" fillId="0" borderId="0" xfId="0" applyNumberFormat="1" applyFont="1" applyFill="1" applyBorder="1" applyAlignment="1">
      <alignment horizontal="left" wrapText="1" indent="3"/>
    </xf>
    <xf numFmtId="0" fontId="115" fillId="0" borderId="0" xfId="0" applyNumberFormat="1" applyFont="1" applyFill="1" applyBorder="1" applyAlignment="1">
      <alignment horizontal="left" wrapText="1" indent="1"/>
    </xf>
    <xf numFmtId="0" fontId="115" fillId="0" borderId="0" xfId="0" applyFont="1" applyFill="1" applyAlignment="1">
      <alignment horizontal="left" vertical="top" wrapText="1"/>
    </xf>
    <xf numFmtId="193" fontId="7" fillId="3" borderId="112" xfId="2" applyNumberFormat="1" applyFont="1" applyFill="1" applyBorder="1" applyAlignment="1" applyProtection="1">
      <alignment vertical="top" wrapText="1"/>
      <protection locked="0"/>
    </xf>
    <xf numFmtId="0" fontId="128" fillId="0" borderId="135" xfId="0" applyFont="1" applyFill="1" applyBorder="1" applyAlignment="1">
      <alignment horizontal="left" vertical="center" wrapText="1"/>
    </xf>
    <xf numFmtId="0" fontId="130" fillId="0" borderId="135" xfId="0" applyFont="1" applyFill="1" applyBorder="1" applyAlignment="1">
      <alignment horizontal="left" vertical="center" wrapText="1"/>
    </xf>
    <xf numFmtId="0" fontId="131" fillId="3" borderId="135" xfId="0" applyFont="1" applyFill="1" applyBorder="1" applyAlignment="1">
      <alignment horizontal="left" vertical="center" wrapText="1" indent="1"/>
    </xf>
    <xf numFmtId="0" fontId="130" fillId="3" borderId="135" xfId="0" applyFont="1" applyFill="1" applyBorder="1" applyAlignment="1">
      <alignment horizontal="left" vertical="center" wrapText="1"/>
    </xf>
    <xf numFmtId="0" fontId="130" fillId="3" borderId="136" xfId="0" applyFont="1" applyFill="1" applyBorder="1" applyAlignment="1">
      <alignment horizontal="left" vertical="center" wrapText="1"/>
    </xf>
    <xf numFmtId="0" fontId="131" fillId="0" borderId="135" xfId="0" applyFont="1" applyFill="1" applyBorder="1" applyAlignment="1">
      <alignment horizontal="left" vertical="center" wrapText="1" indent="1"/>
    </xf>
    <xf numFmtId="0" fontId="130" fillId="3" borderId="137" xfId="0" applyFont="1" applyFill="1" applyBorder="1" applyAlignment="1">
      <alignment horizontal="left" vertical="center" wrapText="1"/>
    </xf>
    <xf numFmtId="0" fontId="129" fillId="3" borderId="135" xfId="0" applyFont="1" applyFill="1" applyBorder="1" applyAlignment="1">
      <alignment horizontal="left" vertical="center" wrapText="1" indent="1"/>
    </xf>
    <xf numFmtId="0" fontId="130" fillId="0" borderId="135" xfId="0" applyFont="1" applyBorder="1" applyAlignment="1">
      <alignment horizontal="left" vertical="center" wrapText="1"/>
    </xf>
    <xf numFmtId="0" fontId="129" fillId="0" borderId="135" xfId="0" applyFont="1" applyBorder="1" applyAlignment="1">
      <alignment horizontal="left" vertical="center" wrapText="1" indent="1"/>
    </xf>
    <xf numFmtId="0" fontId="129" fillId="0" borderId="136" xfId="0" applyFont="1" applyBorder="1" applyAlignment="1">
      <alignment horizontal="left" vertical="center" wrapText="1" indent="1"/>
    </xf>
    <xf numFmtId="0" fontId="129" fillId="0" borderId="135" xfId="0" applyFont="1" applyFill="1" applyBorder="1" applyAlignment="1">
      <alignment horizontal="left" vertical="center" wrapText="1" indent="1"/>
    </xf>
    <xf numFmtId="0" fontId="0" fillId="0" borderId="0" xfId="0" applyAlignment="1">
      <alignment horizontal="left" vertical="center"/>
    </xf>
    <xf numFmtId="0" fontId="130" fillId="0" borderId="142" xfId="0" applyFont="1" applyFill="1" applyBorder="1" applyAlignment="1">
      <alignment horizontal="justify" vertical="center" wrapText="1"/>
    </xf>
    <xf numFmtId="0" fontId="129" fillId="0" borderId="137" xfId="0" applyFont="1" applyFill="1" applyBorder="1" applyAlignment="1">
      <alignment horizontal="left" vertical="center" wrapText="1" indent="1"/>
    </xf>
    <xf numFmtId="0" fontId="129" fillId="0" borderId="136" xfId="0" applyFont="1" applyFill="1" applyBorder="1" applyAlignment="1">
      <alignment horizontal="left" vertical="center" wrapText="1" indent="1"/>
    </xf>
    <xf numFmtId="0" fontId="130" fillId="0" borderId="135" xfId="0" applyFont="1" applyFill="1" applyBorder="1" applyAlignment="1">
      <alignment horizontal="justify" vertical="center" wrapText="1"/>
    </xf>
    <xf numFmtId="0" fontId="128" fillId="0" borderId="135" xfId="0" applyFont="1" applyFill="1" applyBorder="1" applyAlignment="1">
      <alignment horizontal="justify" vertical="center" wrapText="1"/>
    </xf>
    <xf numFmtId="0" fontId="130" fillId="3" borderId="135" xfId="0" applyFont="1" applyFill="1" applyBorder="1" applyAlignment="1">
      <alignment horizontal="justify" vertical="center" wrapText="1"/>
    </xf>
    <xf numFmtId="0" fontId="130" fillId="0" borderId="136" xfId="0" applyFont="1" applyFill="1" applyBorder="1" applyAlignment="1">
      <alignment horizontal="justify" vertical="center" wrapText="1"/>
    </xf>
    <xf numFmtId="0" fontId="130" fillId="0" borderId="137" xfId="0" applyFont="1" applyFill="1" applyBorder="1" applyAlignment="1">
      <alignment horizontal="justify" vertical="center" wrapText="1"/>
    </xf>
    <xf numFmtId="0" fontId="131" fillId="0" borderId="129" xfId="0" applyFont="1" applyFill="1" applyBorder="1" applyAlignment="1">
      <alignment horizontal="left" vertical="center" wrapText="1" indent="1"/>
    </xf>
    <xf numFmtId="0" fontId="128" fillId="0" borderId="135" xfId="0" applyFont="1" applyFill="1" applyBorder="1" applyAlignment="1">
      <alignment vertical="center" wrapText="1"/>
    </xf>
    <xf numFmtId="0" fontId="130" fillId="0" borderId="135" xfId="0" applyFont="1" applyFill="1" applyBorder="1" applyAlignment="1">
      <alignment vertical="center" wrapText="1"/>
    </xf>
    <xf numFmtId="0" fontId="0" fillId="0" borderId="0" xfId="0" applyAlignment="1">
      <alignment horizontal="center"/>
    </xf>
    <xf numFmtId="193" fontId="9" fillId="0" borderId="0" xfId="0" applyNumberFormat="1" applyFont="1" applyFill="1" applyBorder="1" applyAlignment="1" applyProtection="1">
      <alignment horizontal="right"/>
    </xf>
    <xf numFmtId="49" fontId="104" fillId="0" borderId="138" xfId="0" applyNumberFormat="1" applyFont="1" applyFill="1" applyBorder="1" applyAlignment="1">
      <alignment horizontal="right" vertical="center"/>
    </xf>
    <xf numFmtId="167" fontId="21" fillId="0" borderId="55" xfId="0" applyNumberFormat="1" applyFont="1" applyFill="1" applyBorder="1" applyAlignment="1">
      <alignment horizontal="center"/>
    </xf>
    <xf numFmtId="167" fontId="17" fillId="0" borderId="57" xfId="0" applyNumberFormat="1" applyFont="1" applyFill="1" applyBorder="1" applyAlignment="1">
      <alignment horizontal="center"/>
    </xf>
    <xf numFmtId="193" fontId="22" fillId="0" borderId="12" xfId="0" applyNumberFormat="1" applyFont="1" applyBorder="1" applyAlignment="1">
      <alignment horizontal="center" vertical="center"/>
    </xf>
    <xf numFmtId="193" fontId="18" fillId="0" borderId="12" xfId="0" applyNumberFormat="1" applyFont="1" applyBorder="1" applyAlignment="1">
      <alignment horizontal="center" vertical="center"/>
    </xf>
    <xf numFmtId="193" fontId="22" fillId="0" borderId="12" xfId="0" applyNumberFormat="1" applyFont="1" applyFill="1" applyBorder="1" applyAlignment="1">
      <alignment horizontal="center" vertical="center"/>
    </xf>
    <xf numFmtId="193" fontId="22" fillId="0" borderId="13" xfId="0" applyNumberFormat="1" applyFont="1" applyBorder="1" applyAlignment="1">
      <alignment horizontal="center" vertical="center"/>
    </xf>
    <xf numFmtId="193" fontId="21" fillId="0" borderId="14" xfId="0" applyNumberFormat="1" applyFont="1" applyFill="1" applyBorder="1" applyAlignment="1">
      <alignment horizontal="center" vertical="center"/>
    </xf>
    <xf numFmtId="193" fontId="102" fillId="0" borderId="12" xfId="0" applyNumberFormat="1" applyFont="1" applyBorder="1" applyAlignment="1">
      <alignment horizontal="center" vertical="center"/>
    </xf>
    <xf numFmtId="193" fontId="21" fillId="0" borderId="12" xfId="0" applyNumberFormat="1" applyFont="1" applyBorder="1" applyAlignment="1">
      <alignment horizontal="center" vertical="center"/>
    </xf>
    <xf numFmtId="193" fontId="21" fillId="0" borderId="13" xfId="0" applyNumberFormat="1" applyFont="1" applyBorder="1" applyAlignment="1">
      <alignment horizontal="center" vertical="center"/>
    </xf>
    <xf numFmtId="0" fontId="118" fillId="0" borderId="138" xfId="0" applyFont="1" applyBorder="1"/>
    <xf numFmtId="49" fontId="120" fillId="0" borderId="138" xfId="5" applyNumberFormat="1" applyFont="1" applyFill="1" applyBorder="1" applyAlignment="1" applyProtection="1">
      <alignment horizontal="right" vertical="center"/>
      <protection locked="0"/>
    </xf>
    <xf numFmtId="0" fontId="119" fillId="3" borderId="138" xfId="13" applyFont="1" applyFill="1" applyBorder="1" applyAlignment="1" applyProtection="1">
      <alignment horizontal="left" vertical="center" wrapText="1"/>
      <protection locked="0"/>
    </xf>
    <xf numFmtId="49" fontId="119" fillId="3" borderId="138" xfId="5" applyNumberFormat="1" applyFont="1" applyFill="1" applyBorder="1" applyAlignment="1" applyProtection="1">
      <alignment horizontal="right" vertical="center"/>
      <protection locked="0"/>
    </xf>
    <xf numFmtId="0" fontId="119" fillId="0" borderId="138" xfId="13" applyFont="1" applyFill="1" applyBorder="1" applyAlignment="1" applyProtection="1">
      <alignment horizontal="left" vertical="center" wrapText="1"/>
      <protection locked="0"/>
    </xf>
    <xf numFmtId="49" fontId="119" fillId="0" borderId="138" xfId="5" applyNumberFormat="1" applyFont="1" applyFill="1" applyBorder="1" applyAlignment="1" applyProtection="1">
      <alignment horizontal="right" vertical="center"/>
      <protection locked="0"/>
    </xf>
    <xf numFmtId="0" fontId="121" fillId="0" borderId="138" xfId="13" applyFont="1" applyFill="1" applyBorder="1" applyAlignment="1" applyProtection="1">
      <alignment horizontal="left" vertical="center" wrapText="1"/>
      <protection locked="0"/>
    </xf>
    <xf numFmtId="0" fontId="118" fillId="0" borderId="138" xfId="0" applyFont="1" applyBorder="1" applyAlignment="1">
      <alignment horizontal="center" vertical="center" wrapText="1"/>
    </xf>
    <xf numFmtId="0" fontId="118" fillId="0" borderId="138" xfId="0" applyFont="1" applyFill="1" applyBorder="1" applyAlignment="1">
      <alignment horizontal="center" vertical="center" wrapText="1"/>
    </xf>
    <xf numFmtId="166" fontId="114" fillId="35" borderId="145" xfId="21413" applyFont="1" applyFill="1" applyBorder="1"/>
    <xf numFmtId="0" fontId="114" fillId="0" borderId="145" xfId="0" applyFont="1" applyBorder="1"/>
    <xf numFmtId="0" fontId="114" fillId="0" borderId="145" xfId="0" applyFont="1" applyFill="1" applyBorder="1"/>
    <xf numFmtId="0" fontId="114" fillId="0" borderId="145" xfId="0" applyFont="1" applyBorder="1" applyAlignment="1">
      <alignment horizontal="left" indent="8"/>
    </xf>
    <xf numFmtId="0" fontId="114" fillId="0" borderId="145" xfId="0" applyFont="1" applyBorder="1" applyAlignment="1">
      <alignment wrapText="1"/>
    </xf>
    <xf numFmtId="0" fontId="117" fillId="0" borderId="145" xfId="0" applyFont="1" applyBorder="1"/>
    <xf numFmtId="49" fontId="120" fillId="0" borderId="145" xfId="5" applyNumberFormat="1" applyFont="1" applyFill="1" applyBorder="1" applyAlignment="1" applyProtection="1">
      <alignment horizontal="right" vertical="center" wrapText="1"/>
      <protection locked="0"/>
    </xf>
    <xf numFmtId="49" fontId="119" fillId="3" borderId="145" xfId="5" applyNumberFormat="1" applyFont="1" applyFill="1" applyBorder="1" applyAlignment="1" applyProtection="1">
      <alignment horizontal="right" vertical="center" wrapText="1"/>
      <protection locked="0"/>
    </xf>
    <xf numFmtId="49" fontId="119" fillId="0" borderId="145" xfId="5" applyNumberFormat="1" applyFont="1" applyFill="1" applyBorder="1" applyAlignment="1" applyProtection="1">
      <alignment horizontal="right" vertical="center" wrapText="1"/>
      <protection locked="0"/>
    </xf>
    <xf numFmtId="0" fontId="114" fillId="0" borderId="145" xfId="0" applyFont="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145"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7" fillId="0" borderId="145" xfId="0" applyFont="1" applyFill="1" applyBorder="1"/>
    <xf numFmtId="0" fontId="114" fillId="0" borderId="145" xfId="0" applyNumberFormat="1" applyFont="1" applyFill="1" applyBorder="1" applyAlignment="1">
      <alignment horizontal="left" vertical="center" wrapText="1"/>
    </xf>
    <xf numFmtId="0" fontId="117" fillId="0" borderId="145" xfId="0" applyFont="1" applyFill="1" applyBorder="1" applyAlignment="1">
      <alignment horizontal="left" wrapText="1" indent="1"/>
    </xf>
    <xf numFmtId="0" fontId="117" fillId="0" borderId="145" xfId="0" applyFont="1" applyFill="1" applyBorder="1" applyAlignment="1">
      <alignment horizontal="left" vertical="center" indent="1"/>
    </xf>
    <xf numFmtId="0" fontId="114" fillId="0" borderId="145" xfId="0" applyFont="1" applyFill="1" applyBorder="1" applyAlignment="1">
      <alignment horizontal="left" wrapText="1" indent="1"/>
    </xf>
    <xf numFmtId="0" fontId="114" fillId="0" borderId="145" xfId="0" applyFont="1" applyFill="1" applyBorder="1" applyAlignment="1">
      <alignment horizontal="left" indent="1"/>
    </xf>
    <xf numFmtId="0" fontId="114" fillId="0" borderId="145" xfId="0" applyFont="1" applyFill="1" applyBorder="1" applyAlignment="1">
      <alignment horizontal="left" wrapText="1" indent="4"/>
    </xf>
    <xf numFmtId="0" fontId="114" fillId="0" borderId="145" xfId="0" applyNumberFormat="1" applyFont="1" applyFill="1" applyBorder="1" applyAlignment="1">
      <alignment horizontal="left" indent="3"/>
    </xf>
    <xf numFmtId="0" fontId="117" fillId="0" borderId="145" xfId="0" applyFont="1" applyFill="1" applyBorder="1" applyAlignment="1">
      <alignment horizontal="left" indent="1"/>
    </xf>
    <xf numFmtId="0" fontId="118" fillId="0" borderId="145" xfId="0" applyFont="1" applyFill="1" applyBorder="1" applyAlignment="1">
      <alignment horizontal="center" vertical="center" wrapText="1"/>
    </xf>
    <xf numFmtId="0" fontId="114" fillId="78" borderId="145" xfId="0" applyFont="1" applyFill="1" applyBorder="1"/>
    <xf numFmtId="0" fontId="117" fillId="0" borderId="7" xfId="0" applyFont="1" applyBorder="1"/>
    <xf numFmtId="0" fontId="114" fillId="0" borderId="145" xfId="0" applyFont="1" applyFill="1" applyBorder="1" applyAlignment="1">
      <alignment horizontal="left" wrapText="1" indent="2"/>
    </xf>
    <xf numFmtId="0" fontId="114" fillId="0" borderId="145" xfId="0" applyFont="1" applyFill="1" applyBorder="1" applyAlignment="1">
      <alignment horizontal="left" wrapText="1"/>
    </xf>
    <xf numFmtId="0" fontId="114" fillId="0" borderId="0" xfId="0" applyFont="1" applyBorder="1"/>
    <xf numFmtId="0" fontId="114" fillId="0" borderId="145" xfId="0" applyFont="1" applyBorder="1" applyAlignment="1">
      <alignment horizontal="left" indent="1"/>
    </xf>
    <xf numFmtId="0" fontId="114" fillId="0" borderId="145" xfId="0" applyFont="1" applyBorder="1" applyAlignment="1">
      <alignment horizontal="center"/>
    </xf>
    <xf numFmtId="0" fontId="114" fillId="0" borderId="0" xfId="0" applyFont="1" applyBorder="1" applyAlignment="1">
      <alignment horizontal="center" vertical="center"/>
    </xf>
    <xf numFmtId="0" fontId="114" fillId="0" borderId="145" xfId="0" applyFont="1" applyFill="1" applyBorder="1" applyAlignment="1">
      <alignment horizontal="center" vertical="center" wrapText="1"/>
    </xf>
    <xf numFmtId="0" fontId="114" fillId="0" borderId="7" xfId="0" applyFont="1" applyBorder="1" applyAlignment="1">
      <alignment wrapText="1"/>
    </xf>
    <xf numFmtId="0" fontId="114" fillId="0" borderId="0" xfId="0" applyFont="1" applyBorder="1" applyAlignment="1">
      <alignment horizontal="center" vertical="center" wrapText="1"/>
    </xf>
    <xf numFmtId="0" fontId="114" fillId="0" borderId="0" xfId="0" applyFont="1" applyFill="1"/>
    <xf numFmtId="49" fontId="114" fillId="0" borderId="151" xfId="0" applyNumberFormat="1" applyFont="1" applyFill="1" applyBorder="1" applyAlignment="1">
      <alignment horizontal="left" wrapText="1" indent="1"/>
    </xf>
    <xf numFmtId="0" fontId="114" fillId="0" borderId="153" xfId="0" applyNumberFormat="1" applyFont="1" applyFill="1" applyBorder="1" applyAlignment="1">
      <alignment horizontal="left" wrapText="1" indent="1"/>
    </xf>
    <xf numFmtId="49" fontId="114" fillId="0" borderId="154" xfId="0" applyNumberFormat="1" applyFont="1" applyFill="1" applyBorder="1" applyAlignment="1">
      <alignment horizontal="left" wrapText="1" indent="1"/>
    </xf>
    <xf numFmtId="0" fontId="114" fillId="0" borderId="155" xfId="0" applyNumberFormat="1" applyFont="1" applyFill="1" applyBorder="1" applyAlignment="1">
      <alignment horizontal="left" wrapText="1" indent="1"/>
    </xf>
    <xf numFmtId="49" fontId="114" fillId="0" borderId="155" xfId="0" applyNumberFormat="1" applyFont="1" applyFill="1" applyBorder="1" applyAlignment="1">
      <alignment horizontal="left" wrapText="1" indent="3"/>
    </xf>
    <xf numFmtId="49" fontId="114" fillId="0" borderId="154" xfId="0" applyNumberFormat="1" applyFont="1" applyFill="1" applyBorder="1" applyAlignment="1">
      <alignment horizontal="left" wrapText="1" indent="3"/>
    </xf>
    <xf numFmtId="49" fontId="114" fillId="0" borderId="154" xfId="0" applyNumberFormat="1" applyFont="1" applyFill="1" applyBorder="1" applyAlignment="1">
      <alignment horizontal="left" wrapText="1" indent="2"/>
    </xf>
    <xf numFmtId="49" fontId="114" fillId="0" borderId="155" xfId="0" applyNumberFormat="1" applyFont="1" applyBorder="1" applyAlignment="1">
      <alignment horizontal="left" wrapText="1" indent="2"/>
    </xf>
    <xf numFmtId="49" fontId="114" fillId="0" borderId="154" xfId="0" applyNumberFormat="1" applyFont="1" applyFill="1" applyBorder="1" applyAlignment="1">
      <alignment horizontal="left" indent="1"/>
    </xf>
    <xf numFmtId="0" fontId="114" fillId="0" borderId="155" xfId="0" applyNumberFormat="1" applyFont="1" applyBorder="1" applyAlignment="1">
      <alignment horizontal="left" indent="1"/>
    </xf>
    <xf numFmtId="49" fontId="114" fillId="0" borderId="155" xfId="0" applyNumberFormat="1" applyFont="1" applyBorder="1" applyAlignment="1">
      <alignment horizontal="left" indent="1"/>
    </xf>
    <xf numFmtId="49" fontId="114" fillId="0" borderId="154" xfId="0" applyNumberFormat="1" applyFont="1" applyFill="1" applyBorder="1" applyAlignment="1">
      <alignment horizontal="left" indent="3"/>
    </xf>
    <xf numFmtId="49" fontId="114" fillId="0" borderId="155" xfId="0" applyNumberFormat="1" applyFont="1" applyBorder="1" applyAlignment="1">
      <alignment horizontal="left" indent="3"/>
    </xf>
    <xf numFmtId="0" fontId="114" fillId="0" borderId="155" xfId="0" applyFont="1" applyBorder="1" applyAlignment="1">
      <alignment horizontal="left" indent="2"/>
    </xf>
    <xf numFmtId="0" fontId="114" fillId="0" borderId="154" xfId="0" applyFont="1" applyBorder="1" applyAlignment="1">
      <alignment horizontal="left" indent="2"/>
    </xf>
    <xf numFmtId="0" fontId="114" fillId="0" borderId="155" xfId="0" applyFont="1" applyBorder="1" applyAlignment="1">
      <alignment horizontal="left" indent="1"/>
    </xf>
    <xf numFmtId="0" fontId="114" fillId="0" borderId="154" xfId="0" applyFont="1" applyBorder="1" applyAlignment="1">
      <alignment horizontal="left" indent="1"/>
    </xf>
    <xf numFmtId="0" fontId="117" fillId="0" borderId="63" xfId="0" applyFont="1" applyBorder="1"/>
    <xf numFmtId="0" fontId="114" fillId="0" borderId="68" xfId="0" applyFont="1" applyBorder="1"/>
    <xf numFmtId="0" fontId="114" fillId="0" borderId="0" xfId="0" applyFont="1" applyBorder="1" applyAlignment="1">
      <alignment wrapText="1"/>
    </xf>
    <xf numFmtId="0" fontId="114" fillId="0" borderId="0" xfId="0" applyFont="1" applyAlignment="1">
      <alignment horizontal="center" vertical="center"/>
    </xf>
    <xf numFmtId="0" fontId="114" fillId="0" borderId="0" xfId="0" applyFont="1" applyBorder="1" applyAlignment="1">
      <alignment horizontal="left"/>
    </xf>
    <xf numFmtId="0" fontId="117" fillId="0" borderId="145" xfId="0" applyNumberFormat="1" applyFont="1" applyFill="1" applyBorder="1" applyAlignment="1">
      <alignment horizontal="left" vertical="center" wrapText="1"/>
    </xf>
    <xf numFmtId="0" fontId="114" fillId="0" borderId="7" xfId="0" applyFont="1" applyFill="1" applyBorder="1" applyAlignment="1">
      <alignment horizontal="center" vertical="center" wrapText="1"/>
    </xf>
    <xf numFmtId="0" fontId="9" fillId="0" borderId="0" xfId="0" applyFont="1" applyFill="1" applyBorder="1" applyAlignment="1">
      <alignment wrapText="1"/>
    </xf>
    <xf numFmtId="0" fontId="117" fillId="0" borderId="145"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7" fillId="0" borderId="0" xfId="0" applyFont="1"/>
    <xf numFmtId="0" fontId="114" fillId="0" borderId="133" xfId="0" applyNumberFormat="1" applyFont="1" applyFill="1" applyBorder="1" applyAlignment="1">
      <alignment horizontal="left" vertical="center" wrapText="1" indent="1" readingOrder="1"/>
    </xf>
    <xf numFmtId="0" fontId="119" fillId="0" borderId="145" xfId="0" applyFont="1" applyBorder="1" applyAlignment="1">
      <alignment horizontal="left" indent="3"/>
    </xf>
    <xf numFmtId="0" fontId="117" fillId="0" borderId="145" xfId="0" applyNumberFormat="1" applyFont="1" applyFill="1" applyBorder="1" applyAlignment="1">
      <alignment vertical="center" wrapText="1" readingOrder="1"/>
    </xf>
    <xf numFmtId="0" fontId="119" fillId="0" borderId="145" xfId="0" applyFont="1" applyFill="1" applyBorder="1" applyAlignment="1">
      <alignment horizontal="left" indent="2"/>
    </xf>
    <xf numFmtId="0" fontId="114" fillId="0" borderId="134" xfId="0" applyNumberFormat="1" applyFont="1" applyFill="1" applyBorder="1" applyAlignment="1">
      <alignment vertical="center" wrapText="1" readingOrder="1"/>
    </xf>
    <xf numFmtId="0" fontId="119" fillId="0" borderId="146" xfId="0" applyFont="1" applyBorder="1" applyAlignment="1">
      <alignment horizontal="left" indent="2"/>
    </xf>
    <xf numFmtId="0" fontId="114" fillId="0" borderId="133" xfId="0" applyNumberFormat="1" applyFont="1" applyFill="1" applyBorder="1" applyAlignment="1">
      <alignment vertical="center" wrapText="1" readingOrder="1"/>
    </xf>
    <xf numFmtId="0" fontId="119" fillId="0" borderId="145" xfId="0" applyFont="1" applyBorder="1" applyAlignment="1">
      <alignment horizontal="left" indent="2"/>
    </xf>
    <xf numFmtId="0" fontId="114" fillId="0" borderId="132" xfId="0" applyNumberFormat="1" applyFont="1" applyFill="1" applyBorder="1" applyAlignment="1">
      <alignment vertical="center" wrapText="1" readingOrder="1"/>
    </xf>
    <xf numFmtId="0" fontId="137" fillId="0" borderId="7" xfId="0" applyFont="1" applyBorder="1"/>
    <xf numFmtId="0" fontId="104" fillId="0" borderId="145" xfId="0" applyFont="1" applyFill="1" applyBorder="1" applyAlignment="1">
      <alignment vertical="center" wrapText="1"/>
    </xf>
    <xf numFmtId="0" fontId="104" fillId="0" borderId="145" xfId="0" applyFont="1" applyBorder="1" applyAlignment="1">
      <alignment horizontal="left" vertical="center" wrapText="1"/>
    </xf>
    <xf numFmtId="0" fontId="104" fillId="0" borderId="145" xfId="0" applyFont="1" applyBorder="1" applyAlignment="1">
      <alignment horizontal="left" indent="2"/>
    </xf>
    <xf numFmtId="0" fontId="104" fillId="0" borderId="145" xfId="0" applyNumberFormat="1" applyFont="1" applyFill="1" applyBorder="1" applyAlignment="1">
      <alignment vertical="center" wrapText="1"/>
    </xf>
    <xf numFmtId="0" fontId="104" fillId="0" borderId="145" xfId="0" applyNumberFormat="1" applyFont="1" applyFill="1" applyBorder="1" applyAlignment="1">
      <alignment horizontal="left" vertical="center" indent="1"/>
    </xf>
    <xf numFmtId="0" fontId="104" fillId="0" borderId="145" xfId="0" applyNumberFormat="1" applyFont="1" applyFill="1" applyBorder="1" applyAlignment="1">
      <alignment horizontal="left" vertical="center" wrapText="1" indent="1"/>
    </xf>
    <xf numFmtId="0" fontId="104" fillId="0" borderId="145" xfId="0" applyNumberFormat="1" applyFont="1" applyFill="1" applyBorder="1" applyAlignment="1">
      <alignment horizontal="right" vertical="center"/>
    </xf>
    <xf numFmtId="49" fontId="104" fillId="0" borderId="145" xfId="0" applyNumberFormat="1" applyFont="1" applyFill="1" applyBorder="1" applyAlignment="1">
      <alignment horizontal="right" vertical="center"/>
    </xf>
    <xf numFmtId="49" fontId="104" fillId="0" borderId="145" xfId="0" applyNumberFormat="1" applyFont="1" applyFill="1" applyBorder="1" applyAlignment="1">
      <alignment vertical="top" wrapText="1"/>
    </xf>
    <xf numFmtId="49" fontId="104" fillId="0" borderId="145" xfId="0" applyNumberFormat="1" applyFont="1" applyFill="1" applyBorder="1" applyAlignment="1">
      <alignment horizontal="left" vertical="top" wrapText="1" indent="2"/>
    </xf>
    <xf numFmtId="49" fontId="104" fillId="0" borderId="145" xfId="0" applyNumberFormat="1" applyFont="1" applyFill="1" applyBorder="1" applyAlignment="1">
      <alignment horizontal="left" vertical="center" wrapText="1" indent="3"/>
    </xf>
    <xf numFmtId="49" fontId="104" fillId="0" borderId="145" xfId="0" applyNumberFormat="1" applyFont="1" applyFill="1" applyBorder="1" applyAlignment="1">
      <alignment horizontal="left" wrapText="1" indent="2"/>
    </xf>
    <xf numFmtId="49" fontId="104" fillId="0" borderId="145" xfId="0" applyNumberFormat="1" applyFont="1" applyFill="1" applyBorder="1" applyAlignment="1">
      <alignment horizontal="left" vertical="top" wrapText="1"/>
    </xf>
    <xf numFmtId="49" fontId="104" fillId="0" borderId="145" xfId="0" applyNumberFormat="1" applyFont="1" applyFill="1" applyBorder="1" applyAlignment="1">
      <alignment horizontal="left" wrapText="1" indent="3"/>
    </xf>
    <xf numFmtId="49" fontId="104" fillId="0" borderId="145" xfId="0" applyNumberFormat="1" applyFont="1" applyFill="1" applyBorder="1" applyAlignment="1">
      <alignment vertical="center"/>
    </xf>
    <xf numFmtId="0" fontId="104" fillId="0" borderId="145" xfId="0" applyFont="1" applyFill="1" applyBorder="1" applyAlignment="1">
      <alignment horizontal="left" vertical="center" wrapText="1"/>
    </xf>
    <xf numFmtId="49" fontId="104" fillId="0" borderId="145" xfId="0" applyNumberFormat="1" applyFont="1" applyFill="1" applyBorder="1" applyAlignment="1">
      <alignment horizontal="left" indent="3"/>
    </xf>
    <xf numFmtId="0" fontId="104" fillId="0" borderId="145" xfId="0" applyFont="1" applyBorder="1" applyAlignment="1">
      <alignment horizontal="left" indent="1"/>
    </xf>
    <xf numFmtId="0" fontId="104" fillId="0" borderId="145" xfId="0" applyNumberFormat="1" applyFont="1" applyFill="1" applyBorder="1" applyAlignment="1">
      <alignment horizontal="left" vertical="center" wrapText="1"/>
    </xf>
    <xf numFmtId="0" fontId="104" fillId="0" borderId="145" xfId="0" applyFont="1" applyFill="1" applyBorder="1" applyAlignment="1">
      <alignment horizontal="left" wrapText="1" indent="2"/>
    </xf>
    <xf numFmtId="0" fontId="104" fillId="0" borderId="145" xfId="0" applyFont="1" applyBorder="1" applyAlignment="1">
      <alignment horizontal="left" vertical="top" wrapText="1"/>
    </xf>
    <xf numFmtId="0" fontId="103" fillId="0" borderId="7" xfId="0" applyFont="1" applyBorder="1" applyAlignment="1">
      <alignment wrapText="1"/>
    </xf>
    <xf numFmtId="0" fontId="104" fillId="0" borderId="145" xfId="0" applyFont="1" applyBorder="1" applyAlignment="1">
      <alignment horizontal="left" vertical="top" wrapText="1" indent="2"/>
    </xf>
    <xf numFmtId="0" fontId="104" fillId="0" borderId="145" xfId="0" applyFont="1" applyBorder="1" applyAlignment="1">
      <alignment horizontal="left" wrapText="1"/>
    </xf>
    <xf numFmtId="0" fontId="104" fillId="0" borderId="145" xfId="12672" applyFont="1" applyFill="1" applyBorder="1" applyAlignment="1">
      <alignment horizontal="left" vertical="center" wrapText="1" indent="2"/>
    </xf>
    <xf numFmtId="0" fontId="104" fillId="0" borderId="145" xfId="0" applyFont="1" applyBorder="1" applyAlignment="1">
      <alignment horizontal="left" wrapText="1" indent="2"/>
    </xf>
    <xf numFmtId="0" fontId="104" fillId="0" borderId="145" xfId="0" applyFont="1" applyBorder="1" applyAlignment="1">
      <alignment wrapText="1"/>
    </xf>
    <xf numFmtId="0" fontId="104" fillId="0" borderId="145" xfId="0" applyFont="1" applyBorder="1"/>
    <xf numFmtId="0" fontId="104" fillId="0" borderId="145" xfId="12672" applyFont="1" applyFill="1" applyBorder="1" applyAlignment="1">
      <alignment horizontal="left" vertical="center" wrapText="1"/>
    </xf>
    <xf numFmtId="0" fontId="103" fillId="0" borderId="145" xfId="0" applyFont="1" applyBorder="1" applyAlignment="1">
      <alignment wrapText="1"/>
    </xf>
    <xf numFmtId="0" fontId="104" fillId="0" borderId="147" xfId="0" applyNumberFormat="1" applyFont="1" applyFill="1" applyBorder="1" applyAlignment="1">
      <alignment horizontal="left" vertical="center" wrapText="1"/>
    </xf>
    <xf numFmtId="0" fontId="104" fillId="3" borderId="145" xfId="5" applyNumberFormat="1" applyFont="1" applyFill="1" applyBorder="1" applyAlignment="1" applyProtection="1">
      <alignment horizontal="right" vertical="center"/>
      <protection locked="0"/>
    </xf>
    <xf numFmtId="2" fontId="104" fillId="3" borderId="145" xfId="5" applyNumberFormat="1" applyFont="1" applyFill="1" applyBorder="1" applyAlignment="1" applyProtection="1">
      <alignment horizontal="right" vertical="center"/>
      <protection locked="0"/>
    </xf>
    <xf numFmtId="0" fontId="104" fillId="0" borderId="145" xfId="0" applyNumberFormat="1" applyFont="1" applyFill="1" applyBorder="1" applyAlignment="1">
      <alignment vertical="center"/>
    </xf>
    <xf numFmtId="0" fontId="104" fillId="0" borderId="147" xfId="13" applyFont="1" applyFill="1" applyBorder="1" applyAlignment="1" applyProtection="1">
      <alignment horizontal="left" vertical="top" wrapText="1"/>
      <protection locked="0"/>
    </xf>
    <xf numFmtId="0" fontId="104" fillId="0" borderId="148" xfId="13" applyFont="1" applyFill="1" applyBorder="1" applyAlignment="1" applyProtection="1">
      <alignment horizontal="left" vertical="top" wrapText="1"/>
      <protection locked="0"/>
    </xf>
    <xf numFmtId="0" fontId="104" fillId="0" borderId="146" xfId="0" applyFont="1" applyFill="1" applyBorder="1" applyAlignment="1">
      <alignment vertical="center" wrapText="1"/>
    </xf>
    <xf numFmtId="0" fontId="123" fillId="0" borderId="0" xfId="0" applyFont="1" applyBorder="1" applyAlignment="1">
      <alignment horizontal="left" indent="2"/>
    </xf>
    <xf numFmtId="0" fontId="114" fillId="0" borderId="0" xfId="0" applyNumberFormat="1" applyFont="1" applyFill="1" applyBorder="1" applyAlignment="1">
      <alignment horizontal="left" vertical="center" indent="1"/>
    </xf>
    <xf numFmtId="0" fontId="114" fillId="0" borderId="0" xfId="0" applyNumberFormat="1" applyFont="1" applyFill="1" applyBorder="1" applyAlignment="1">
      <alignment vertical="center" wrapText="1"/>
    </xf>
    <xf numFmtId="0" fontId="114" fillId="0" borderId="0" xfId="0" applyFont="1" applyFill="1" applyBorder="1" applyAlignment="1">
      <alignment vertical="center" wrapText="1"/>
    </xf>
    <xf numFmtId="0" fontId="125" fillId="0" borderId="0" xfId="0" applyNumberFormat="1" applyFont="1" applyFill="1" applyBorder="1" applyAlignment="1">
      <alignment horizontal="left" vertical="center" wrapText="1" readingOrder="1"/>
    </xf>
    <xf numFmtId="0" fontId="123" fillId="0" borderId="0" xfId="0" applyFont="1" applyBorder="1" applyAlignment="1">
      <alignment horizontal="left" vertical="center" wrapText="1"/>
    </xf>
    <xf numFmtId="0" fontId="114" fillId="0" borderId="0" xfId="0" applyFont="1" applyFill="1" applyBorder="1" applyAlignment="1">
      <alignment horizontal="left" vertical="center" wrapText="1"/>
    </xf>
    <xf numFmtId="0" fontId="104" fillId="0" borderId="146" xfId="0" applyFont="1" applyBorder="1" applyAlignment="1">
      <alignment horizontal="left" indent="2"/>
    </xf>
    <xf numFmtId="0" fontId="104" fillId="0" borderId="134" xfId="0" applyNumberFormat="1" applyFont="1" applyFill="1" applyBorder="1" applyAlignment="1">
      <alignment horizontal="left" vertical="center" wrapText="1" readingOrder="1"/>
    </xf>
    <xf numFmtId="0" fontId="104" fillId="0" borderId="145" xfId="0" applyNumberFormat="1" applyFont="1" applyFill="1" applyBorder="1" applyAlignment="1">
      <alignment horizontal="left" vertical="center" wrapText="1" readingOrder="1"/>
    </xf>
    <xf numFmtId="167" fontId="18" fillId="81" borderId="56" xfId="0" applyNumberFormat="1" applyFont="1" applyFill="1" applyBorder="1" applyAlignment="1">
      <alignment horizontal="center"/>
    </xf>
    <xf numFmtId="0" fontId="11" fillId="0" borderId="97" xfId="17" applyFill="1" applyBorder="1" applyAlignment="1" applyProtection="1">
      <alignment horizontal="left" vertical="top" wrapText="1"/>
    </xf>
    <xf numFmtId="0" fontId="104" fillId="0" borderId="0" xfId="0" applyFont="1" applyFill="1" applyBorder="1" applyAlignment="1">
      <alignment wrapText="1"/>
    </xf>
    <xf numFmtId="0" fontId="140" fillId="0" borderId="0" xfId="0" applyFont="1"/>
    <xf numFmtId="0" fontId="141" fillId="0" borderId="0" xfId="0" applyFont="1" applyFill="1" applyAlignment="1">
      <alignment vertical="top"/>
    </xf>
    <xf numFmtId="0" fontId="141" fillId="0" borderId="0" xfId="0" applyFont="1" applyFill="1" applyAlignment="1">
      <alignment vertical="top" wrapText="1"/>
    </xf>
    <xf numFmtId="0" fontId="148"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7" fillId="0" borderId="0" xfId="11" applyFont="1" applyFill="1" applyBorder="1" applyAlignment="1" applyProtection="1"/>
    <xf numFmtId="0" fontId="142" fillId="82" borderId="145" xfId="0" applyFont="1" applyFill="1" applyBorder="1" applyAlignment="1">
      <alignment horizontal="left" vertical="center"/>
    </xf>
    <xf numFmtId="49" fontId="143" fillId="0" borderId="145" xfId="0" applyNumberFormat="1" applyFont="1" applyFill="1" applyBorder="1" applyAlignment="1">
      <alignment horizontal="left" vertical="center"/>
    </xf>
    <xf numFmtId="0" fontId="143" fillId="0" borderId="145" xfId="0" applyFont="1" applyFill="1" applyBorder="1" applyAlignment="1">
      <alignment horizontal="left" vertical="center"/>
    </xf>
    <xf numFmtId="0" fontId="142" fillId="0" borderId="145" xfId="0" applyFont="1" applyFill="1" applyBorder="1" applyAlignment="1">
      <alignment horizontal="left" vertical="center"/>
    </xf>
    <xf numFmtId="0" fontId="142" fillId="83" borderId="17" xfId="0" applyFont="1" applyFill="1" applyBorder="1" applyAlignment="1">
      <alignment horizontal="center" vertical="center"/>
    </xf>
    <xf numFmtId="0" fontId="142" fillId="83" borderId="18" xfId="0" applyFont="1" applyFill="1" applyBorder="1" applyAlignment="1">
      <alignment horizontal="center" vertical="center"/>
    </xf>
    <xf numFmtId="194" fontId="142" fillId="82" borderId="154" xfId="7" applyNumberFormat="1" applyFont="1" applyFill="1" applyBorder="1" applyAlignment="1">
      <alignment horizontal="left" vertical="center"/>
    </xf>
    <xf numFmtId="194" fontId="143" fillId="0" borderId="154" xfId="7" applyNumberFormat="1" applyFont="1" applyFill="1" applyBorder="1" applyAlignment="1">
      <alignment horizontal="left" vertical="center"/>
    </xf>
    <xf numFmtId="10" fontId="7" fillId="0" borderId="154" xfId="0" applyNumberFormat="1" applyFont="1" applyFill="1" applyBorder="1" applyAlignment="1">
      <alignment horizontal="right" vertical="center" wrapText="1"/>
    </xf>
    <xf numFmtId="0" fontId="146" fillId="84" borderId="152" xfId="0" applyFont="1" applyFill="1" applyBorder="1" applyAlignment="1">
      <alignment horizontal="left" vertical="center"/>
    </xf>
    <xf numFmtId="10" fontId="147" fillId="86" borderId="151" xfId="0" applyNumberFormat="1" applyFont="1" applyFill="1" applyBorder="1" applyAlignment="1">
      <alignment horizontal="right" vertical="center" wrapText="1"/>
    </xf>
    <xf numFmtId="0" fontId="0" fillId="0" borderId="1" xfId="0" applyBorder="1"/>
    <xf numFmtId="0" fontId="4" fillId="85" borderId="145" xfId="0" applyFont="1" applyFill="1" applyBorder="1" applyAlignment="1" applyProtection="1">
      <alignment horizontal="center" vertical="center" wrapText="1"/>
    </xf>
    <xf numFmtId="0" fontId="6" fillId="86" borderId="145" xfId="0" applyFont="1" applyFill="1" applyBorder="1" applyAlignment="1" applyProtection="1">
      <alignment vertical="center" wrapText="1"/>
    </xf>
    <xf numFmtId="194" fontId="6" fillId="86" borderId="145" xfId="7" applyNumberFormat="1" applyFont="1" applyFill="1" applyBorder="1" applyAlignment="1">
      <alignment vertical="center"/>
    </xf>
    <xf numFmtId="194" fontId="6" fillId="86" borderId="154" xfId="7" applyNumberFormat="1" applyFont="1" applyFill="1" applyBorder="1" applyAlignment="1">
      <alignment vertical="center"/>
    </xf>
    <xf numFmtId="0" fontId="143" fillId="82" borderId="145" xfId="0" applyFont="1" applyFill="1" applyBorder="1" applyAlignment="1">
      <alignment horizontal="left" vertical="center" wrapText="1" indent="3"/>
    </xf>
    <xf numFmtId="194" fontId="6" fillId="35" borderId="145" xfId="7" applyNumberFormat="1" applyFont="1" applyFill="1" applyBorder="1" applyAlignment="1">
      <alignment vertical="center"/>
    </xf>
    <xf numFmtId="0" fontId="150" fillId="82" borderId="145" xfId="0" applyFont="1" applyFill="1" applyBorder="1" applyAlignment="1">
      <alignment horizontal="left" vertical="center" wrapText="1" indent="5"/>
    </xf>
    <xf numFmtId="0" fontId="151" fillId="83" borderId="145" xfId="0" applyFont="1" applyFill="1" applyBorder="1" applyAlignment="1" applyProtection="1">
      <alignment horizontal="left" vertical="center" wrapText="1" indent="1"/>
    </xf>
    <xf numFmtId="194" fontId="151" fillId="83" borderId="145" xfId="7" applyNumberFormat="1" applyFont="1" applyFill="1" applyBorder="1" applyAlignment="1">
      <alignment vertical="center"/>
    </xf>
    <xf numFmtId="194" fontId="152" fillId="82" borderId="145" xfId="7" applyNumberFormat="1" applyFont="1" applyFill="1" applyBorder="1" applyAlignment="1">
      <alignment vertical="center"/>
    </xf>
    <xf numFmtId="0" fontId="150" fillId="82" borderId="152" xfId="0" applyFont="1" applyFill="1" applyBorder="1" applyAlignment="1">
      <alignment horizontal="left" vertical="center" wrapText="1" indent="5"/>
    </xf>
    <xf numFmtId="194" fontId="152" fillId="82" borderId="152" xfId="7" applyNumberFormat="1" applyFont="1" applyFill="1" applyBorder="1" applyAlignment="1">
      <alignment vertical="center"/>
    </xf>
    <xf numFmtId="0" fontId="7" fillId="0" borderId="145"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3" fillId="0" borderId="97" xfId="0" applyNumberFormat="1" applyFont="1" applyFill="1" applyBorder="1" applyAlignment="1">
      <alignment horizontal="right" vertical="center"/>
    </xf>
    <xf numFmtId="0" fontId="153" fillId="0" borderId="145" xfId="12672" applyFont="1" applyFill="1" applyBorder="1" applyAlignment="1">
      <alignment horizontal="left" vertical="center" wrapText="1"/>
    </xf>
    <xf numFmtId="0" fontId="153" fillId="0" borderId="146" xfId="0" applyNumberFormat="1" applyFont="1" applyFill="1" applyBorder="1" applyAlignment="1">
      <alignment horizontal="left" vertical="top" wrapText="1"/>
    </xf>
    <xf numFmtId="0" fontId="153" fillId="0" borderId="145" xfId="0" applyFont="1" applyFill="1" applyBorder="1" applyAlignment="1">
      <alignment vertical="center" wrapText="1"/>
    </xf>
    <xf numFmtId="0" fontId="130" fillId="0" borderId="145" xfId="21414" applyFont="1" applyFill="1" applyBorder="1" applyAlignment="1">
      <alignment horizontal="left" vertical="center" wrapText="1"/>
    </xf>
    <xf numFmtId="0" fontId="4" fillId="0" borderId="145" xfId="0" applyFont="1" applyFill="1" applyBorder="1"/>
    <xf numFmtId="0" fontId="11" fillId="0" borderId="145" xfId="17" applyFill="1" applyBorder="1" applyAlignment="1" applyProtection="1"/>
    <xf numFmtId="0" fontId="137" fillId="3" borderId="145" xfId="5" applyFont="1" applyFill="1" applyBorder="1" applyProtection="1">
      <protection locked="0"/>
    </xf>
    <xf numFmtId="0" fontId="137" fillId="0" borderId="145" xfId="21416" applyFont="1" applyFill="1" applyBorder="1" applyAlignment="1" applyProtection="1">
      <alignment horizontal="center" vertical="top" wrapText="1"/>
      <protection locked="0"/>
    </xf>
    <xf numFmtId="0" fontId="154" fillId="3" borderId="145" xfId="21416" applyFont="1" applyFill="1" applyBorder="1" applyAlignment="1" applyProtection="1">
      <alignment wrapText="1"/>
      <protection locked="0"/>
    </xf>
    <xf numFmtId="3" fontId="137" fillId="80" borderId="145" xfId="5" applyNumberFormat="1" applyFont="1" applyFill="1" applyBorder="1" applyAlignment="1" applyProtection="1"/>
    <xf numFmtId="0" fontId="135" fillId="3" borderId="145" xfId="21416" applyFont="1" applyFill="1" applyBorder="1" applyAlignment="1" applyProtection="1">
      <alignment horizontal="right" wrapText="1"/>
      <protection locked="0"/>
    </xf>
    <xf numFmtId="3" fontId="137" fillId="0" borderId="145" xfId="5" applyNumberFormat="1" applyFont="1" applyFill="1" applyBorder="1" applyProtection="1"/>
    <xf numFmtId="0" fontId="155" fillId="0" borderId="0" xfId="21415" applyFont="1" applyFill="1" applyAlignment="1" applyProtection="1">
      <alignment vertical="center"/>
      <protection locked="0"/>
    </xf>
    <xf numFmtId="0" fontId="110" fillId="76" borderId="148" xfId="21412" applyFont="1" applyFill="1" applyBorder="1" applyAlignment="1" applyProtection="1">
      <alignment vertical="center" wrapText="1"/>
      <protection locked="0"/>
    </xf>
    <xf numFmtId="0" fontId="61" fillId="76" borderId="147" xfId="21412" applyFont="1" applyFill="1" applyBorder="1" applyAlignment="1" applyProtection="1">
      <alignment vertical="center"/>
      <protection locked="0"/>
    </xf>
    <xf numFmtId="0" fontId="111" fillId="69" borderId="146" xfId="21412" applyFont="1" applyFill="1" applyBorder="1" applyAlignment="1" applyProtection="1">
      <alignment horizontal="center" vertical="center"/>
      <protection locked="0"/>
    </xf>
    <xf numFmtId="0" fontId="111" fillId="0" borderId="147" xfId="21412" applyFont="1" applyFill="1" applyBorder="1" applyAlignment="1" applyProtection="1">
      <alignment horizontal="left" vertical="center" wrapText="1"/>
      <protection locked="0"/>
    </xf>
    <xf numFmtId="164" fontId="111" fillId="0" borderId="145" xfId="948" applyNumberFormat="1" applyFont="1" applyFill="1" applyBorder="1" applyAlignment="1" applyProtection="1">
      <alignment horizontal="right" vertical="center"/>
      <protection locked="0"/>
    </xf>
    <xf numFmtId="0" fontId="110" fillId="77" borderId="145" xfId="21412" applyFont="1" applyFill="1" applyBorder="1" applyAlignment="1" applyProtection="1">
      <alignment horizontal="center" vertical="center"/>
      <protection locked="0"/>
    </xf>
    <xf numFmtId="0" fontId="110" fillId="77" borderId="147" xfId="21412" applyFont="1" applyFill="1" applyBorder="1" applyAlignment="1" applyProtection="1">
      <alignment vertical="top" wrapText="1"/>
      <protection locked="0"/>
    </xf>
    <xf numFmtId="164" fontId="111" fillId="77" borderId="145" xfId="948" applyNumberFormat="1" applyFont="1" applyFill="1" applyBorder="1" applyAlignment="1" applyProtection="1">
      <alignment horizontal="right" vertical="center"/>
    </xf>
    <xf numFmtId="0" fontId="110" fillId="76" borderId="148" xfId="21412" applyFont="1" applyFill="1" applyBorder="1" applyAlignment="1" applyProtection="1">
      <alignment vertical="center"/>
      <protection locked="0"/>
    </xf>
    <xf numFmtId="164" fontId="61" fillId="76" borderId="147" xfId="948" applyNumberFormat="1" applyFont="1" applyFill="1" applyBorder="1" applyAlignment="1" applyProtection="1">
      <alignment horizontal="right" vertical="center"/>
      <protection locked="0"/>
    </xf>
    <xf numFmtId="0" fontId="112" fillId="69" borderId="146" xfId="21412" applyFont="1" applyFill="1" applyBorder="1" applyAlignment="1" applyProtection="1">
      <alignment horizontal="center" vertical="center"/>
      <protection locked="0"/>
    </xf>
    <xf numFmtId="0" fontId="111" fillId="69" borderId="145" xfId="21412" applyFont="1" applyFill="1" applyBorder="1" applyAlignment="1" applyProtection="1">
      <alignment vertical="center" wrapText="1"/>
      <protection locked="0"/>
    </xf>
    <xf numFmtId="0" fontId="111" fillId="69" borderId="145" xfId="21412" applyFont="1" applyFill="1" applyBorder="1" applyAlignment="1" applyProtection="1">
      <alignment horizontal="left" vertical="center" wrapText="1"/>
      <protection locked="0"/>
    </xf>
    <xf numFmtId="0" fontId="111" fillId="0" borderId="145" xfId="21412" applyFont="1" applyFill="1" applyBorder="1" applyAlignment="1" applyProtection="1">
      <alignment horizontal="left" vertical="center" wrapText="1"/>
      <protection locked="0"/>
    </xf>
    <xf numFmtId="0" fontId="112" fillId="3" borderId="146" xfId="21412" applyFont="1" applyFill="1" applyBorder="1" applyAlignment="1" applyProtection="1">
      <alignment horizontal="center" vertical="center"/>
      <protection locked="0"/>
    </xf>
    <xf numFmtId="0" fontId="111" fillId="0" borderId="145" xfId="21412" applyFont="1" applyFill="1" applyBorder="1" applyAlignment="1" applyProtection="1">
      <alignment vertical="center" wrapText="1"/>
      <protection locked="0"/>
    </xf>
    <xf numFmtId="0" fontId="113" fillId="77" borderId="145" xfId="21412" applyFont="1" applyFill="1" applyBorder="1" applyAlignment="1" applyProtection="1">
      <alignment horizontal="center" vertical="center"/>
      <protection locked="0"/>
    </xf>
    <xf numFmtId="0" fontId="110" fillId="77" borderId="147" xfId="21412" applyFont="1" applyFill="1" applyBorder="1" applyAlignment="1" applyProtection="1">
      <alignment vertical="center" wrapText="1"/>
      <protection locked="0"/>
    </xf>
    <xf numFmtId="164" fontId="110" fillId="76" borderId="147" xfId="948" applyNumberFormat="1" applyFont="1" applyFill="1" applyBorder="1" applyAlignment="1" applyProtection="1">
      <alignment horizontal="right" vertical="center"/>
      <protection locked="0"/>
    </xf>
    <xf numFmtId="0" fontId="111" fillId="69" borderId="147" xfId="21412" applyFont="1" applyFill="1" applyBorder="1" applyAlignment="1" applyProtection="1">
      <alignment vertical="center" wrapText="1"/>
      <protection locked="0"/>
    </xf>
    <xf numFmtId="0" fontId="61" fillId="76" borderId="148" xfId="21412" applyFont="1" applyFill="1" applyBorder="1" applyAlignment="1" applyProtection="1">
      <alignment vertical="center"/>
      <protection locked="0"/>
    </xf>
    <xf numFmtId="164" fontId="111" fillId="3" borderId="145" xfId="948" applyNumberFormat="1" applyFont="1" applyFill="1" applyBorder="1" applyAlignment="1" applyProtection="1">
      <alignment horizontal="right" vertical="center"/>
      <protection locked="0"/>
    </xf>
    <xf numFmtId="0" fontId="112" fillId="3" borderId="145" xfId="21412" applyFont="1" applyFill="1" applyBorder="1" applyAlignment="1" applyProtection="1">
      <alignment horizontal="center" vertical="center"/>
      <protection locked="0"/>
    </xf>
    <xf numFmtId="0" fontId="111" fillId="69" borderId="147" xfId="21412" applyFont="1" applyFill="1" applyBorder="1" applyAlignment="1" applyProtection="1">
      <alignment horizontal="left" vertical="center" wrapText="1"/>
      <protection locked="0"/>
    </xf>
    <xf numFmtId="0" fontId="7" fillId="0" borderId="0" xfId="0" applyFont="1" applyFill="1"/>
    <xf numFmtId="0" fontId="154" fillId="3" borderId="0" xfId="21415" applyFont="1" applyFill="1" applyAlignment="1" applyProtection="1">
      <alignment vertical="center"/>
      <protection locked="0"/>
    </xf>
    <xf numFmtId="0" fontId="137" fillId="3" borderId="145" xfId="5" applyFont="1" applyFill="1" applyBorder="1" applyAlignment="1" applyProtection="1">
      <alignment vertical="center" wrapText="1"/>
      <protection locked="0"/>
    </xf>
    <xf numFmtId="0" fontId="137" fillId="0" borderId="145" xfId="21416" applyFont="1" applyFill="1" applyBorder="1" applyAlignment="1" applyProtection="1">
      <alignment horizontal="center" vertical="center" wrapText="1"/>
      <protection locked="0"/>
    </xf>
    <xf numFmtId="3" fontId="137" fillId="3" borderId="145" xfId="1" applyNumberFormat="1" applyFont="1" applyFill="1" applyBorder="1" applyAlignment="1" applyProtection="1">
      <alignment horizontal="center" vertical="center" wrapText="1"/>
      <protection locked="0"/>
    </xf>
    <xf numFmtId="9" fontId="137" fillId="3" borderId="145" xfId="15" applyNumberFormat="1" applyFont="1" applyFill="1" applyBorder="1" applyAlignment="1" applyProtection="1">
      <alignment horizontal="center" vertical="center" wrapText="1"/>
      <protection locked="0"/>
    </xf>
    <xf numFmtId="0" fontId="137" fillId="3" borderId="145" xfId="21416" applyFont="1" applyFill="1" applyBorder="1" applyAlignment="1" applyProtection="1">
      <alignment horizontal="center" vertical="center" wrapText="1"/>
      <protection locked="0"/>
    </xf>
    <xf numFmtId="0" fontId="154" fillId="3" borderId="145" xfId="21416" applyFont="1" applyFill="1" applyBorder="1" applyAlignment="1" applyProtection="1">
      <protection locked="0"/>
    </xf>
    <xf numFmtId="0" fontId="157" fillId="3" borderId="145" xfId="21416" applyFont="1" applyFill="1" applyBorder="1" applyAlignment="1" applyProtection="1">
      <alignment horizontal="right"/>
      <protection locked="0"/>
    </xf>
    <xf numFmtId="195" fontId="137" fillId="80" borderId="145" xfId="5" applyNumberFormat="1" applyFont="1" applyFill="1" applyBorder="1" applyAlignment="1" applyProtection="1">
      <protection locked="0"/>
    </xf>
    <xf numFmtId="164" fontId="137" fillId="80" borderId="145" xfId="1" applyNumberFormat="1" applyFont="1" applyFill="1" applyBorder="1" applyAlignment="1" applyProtection="1"/>
    <xf numFmtId="0" fontId="137" fillId="3" borderId="145" xfId="21416" applyFont="1" applyFill="1" applyBorder="1" applyAlignment="1" applyProtection="1">
      <alignment horizontal="left" vertical="center"/>
      <protection locked="0"/>
    </xf>
    <xf numFmtId="3" fontId="137" fillId="3" borderId="145" xfId="5" applyNumberFormat="1" applyFont="1" applyFill="1" applyBorder="1" applyAlignment="1" applyProtection="1">
      <protection locked="0"/>
    </xf>
    <xf numFmtId="0" fontId="135" fillId="3" borderId="145" xfId="21416" applyFont="1" applyFill="1" applyBorder="1" applyAlignment="1" applyProtection="1">
      <alignment horizontal="right"/>
      <protection locked="0"/>
    </xf>
    <xf numFmtId="0" fontId="137" fillId="0" borderId="145" xfId="21416" applyFont="1" applyFill="1" applyBorder="1" applyAlignment="1" applyProtection="1">
      <alignment horizontal="left" vertical="center"/>
      <protection locked="0"/>
    </xf>
    <xf numFmtId="0" fontId="154" fillId="3" borderId="145" xfId="16" applyFont="1" applyFill="1" applyBorder="1" applyAlignment="1" applyProtection="1">
      <protection locked="0"/>
    </xf>
    <xf numFmtId="3" fontId="154" fillId="76" borderId="145" xfId="16" applyNumberFormat="1" applyFont="1" applyFill="1" applyBorder="1" applyAlignment="1" applyProtection="1"/>
    <xf numFmtId="3" fontId="20" fillId="0" borderId="145" xfId="0" applyNumberFormat="1" applyFont="1" applyBorder="1" applyAlignment="1">
      <alignment vertical="center" wrapText="1"/>
    </xf>
    <xf numFmtId="3" fontId="20" fillId="0" borderId="145" xfId="0" applyNumberFormat="1" applyFont="1" applyFill="1" applyBorder="1" applyAlignment="1">
      <alignment vertical="center" wrapText="1"/>
    </xf>
    <xf numFmtId="164" fontId="4" fillId="0" borderId="145" xfId="7" applyNumberFormat="1" applyFont="1" applyFill="1" applyBorder="1" applyAlignment="1">
      <alignment vertical="center" wrapText="1"/>
    </xf>
    <xf numFmtId="164" fontId="4" fillId="0" borderId="145" xfId="23" applyNumberFormat="1" applyFill="1" applyBorder="1" applyAlignment="1">
      <alignment vertical="center" wrapText="1"/>
    </xf>
    <xf numFmtId="164" fontId="4" fillId="0" borderId="145" xfId="7" applyNumberFormat="1" applyFont="1" applyFill="1" applyBorder="1" applyAlignment="1">
      <alignment vertical="center"/>
    </xf>
    <xf numFmtId="164" fontId="23" fillId="0" borderId="145" xfId="7" applyNumberFormat="1" applyFont="1" applyFill="1" applyBorder="1" applyAlignment="1">
      <alignment vertical="center"/>
    </xf>
    <xf numFmtId="164" fontId="4" fillId="0" borderId="112" xfId="7" applyNumberFormat="1" applyFont="1" applyFill="1" applyBorder="1" applyAlignment="1">
      <alignment horizontal="right" vertical="center" wrapText="1"/>
    </xf>
    <xf numFmtId="164" fontId="6" fillId="35" borderId="112" xfId="7" applyNumberFormat="1" applyFont="1" applyFill="1" applyBorder="1" applyAlignment="1">
      <alignment horizontal="right" vertical="center" wrapText="1"/>
    </xf>
    <xf numFmtId="164" fontId="107" fillId="0" borderId="112" xfId="7" applyNumberFormat="1" applyFont="1" applyFill="1" applyBorder="1" applyAlignment="1">
      <alignment horizontal="right" vertical="center" wrapText="1"/>
    </xf>
    <xf numFmtId="164" fontId="6" fillId="35" borderId="112" xfId="7" applyNumberFormat="1" applyFont="1" applyFill="1" applyBorder="1" applyAlignment="1">
      <alignment horizontal="center" vertical="center" wrapText="1"/>
    </xf>
    <xf numFmtId="164" fontId="7" fillId="0" borderId="24" xfId="7" applyNumberFormat="1" applyFont="1" applyFill="1" applyBorder="1" applyAlignment="1" applyProtection="1">
      <alignment horizontal="right" vertical="center"/>
    </xf>
    <xf numFmtId="193" fontId="21" fillId="0" borderId="160" xfId="0" applyNumberFormat="1" applyFont="1" applyBorder="1" applyAlignment="1">
      <alignment horizontal="center" vertical="center"/>
    </xf>
    <xf numFmtId="193" fontId="21" fillId="0" borderId="15" xfId="0" applyNumberFormat="1" applyFont="1" applyFill="1" applyBorder="1" applyAlignment="1">
      <alignment horizontal="center" vertical="center"/>
    </xf>
    <xf numFmtId="193" fontId="22" fillId="0" borderId="145" xfId="0" applyNumberFormat="1" applyFont="1" applyBorder="1" applyAlignment="1">
      <alignment horizontal="center" vertical="center"/>
    </xf>
    <xf numFmtId="193" fontId="21" fillId="0" borderId="145" xfId="0" applyNumberFormat="1" applyFont="1" applyFill="1" applyBorder="1" applyAlignment="1">
      <alignment horizontal="center" vertical="center"/>
    </xf>
    <xf numFmtId="193" fontId="22" fillId="0" borderId="145" xfId="0" applyNumberFormat="1" applyFont="1" applyFill="1" applyBorder="1" applyAlignment="1">
      <alignment horizontal="center" vertical="center"/>
    </xf>
    <xf numFmtId="0" fontId="22" fillId="0" borderId="145" xfId="0" applyFont="1" applyBorder="1"/>
    <xf numFmtId="0" fontId="21" fillId="0" borderId="145" xfId="0" applyFont="1" applyBorder="1" applyAlignment="1">
      <alignment horizontal="center" vertical="center"/>
    </xf>
    <xf numFmtId="0" fontId="22" fillId="0" borderId="145" xfId="0" applyFont="1" applyBorder="1" applyAlignment="1">
      <alignment horizontal="center" vertical="center"/>
    </xf>
    <xf numFmtId="164" fontId="4" fillId="0" borderId="20" xfId="7" applyNumberFormat="1" applyFont="1" applyBorder="1" applyAlignment="1"/>
    <xf numFmtId="164" fontId="4" fillId="35" borderId="24" xfId="7" applyNumberFormat="1" applyFont="1" applyFill="1" applyBorder="1"/>
    <xf numFmtId="9" fontId="4" fillId="35" borderId="151" xfId="20961" applyFont="1" applyFill="1" applyBorder="1"/>
    <xf numFmtId="193" fontId="4" fillId="35" borderId="152" xfId="0" applyNumberFormat="1" applyFont="1" applyFill="1" applyBorder="1"/>
    <xf numFmtId="164" fontId="137" fillId="3" borderId="145" xfId="7" applyNumberFormat="1" applyFont="1" applyFill="1" applyBorder="1" applyAlignment="1" applyProtection="1">
      <protection locked="0"/>
    </xf>
    <xf numFmtId="10" fontId="111" fillId="77" borderId="145" xfId="20961" applyNumberFormat="1" applyFont="1" applyFill="1" applyBorder="1" applyAlignment="1" applyProtection="1">
      <alignment horizontal="right" vertical="center"/>
    </xf>
    <xf numFmtId="164" fontId="118" fillId="0" borderId="138" xfId="7" applyNumberFormat="1" applyFont="1" applyBorder="1"/>
    <xf numFmtId="164" fontId="114" fillId="0" borderId="145" xfId="7" applyNumberFormat="1" applyFont="1" applyBorder="1"/>
    <xf numFmtId="164" fontId="114" fillId="0" borderId="145" xfId="7" applyNumberFormat="1" applyFont="1" applyFill="1" applyBorder="1"/>
    <xf numFmtId="164" fontId="117" fillId="0" borderId="145" xfId="7" applyNumberFormat="1" applyFont="1" applyBorder="1"/>
    <xf numFmtId="164" fontId="114" fillId="35" borderId="145" xfId="7" applyNumberFormat="1" applyFont="1" applyFill="1" applyBorder="1"/>
    <xf numFmtId="0" fontId="161" fillId="0" borderId="145" xfId="17" applyFont="1" applyBorder="1" applyAlignment="1" applyProtection="1"/>
    <xf numFmtId="14" fontId="4" fillId="0" borderId="0" xfId="0" applyNumberFormat="1" applyFont="1" applyAlignment="1">
      <alignment horizontal="left"/>
    </xf>
    <xf numFmtId="0" fontId="114" fillId="0" borderId="7" xfId="0" applyFont="1" applyBorder="1" applyAlignment="1">
      <alignment horizontal="center" vertical="center" wrapText="1"/>
    </xf>
    <xf numFmtId="0" fontId="114" fillId="0" borderId="145" xfId="0" applyFont="1" applyBorder="1" applyAlignment="1">
      <alignment horizontal="center" vertical="center" wrapText="1"/>
    </xf>
    <xf numFmtId="0" fontId="114" fillId="0" borderId="144" xfId="0" applyFont="1" applyFill="1" applyBorder="1" applyAlignment="1">
      <alignment horizontal="center" vertical="center" wrapText="1"/>
    </xf>
    <xf numFmtId="0" fontId="114" fillId="0" borderId="154" xfId="0" applyFont="1" applyBorder="1" applyAlignment="1">
      <alignment horizontal="center" vertical="center" wrapText="1"/>
    </xf>
    <xf numFmtId="193" fontId="7" fillId="0" borderId="145" xfId="0" applyNumberFormat="1" applyFont="1" applyBorder="1" applyAlignment="1" applyProtection="1">
      <alignment vertical="center" wrapText="1"/>
      <protection locked="0"/>
    </xf>
    <xf numFmtId="193" fontId="4" fillId="0" borderId="145" xfId="0" applyNumberFormat="1" applyFont="1" applyBorder="1" applyAlignment="1" applyProtection="1">
      <alignment vertical="center" wrapText="1"/>
      <protection locked="0"/>
    </xf>
    <xf numFmtId="193" fontId="4" fillId="0" borderId="154" xfId="0" applyNumberFormat="1" applyFont="1" applyBorder="1" applyAlignment="1" applyProtection="1">
      <alignment vertical="center" wrapText="1"/>
      <protection locked="0"/>
    </xf>
    <xf numFmtId="193" fontId="7" fillId="0" borderId="145" xfId="0" applyNumberFormat="1" applyFont="1" applyBorder="1" applyAlignment="1" applyProtection="1">
      <alignment horizontal="right" vertical="center" wrapText="1"/>
      <protection locked="0"/>
    </xf>
    <xf numFmtId="10" fontId="4" fillId="0" borderId="145" xfId="20961" applyNumberFormat="1" applyFont="1" applyFill="1" applyBorder="1" applyAlignment="1" applyProtection="1">
      <alignment horizontal="right" vertical="center" wrapText="1"/>
      <protection locked="0"/>
    </xf>
    <xf numFmtId="10" fontId="4" fillId="0" borderId="145" xfId="20961" applyNumberFormat="1" applyFont="1" applyBorder="1" applyAlignment="1" applyProtection="1">
      <alignment vertical="center" wrapText="1"/>
      <protection locked="0"/>
    </xf>
    <xf numFmtId="10" fontId="4" fillId="0" borderId="154" xfId="20961" applyNumberFormat="1" applyFont="1" applyBorder="1" applyAlignment="1" applyProtection="1">
      <alignment vertical="center" wrapText="1"/>
      <protection locked="0"/>
    </xf>
    <xf numFmtId="10" fontId="9" fillId="2" borderId="147" xfId="20961" applyNumberFormat="1" applyFont="1" applyFill="1" applyBorder="1" applyAlignment="1" applyProtection="1">
      <alignment vertical="center"/>
      <protection locked="0"/>
    </xf>
    <xf numFmtId="10" fontId="9" fillId="2" borderId="21" xfId="20961" applyNumberFormat="1" applyFont="1" applyFill="1" applyBorder="1" applyAlignment="1" applyProtection="1">
      <alignment vertical="center"/>
      <protection locked="0"/>
    </xf>
    <xf numFmtId="10" fontId="9" fillId="0" borderId="147" xfId="20961" applyNumberFormat="1" applyFont="1" applyFill="1" applyBorder="1" applyAlignment="1" applyProtection="1">
      <alignment vertical="center"/>
      <protection locked="0"/>
    </xf>
    <xf numFmtId="10" fontId="9" fillId="0" borderId="21" xfId="20961" applyNumberFormat="1" applyFont="1" applyFill="1" applyBorder="1" applyAlignment="1" applyProtection="1">
      <alignment vertical="center"/>
      <protection locked="0"/>
    </xf>
    <xf numFmtId="10" fontId="9" fillId="2" borderId="145" xfId="20961" applyNumberFormat="1" applyFont="1" applyFill="1" applyBorder="1" applyAlignment="1" applyProtection="1">
      <alignment vertical="center"/>
      <protection locked="0"/>
    </xf>
    <xf numFmtId="193" fontId="9" fillId="2" borderId="147" xfId="0" applyNumberFormat="1" applyFont="1" applyFill="1" applyBorder="1" applyAlignment="1" applyProtection="1">
      <alignment vertical="center"/>
      <protection locked="0"/>
    </xf>
    <xf numFmtId="193" fontId="9" fillId="2" borderId="21" xfId="0" applyNumberFormat="1" applyFont="1" applyFill="1" applyBorder="1" applyAlignment="1" applyProtection="1">
      <alignment vertical="center"/>
      <protection locked="0"/>
    </xf>
    <xf numFmtId="193" fontId="9" fillId="0" borderId="149" xfId="0" applyNumberFormat="1" applyFont="1" applyBorder="1" applyAlignment="1" applyProtection="1">
      <alignment vertical="center"/>
      <protection locked="0"/>
    </xf>
    <xf numFmtId="193" fontId="9" fillId="0" borderId="161" xfId="0" applyNumberFormat="1" applyFont="1" applyBorder="1" applyAlignment="1" applyProtection="1">
      <alignment vertical="center"/>
      <protection locked="0"/>
    </xf>
    <xf numFmtId="10" fontId="9" fillId="2" borderId="115" xfId="20961" applyNumberFormat="1" applyFont="1" applyFill="1" applyBorder="1" applyAlignment="1" applyProtection="1">
      <alignment vertical="center"/>
      <protection locked="0"/>
    </xf>
    <xf numFmtId="10" fontId="9" fillId="2" borderId="36" xfId="20961" applyNumberFormat="1" applyFont="1" applyFill="1" applyBorder="1" applyAlignment="1" applyProtection="1">
      <alignment vertical="center"/>
      <protection locked="0"/>
    </xf>
    <xf numFmtId="193" fontId="9" fillId="0" borderId="145" xfId="0" applyNumberFormat="1" applyFont="1" applyBorder="1" applyAlignment="1">
      <alignment horizontal="right"/>
    </xf>
    <xf numFmtId="193" fontId="9" fillId="35" borderId="145" xfId="0" applyNumberFormat="1" applyFont="1" applyFill="1" applyBorder="1" applyAlignment="1">
      <alignment horizontal="right"/>
    </xf>
    <xf numFmtId="193" fontId="9" fillId="35" borderId="154" xfId="0" applyNumberFormat="1" applyFont="1" applyFill="1" applyBorder="1" applyAlignment="1">
      <alignment horizontal="right"/>
    </xf>
    <xf numFmtId="193" fontId="9" fillId="35" borderId="152" xfId="0" applyNumberFormat="1" applyFont="1" applyFill="1" applyBorder="1" applyAlignment="1">
      <alignment horizontal="right"/>
    </xf>
    <xf numFmtId="193" fontId="9" fillId="0" borderId="152" xfId="0" applyNumberFormat="1" applyFont="1" applyBorder="1" applyAlignment="1">
      <alignment horizontal="right"/>
    </xf>
    <xf numFmtId="193" fontId="9" fillId="35" borderId="151" xfId="0" applyNumberFormat="1" applyFont="1" applyFill="1" applyBorder="1" applyAlignment="1">
      <alignment horizontal="right"/>
    </xf>
    <xf numFmtId="0" fontId="4" fillId="0" borderId="16" xfId="0" applyFont="1" applyBorder="1" applyAlignment="1">
      <alignment vertical="center" wrapText="1"/>
    </xf>
    <xf numFmtId="0" fontId="6" fillId="0" borderId="17" xfId="0" applyFont="1" applyBorder="1" applyAlignment="1">
      <alignment vertical="center" wrapText="1"/>
    </xf>
    <xf numFmtId="0" fontId="19" fillId="0" borderId="155" xfId="0" applyFont="1" applyBorder="1" applyAlignment="1">
      <alignment horizontal="center" vertical="center" wrapText="1"/>
    </xf>
    <xf numFmtId="0" fontId="4" fillId="0" borderId="145" xfId="0" applyFont="1" applyBorder="1" applyAlignment="1">
      <alignment vertical="center" wrapText="1"/>
    </xf>
    <xf numFmtId="3" fontId="20" fillId="35" borderId="145" xfId="0" applyNumberFormat="1" applyFont="1" applyFill="1" applyBorder="1" applyAlignment="1">
      <alignment vertical="center" wrapText="1"/>
    </xf>
    <xf numFmtId="3" fontId="20" fillId="35" borderId="148" xfId="0" applyNumberFormat="1" applyFont="1" applyFill="1" applyBorder="1" applyAlignment="1">
      <alignment vertical="center" wrapText="1"/>
    </xf>
    <xf numFmtId="14" fontId="7" fillId="3" borderId="145" xfId="8" quotePrefix="1" applyNumberFormat="1" applyFont="1" applyFill="1" applyBorder="1" applyAlignment="1" applyProtection="1">
      <alignment horizontal="left" vertical="center" wrapText="1" indent="2"/>
      <protection locked="0"/>
    </xf>
    <xf numFmtId="3" fontId="20" fillId="0" borderId="148" xfId="0" applyNumberFormat="1" applyFont="1" applyBorder="1" applyAlignment="1">
      <alignment vertical="center" wrapText="1"/>
    </xf>
    <xf numFmtId="14" fontId="7" fillId="3" borderId="145" xfId="8" quotePrefix="1" applyNumberFormat="1" applyFont="1" applyFill="1" applyBorder="1" applyAlignment="1" applyProtection="1">
      <alignment horizontal="left" vertical="center" wrapText="1" indent="3"/>
      <protection locked="0"/>
    </xf>
    <xf numFmtId="0" fontId="4" fillId="0" borderId="145" xfId="0" applyFont="1" applyFill="1" applyBorder="1" applyAlignment="1">
      <alignment horizontal="left" vertical="center" wrapText="1" indent="2"/>
    </xf>
    <xf numFmtId="0" fontId="19" fillId="0" borderId="155" xfId="0" applyFont="1" applyFill="1" applyBorder="1" applyAlignment="1">
      <alignment horizontal="center" vertical="center" wrapText="1"/>
    </xf>
    <xf numFmtId="0" fontId="4" fillId="0" borderId="145" xfId="0" applyFont="1" applyFill="1" applyBorder="1" applyAlignment="1">
      <alignment vertical="center" wrapText="1"/>
    </xf>
    <xf numFmtId="0" fontId="19" fillId="0" borderId="153" xfId="0" applyFont="1" applyBorder="1" applyAlignment="1">
      <alignment horizontal="center" vertical="center" wrapText="1"/>
    </xf>
    <xf numFmtId="0" fontId="6" fillId="0" borderId="152" xfId="0" applyFont="1" applyBorder="1" applyAlignment="1">
      <alignment vertical="center" wrapText="1"/>
    </xf>
    <xf numFmtId="3" fontId="20" fillId="35" borderId="152" xfId="0" applyNumberFormat="1" applyFont="1" applyFill="1" applyBorder="1" applyAlignment="1">
      <alignment vertical="center" wrapText="1"/>
    </xf>
    <xf numFmtId="0" fontId="7" fillId="0" borderId="155" xfId="0" applyFont="1" applyBorder="1" applyAlignment="1">
      <alignment vertical="center"/>
    </xf>
    <xf numFmtId="0" fontId="7" fillId="0" borderId="148" xfId="0" applyFont="1" applyBorder="1" applyAlignment="1">
      <alignment wrapText="1"/>
    </xf>
    <xf numFmtId="0" fontId="4" fillId="0" borderId="154" xfId="0" applyFont="1" applyBorder="1"/>
    <xf numFmtId="0" fontId="7" fillId="0" borderId="145" xfId="0" applyFont="1" applyBorder="1" applyAlignment="1">
      <alignment wrapText="1"/>
    </xf>
    <xf numFmtId="0" fontId="7" fillId="0" borderId="21" xfId="0" applyFont="1" applyBorder="1" applyAlignment="1">
      <alignment horizontal="left" wrapText="1"/>
    </xf>
    <xf numFmtId="0" fontId="7" fillId="0" borderId="154" xfId="0" applyFont="1" applyBorder="1"/>
    <xf numFmtId="0" fontId="9" fillId="0" borderId="155" xfId="0" applyFont="1" applyBorder="1" applyAlignment="1">
      <alignment vertical="center"/>
    </xf>
    <xf numFmtId="0" fontId="13" fillId="0" borderId="148" xfId="0" applyFont="1" applyBorder="1" applyAlignment="1">
      <alignment wrapText="1"/>
    </xf>
    <xf numFmtId="0" fontId="9" fillId="0" borderId="105" xfId="0" applyFont="1" applyBorder="1" applyAlignment="1">
      <alignment vertical="center"/>
    </xf>
    <xf numFmtId="0" fontId="13" fillId="0" borderId="144" xfId="0" applyFont="1" applyBorder="1" applyAlignment="1">
      <alignment wrapText="1"/>
    </xf>
    <xf numFmtId="0" fontId="4" fillId="0" borderId="106" xfId="0" applyFont="1" applyBorder="1" applyAlignment="1"/>
    <xf numFmtId="0" fontId="7" fillId="0" borderId="105" xfId="0" applyFont="1" applyBorder="1" applyAlignment="1">
      <alignment vertical="center"/>
    </xf>
    <xf numFmtId="0" fontId="7" fillId="0" borderId="146" xfId="0" applyFont="1" applyBorder="1" applyAlignment="1">
      <alignment wrapText="1"/>
    </xf>
    <xf numFmtId="3" fontId="25" fillId="36" borderId="0" xfId="20" applyNumberFormat="1"/>
    <xf numFmtId="3" fontId="4" fillId="0" borderId="52" xfId="0" applyNumberFormat="1" applyFont="1" applyBorder="1" applyAlignment="1">
      <alignment vertical="center"/>
    </xf>
    <xf numFmtId="3" fontId="4" fillId="0" borderId="63" xfId="0" applyNumberFormat="1" applyFont="1" applyBorder="1" applyAlignment="1">
      <alignment vertical="center"/>
    </xf>
    <xf numFmtId="3" fontId="4" fillId="3" borderId="150" xfId="0" applyNumberFormat="1" applyFont="1" applyFill="1" applyBorder="1" applyAlignment="1">
      <alignment vertical="center"/>
    </xf>
    <xf numFmtId="3" fontId="4" fillId="3" borderId="21" xfId="0" applyNumberFormat="1" applyFont="1" applyFill="1" applyBorder="1" applyAlignment="1">
      <alignment vertical="center"/>
    </xf>
    <xf numFmtId="3" fontId="4" fillId="0" borderId="145" xfId="0" applyNumberFormat="1" applyFont="1" applyBorder="1" applyAlignment="1">
      <alignment vertical="center"/>
    </xf>
    <xf numFmtId="3" fontId="4" fillId="0" borderId="148" xfId="0" applyNumberFormat="1" applyFont="1" applyBorder="1" applyAlignment="1">
      <alignment vertical="center"/>
    </xf>
    <xf numFmtId="3" fontId="4" fillId="0" borderId="154" xfId="0" applyNumberFormat="1" applyFont="1" applyBorder="1" applyAlignment="1">
      <alignment vertical="center"/>
    </xf>
    <xf numFmtId="3" fontId="4" fillId="0" borderId="150" xfId="0" applyNumberFormat="1" applyFont="1" applyBorder="1" applyAlignment="1">
      <alignment vertical="center"/>
    </xf>
    <xf numFmtId="3" fontId="4" fillId="0" borderId="152" xfId="0" applyNumberFormat="1" applyFont="1" applyBorder="1" applyAlignment="1">
      <alignment vertical="center"/>
    </xf>
    <xf numFmtId="3" fontId="4" fillId="0" borderId="25" xfId="0" applyNumberFormat="1" applyFont="1" applyBorder="1" applyAlignment="1">
      <alignment vertical="center"/>
    </xf>
    <xf numFmtId="3" fontId="4" fillId="0" borderId="151" xfId="0" applyNumberFormat="1" applyFont="1" applyBorder="1" applyAlignment="1">
      <alignment vertical="center"/>
    </xf>
    <xf numFmtId="3" fontId="4" fillId="0" borderId="26" xfId="0" applyNumberFormat="1" applyFont="1" applyBorder="1" applyAlignment="1">
      <alignment vertical="center"/>
    </xf>
    <xf numFmtId="3" fontId="4" fillId="0" borderId="18" xfId="0" applyNumberFormat="1" applyFont="1" applyBorder="1" applyAlignment="1">
      <alignment vertical="center"/>
    </xf>
    <xf numFmtId="3" fontId="4" fillId="0" borderId="144" xfId="0" applyNumberFormat="1" applyFont="1" applyBorder="1" applyAlignment="1">
      <alignment vertical="center"/>
    </xf>
    <xf numFmtId="3" fontId="4" fillId="0" borderId="106" xfId="0" applyNumberFormat="1" applyFont="1" applyBorder="1" applyAlignment="1">
      <alignment vertical="center"/>
    </xf>
    <xf numFmtId="10" fontId="4" fillId="0" borderId="92" xfId="20641" applyNumberFormat="1" applyFont="1" applyFill="1" applyBorder="1" applyAlignment="1">
      <alignment vertical="center"/>
    </xf>
    <xf numFmtId="10" fontId="4" fillId="0" borderId="108" xfId="20641" applyNumberFormat="1" applyFont="1" applyFill="1" applyBorder="1" applyAlignment="1">
      <alignment vertical="center"/>
    </xf>
    <xf numFmtId="0" fontId="9" fillId="0" borderId="145" xfId="0" applyFont="1" applyFill="1" applyBorder="1" applyAlignment="1" applyProtection="1">
      <alignment horizontal="center" vertical="center" wrapText="1"/>
    </xf>
    <xf numFmtId="0" fontId="9" fillId="0" borderId="154" xfId="0" applyFont="1" applyFill="1" applyBorder="1" applyAlignment="1" applyProtection="1">
      <alignment horizontal="center" vertical="center" wrapText="1"/>
    </xf>
    <xf numFmtId="0" fontId="3" fillId="0" borderId="145" xfId="0" applyFont="1" applyBorder="1" applyAlignment="1">
      <alignment horizontal="center" vertical="center"/>
    </xf>
    <xf numFmtId="0" fontId="0" fillId="0" borderId="155" xfId="0" applyBorder="1" applyAlignment="1">
      <alignment horizontal="center"/>
    </xf>
    <xf numFmtId="0" fontId="128" fillId="3" borderId="145" xfId="21414" applyFont="1" applyFill="1" applyBorder="1" applyAlignment="1">
      <alignment horizontal="left" vertical="center" wrapText="1"/>
    </xf>
    <xf numFmtId="0" fontId="129" fillId="0" borderId="145" xfId="21414" applyFont="1" applyFill="1" applyBorder="1" applyAlignment="1">
      <alignment horizontal="left" vertical="center" wrapText="1" indent="1"/>
    </xf>
    <xf numFmtId="0" fontId="130" fillId="3" borderId="145" xfId="21414" applyFont="1" applyFill="1" applyBorder="1" applyAlignment="1">
      <alignment horizontal="left" vertical="center" wrapText="1"/>
    </xf>
    <xf numFmtId="0" fontId="129" fillId="3" borderId="145" xfId="21414" applyFont="1" applyFill="1" applyBorder="1" applyAlignment="1">
      <alignment horizontal="left" vertical="center" wrapText="1" indent="1"/>
    </xf>
    <xf numFmtId="0" fontId="131" fillId="0" borderId="145" xfId="21414" applyFont="1" applyFill="1" applyBorder="1" applyAlignment="1">
      <alignment horizontal="left" vertical="center" wrapText="1" indent="1"/>
    </xf>
    <xf numFmtId="0" fontId="132" fillId="0" borderId="145" xfId="21414" applyFont="1" applyFill="1" applyBorder="1" applyAlignment="1">
      <alignment horizontal="center" vertical="center" wrapText="1"/>
    </xf>
    <xf numFmtId="0" fontId="130" fillId="0" borderId="145" xfId="21414" applyFont="1" applyBorder="1" applyAlignment="1">
      <alignment horizontal="left" vertical="center" wrapText="1"/>
    </xf>
    <xf numFmtId="0" fontId="133" fillId="0" borderId="145" xfId="0" applyFont="1" applyBorder="1" applyAlignment="1">
      <alignment horizontal="left"/>
    </xf>
    <xf numFmtId="0" fontId="0" fillId="0" borderId="153" xfId="0" applyBorder="1" applyAlignment="1">
      <alignment horizontal="center"/>
    </xf>
    <xf numFmtId="0" fontId="130" fillId="0" borderId="152" xfId="0" applyFont="1" applyFill="1" applyBorder="1" applyAlignment="1">
      <alignment horizontal="left" vertical="center" wrapText="1"/>
    </xf>
    <xf numFmtId="0" fontId="130" fillId="0" borderId="145" xfId="21414" applyFont="1" applyFill="1" applyBorder="1" applyAlignment="1">
      <alignment horizontal="justify" vertical="center" wrapText="1"/>
    </xf>
    <xf numFmtId="0" fontId="130" fillId="0" borderId="145" xfId="21414" applyFont="1" applyFill="1" applyBorder="1" applyAlignment="1">
      <alignment vertical="center" wrapText="1"/>
    </xf>
    <xf numFmtId="0" fontId="0" fillId="0" borderId="153" xfId="0" applyBorder="1" applyAlignment="1">
      <alignment horizontal="center" vertical="center"/>
    </xf>
    <xf numFmtId="0" fontId="130" fillId="0" borderId="152" xfId="21414" applyFont="1" applyFill="1" applyBorder="1" applyAlignment="1">
      <alignment vertical="center" wrapText="1"/>
    </xf>
    <xf numFmtId="0" fontId="15" fillId="0" borderId="145" xfId="0" applyNumberFormat="1" applyFont="1" applyFill="1" applyBorder="1" applyAlignment="1">
      <alignment vertical="center" wrapText="1"/>
    </xf>
    <xf numFmtId="0" fontId="7" fillId="0" borderId="145" xfId="0" applyNumberFormat="1" applyFont="1" applyFill="1" applyBorder="1" applyAlignment="1">
      <alignment horizontal="left" vertical="center" wrapText="1" indent="1"/>
    </xf>
    <xf numFmtId="0" fontId="3" fillId="0" borderId="145" xfId="0" applyFont="1" applyBorder="1" applyAlignment="1">
      <alignment vertical="center"/>
    </xf>
    <xf numFmtId="0" fontId="134" fillId="0" borderId="145" xfId="0" applyFont="1" applyFill="1" applyBorder="1" applyAlignment="1" applyProtection="1">
      <alignment horizontal="left" vertical="center" indent="1"/>
      <protection locked="0"/>
    </xf>
    <xf numFmtId="0" fontId="135" fillId="0" borderId="145" xfId="0" applyFont="1" applyFill="1" applyBorder="1" applyAlignment="1" applyProtection="1">
      <alignment horizontal="left" vertical="center" indent="3"/>
      <protection locked="0"/>
    </xf>
    <xf numFmtId="0" fontId="136" fillId="0" borderId="145" xfId="0" applyFont="1" applyFill="1" applyBorder="1" applyAlignment="1" applyProtection="1">
      <alignment horizontal="left" vertical="center" indent="3"/>
      <protection locked="0"/>
    </xf>
    <xf numFmtId="0" fontId="3" fillId="0" borderId="145" xfId="0" applyFont="1" applyFill="1" applyBorder="1" applyAlignment="1">
      <alignment vertical="center"/>
    </xf>
    <xf numFmtId="0" fontId="3" fillId="0" borderId="152" xfId="0" applyFont="1" applyBorder="1"/>
    <xf numFmtId="14" fontId="115" fillId="0" borderId="0" xfId="0" applyNumberFormat="1" applyFont="1" applyAlignment="1">
      <alignment horizontal="left"/>
    </xf>
    <xf numFmtId="194" fontId="0" fillId="0" borderId="0" xfId="0" applyNumberFormat="1"/>
    <xf numFmtId="3" fontId="20" fillId="35" borderId="147" xfId="0" applyNumberFormat="1" applyFont="1" applyFill="1" applyBorder="1" applyAlignment="1">
      <alignment vertical="center" wrapText="1"/>
    </xf>
    <xf numFmtId="3" fontId="20" fillId="0" borderId="147" xfId="0" applyNumberFormat="1" applyFont="1" applyBorder="1" applyAlignment="1">
      <alignment vertical="center" wrapText="1"/>
    </xf>
    <xf numFmtId="3" fontId="20" fillId="35" borderId="115" xfId="0" applyNumberFormat="1" applyFont="1" applyFill="1" applyBorder="1" applyAlignment="1">
      <alignment vertical="center" wrapText="1"/>
    </xf>
    <xf numFmtId="0" fontId="4" fillId="0" borderId="17" xfId="0" applyFont="1" applyBorder="1" applyAlignment="1">
      <alignment horizontal="center" wrapText="1"/>
    </xf>
    <xf numFmtId="0" fontId="4" fillId="0" borderId="26" xfId="0" applyFont="1" applyBorder="1" applyAlignment="1">
      <alignment horizontal="center" wrapText="1"/>
    </xf>
    <xf numFmtId="0" fontId="4" fillId="0" borderId="18" xfId="0" applyFont="1" applyBorder="1" applyAlignment="1">
      <alignment horizontal="center" wrapText="1"/>
    </xf>
    <xf numFmtId="164" fontId="7" fillId="0" borderId="0" xfId="7" applyNumberFormat="1" applyFont="1"/>
    <xf numFmtId="164" fontId="7" fillId="0" borderId="0" xfId="7" applyNumberFormat="1" applyFont="1" applyBorder="1"/>
    <xf numFmtId="164" fontId="9" fillId="0" borderId="145" xfId="7" applyNumberFormat="1" applyFont="1" applyFill="1" applyBorder="1" applyAlignment="1" applyProtection="1">
      <alignment horizontal="center" vertical="center" wrapText="1"/>
    </xf>
    <xf numFmtId="164" fontId="0" fillId="0" borderId="145" xfId="7" applyNumberFormat="1" applyFont="1" applyBorder="1"/>
    <xf numFmtId="164" fontId="0" fillId="0" borderId="145" xfId="7" applyNumberFormat="1" applyFont="1" applyBorder="1" applyAlignment="1">
      <alignment vertical="center"/>
    </xf>
    <xf numFmtId="164" fontId="0" fillId="0" borderId="0" xfId="7" applyNumberFormat="1" applyFont="1"/>
    <xf numFmtId="164" fontId="4" fillId="0" borderId="0" xfId="7" applyNumberFormat="1" applyFont="1"/>
    <xf numFmtId="164" fontId="4" fillId="0" borderId="0" xfId="7" applyNumberFormat="1" applyFont="1" applyBorder="1"/>
    <xf numFmtId="164" fontId="0" fillId="0" borderId="0" xfId="7" applyNumberFormat="1" applyFont="1" applyBorder="1"/>
    <xf numFmtId="164" fontId="9" fillId="0" borderId="154" xfId="7" applyNumberFormat="1" applyFont="1" applyFill="1" applyBorder="1" applyAlignment="1" applyProtection="1">
      <alignment horizontal="center" vertical="center" wrapText="1"/>
    </xf>
    <xf numFmtId="164" fontId="0" fillId="35" borderId="145" xfId="7" applyNumberFormat="1" applyFont="1" applyFill="1" applyBorder="1"/>
    <xf numFmtId="164" fontId="0" fillId="35" borderId="145" xfId="7" applyNumberFormat="1" applyFont="1" applyFill="1" applyBorder="1" applyAlignment="1">
      <alignment vertical="center"/>
    </xf>
    <xf numFmtId="164" fontId="0" fillId="35" borderId="152" xfId="7" applyNumberFormat="1" applyFont="1" applyFill="1" applyBorder="1"/>
    <xf numFmtId="164" fontId="0" fillId="0" borderId="152" xfId="7" applyNumberFormat="1" applyFont="1" applyFill="1" applyBorder="1"/>
    <xf numFmtId="164" fontId="115" fillId="0" borderId="145" xfId="7" applyNumberFormat="1" applyFont="1" applyBorder="1"/>
    <xf numFmtId="164" fontId="118" fillId="0" borderId="145" xfId="7" applyNumberFormat="1" applyFont="1" applyBorder="1"/>
    <xf numFmtId="164" fontId="118" fillId="0" borderId="145" xfId="7" applyNumberFormat="1" applyFont="1" applyFill="1" applyBorder="1"/>
    <xf numFmtId="164" fontId="114" fillId="0" borderId="0" xfId="7" applyNumberFormat="1" applyFont="1"/>
    <xf numFmtId="164" fontId="114" fillId="0" borderId="0" xfId="7" applyNumberFormat="1" applyFont="1" applyAlignment="1">
      <alignment wrapText="1"/>
    </xf>
    <xf numFmtId="164" fontId="114" fillId="0" borderId="143" xfId="7" applyNumberFormat="1" applyFont="1" applyFill="1" applyBorder="1" applyAlignment="1">
      <alignment horizontal="center" vertical="center" wrapText="1"/>
    </xf>
    <xf numFmtId="164" fontId="114" fillId="0" borderId="147" xfId="7" applyNumberFormat="1" applyFont="1" applyFill="1" applyBorder="1" applyAlignment="1">
      <alignment horizontal="center" vertical="center" wrapText="1"/>
    </xf>
    <xf numFmtId="164" fontId="114" fillId="0" borderId="0" xfId="7" applyNumberFormat="1" applyFont="1" applyFill="1" applyBorder="1" applyAlignment="1">
      <alignment horizontal="center" vertical="center" wrapText="1"/>
    </xf>
    <xf numFmtId="164" fontId="114" fillId="0" borderId="144" xfId="7" applyNumberFormat="1" applyFont="1" applyFill="1" applyBorder="1" applyAlignment="1">
      <alignment horizontal="center" vertical="center" wrapText="1"/>
    </xf>
    <xf numFmtId="164" fontId="114" fillId="0" borderId="7" xfId="7" applyNumberFormat="1" applyFont="1" applyBorder="1" applyAlignment="1">
      <alignment wrapText="1"/>
    </xf>
    <xf numFmtId="164" fontId="114" fillId="0" borderId="145" xfId="7" applyNumberFormat="1" applyFont="1" applyFill="1" applyBorder="1" applyAlignment="1">
      <alignment horizontal="center" vertical="center" wrapText="1"/>
    </xf>
    <xf numFmtId="164" fontId="114" fillId="0" borderId="145" xfId="7" applyNumberFormat="1" applyFont="1" applyBorder="1" applyAlignment="1">
      <alignment horizontal="center" vertical="center" wrapText="1"/>
    </xf>
    <xf numFmtId="164" fontId="114" fillId="0" borderId="52" xfId="7" applyNumberFormat="1" applyFont="1" applyBorder="1" applyAlignment="1">
      <alignment wrapText="1"/>
    </xf>
    <xf numFmtId="164" fontId="114" fillId="0" borderId="11" xfId="7" applyNumberFormat="1" applyFont="1" applyBorder="1" applyAlignment="1">
      <alignment horizontal="center" vertical="center" wrapText="1"/>
    </xf>
    <xf numFmtId="164" fontId="114" fillId="0" borderId="7" xfId="7" applyNumberFormat="1" applyFont="1" applyBorder="1" applyAlignment="1">
      <alignment horizontal="center" vertical="center" wrapText="1"/>
    </xf>
    <xf numFmtId="164" fontId="162" fillId="0" borderId="145" xfId="7" applyNumberFormat="1" applyFont="1" applyFill="1" applyBorder="1"/>
    <xf numFmtId="164" fontId="114" fillId="0" borderId="145" xfId="7" applyNumberFormat="1" applyFont="1" applyBorder="1" applyAlignment="1">
      <alignment horizontal="left" indent="1"/>
    </xf>
    <xf numFmtId="164" fontId="117" fillId="80" borderId="145" xfId="7" applyNumberFormat="1" applyFont="1" applyFill="1" applyBorder="1"/>
    <xf numFmtId="164" fontId="117" fillId="0" borderId="145" xfId="7" applyNumberFormat="1" applyFont="1" applyBorder="1" applyAlignment="1">
      <alignment horizontal="left" indent="1"/>
    </xf>
    <xf numFmtId="164" fontId="114" fillId="0" borderId="145" xfId="7" applyNumberFormat="1" applyFont="1" applyBorder="1" applyAlignment="1">
      <alignment horizontal="center"/>
    </xf>
    <xf numFmtId="164" fontId="114" fillId="0" borderId="154" xfId="7" applyNumberFormat="1" applyFont="1" applyBorder="1" applyAlignment="1">
      <alignment horizontal="center"/>
    </xf>
    <xf numFmtId="164" fontId="114" fillId="0" borderId="155" xfId="7" applyNumberFormat="1" applyFont="1" applyBorder="1" applyAlignment="1">
      <alignment horizontal="center"/>
    </xf>
    <xf numFmtId="164" fontId="114" fillId="0" borderId="155" xfId="7" applyNumberFormat="1" applyFont="1" applyFill="1" applyBorder="1" applyAlignment="1">
      <alignment horizontal="center"/>
    </xf>
    <xf numFmtId="164" fontId="114" fillId="79" borderId="155" xfId="7" applyNumberFormat="1" applyFont="1" applyFill="1" applyBorder="1" applyAlignment="1">
      <alignment horizontal="center"/>
    </xf>
    <xf numFmtId="164" fontId="114" fillId="79" borderId="145" xfId="7" applyNumberFormat="1" applyFont="1" applyFill="1" applyBorder="1" applyAlignment="1">
      <alignment horizontal="center"/>
    </xf>
    <xf numFmtId="164" fontId="114" fillId="79" borderId="154" xfId="7" applyNumberFormat="1" applyFont="1" applyFill="1" applyBorder="1" applyAlignment="1">
      <alignment horizontal="center"/>
    </xf>
    <xf numFmtId="164" fontId="114" fillId="0" borderId="145" xfId="7" applyNumberFormat="1" applyFont="1" applyFill="1" applyBorder="1" applyAlignment="1">
      <alignment horizontal="center"/>
    </xf>
    <xf numFmtId="164" fontId="114" fillId="0" borderId="154" xfId="7" applyNumberFormat="1" applyFont="1" applyFill="1" applyBorder="1" applyAlignment="1">
      <alignment horizontal="center"/>
    </xf>
    <xf numFmtId="164" fontId="114" fillId="0" borderId="155" xfId="7" applyNumberFormat="1" applyFont="1" applyFill="1" applyBorder="1" applyAlignment="1">
      <alignment horizontal="center" wrapText="1"/>
    </xf>
    <xf numFmtId="164" fontId="114" fillId="0" borderId="153" xfId="7" applyNumberFormat="1" applyFont="1" applyFill="1" applyBorder="1" applyAlignment="1">
      <alignment horizontal="center" wrapText="1"/>
    </xf>
    <xf numFmtId="164" fontId="114" fillId="0" borderId="152" xfId="7" applyNumberFormat="1" applyFont="1" applyFill="1" applyBorder="1" applyAlignment="1">
      <alignment horizontal="center"/>
    </xf>
    <xf numFmtId="164" fontId="114" fillId="0" borderId="151" xfId="7" applyNumberFormat="1" applyFont="1" applyFill="1" applyBorder="1" applyAlignment="1">
      <alignment horizontal="center"/>
    </xf>
    <xf numFmtId="49" fontId="114" fillId="0" borderId="155" xfId="0" applyNumberFormat="1" applyFont="1" applyBorder="1" applyAlignment="1">
      <alignment horizontal="center" vertical="center" wrapText="1"/>
    </xf>
    <xf numFmtId="49" fontId="114" fillId="0" borderId="154" xfId="0" applyNumberFormat="1" applyFont="1" applyFill="1" applyBorder="1" applyAlignment="1">
      <alignment horizontal="center" vertical="center" wrapText="1"/>
    </xf>
    <xf numFmtId="164" fontId="114" fillId="0" borderId="155" xfId="7" applyNumberFormat="1" applyFont="1" applyFill="1" applyBorder="1" applyAlignment="1">
      <alignment horizontal="center" vertical="center" wrapText="1"/>
    </xf>
    <xf numFmtId="164" fontId="114" fillId="0" borderId="145" xfId="7" applyNumberFormat="1" applyFont="1" applyFill="1" applyBorder="1" applyAlignment="1">
      <alignment horizontal="center" vertical="center"/>
    </xf>
    <xf numFmtId="164" fontId="114" fillId="0" borderId="154" xfId="7" applyNumberFormat="1" applyFont="1" applyFill="1" applyBorder="1" applyAlignment="1">
      <alignment horizontal="center" vertical="center"/>
    </xf>
    <xf numFmtId="0" fontId="114" fillId="0" borderId="0" xfId="0" applyFont="1" applyFill="1" applyAlignment="1">
      <alignment horizontal="center" vertical="center"/>
    </xf>
    <xf numFmtId="164" fontId="114" fillId="0" borderId="68" xfId="7" applyNumberFormat="1" applyFont="1" applyBorder="1" applyAlignment="1">
      <alignment horizontal="center"/>
    </xf>
    <xf numFmtId="3" fontId="9" fillId="0" borderId="145" xfId="0" applyNumberFormat="1" applyFont="1" applyFill="1" applyBorder="1" applyAlignment="1">
      <alignment horizontal="left" vertical="center" wrapText="1"/>
    </xf>
    <xf numFmtId="3" fontId="114" fillId="0" borderId="145" xfId="0" applyNumberFormat="1" applyFont="1" applyFill="1" applyBorder="1"/>
    <xf numFmtId="3" fontId="114" fillId="0" borderId="145" xfId="0" applyNumberFormat="1" applyFont="1" applyFill="1" applyBorder="1" applyAlignment="1">
      <alignment horizontal="center" vertical="center" wrapText="1"/>
    </xf>
    <xf numFmtId="3" fontId="114" fillId="0" borderId="145" xfId="0" applyNumberFormat="1" applyFont="1" applyFill="1" applyBorder="1" applyAlignment="1">
      <alignment horizontal="center" vertical="center"/>
    </xf>
    <xf numFmtId="3" fontId="10" fillId="0" borderId="145" xfId="0" applyNumberFormat="1" applyFont="1" applyFill="1" applyBorder="1" applyAlignment="1">
      <alignment horizontal="left" vertical="center" wrapText="1"/>
    </xf>
    <xf numFmtId="3" fontId="114" fillId="0" borderId="145" xfId="0" applyNumberFormat="1" applyFont="1" applyFill="1" applyBorder="1" applyAlignment="1">
      <alignment horizontal="center"/>
    </xf>
    <xf numFmtId="0" fontId="114" fillId="0" borderId="145" xfId="0" applyFont="1" applyBorder="1" applyAlignment="1">
      <alignment horizontal="left" vertical="center" wrapText="1"/>
    </xf>
    <xf numFmtId="0" fontId="114" fillId="0" borderId="0" xfId="0" applyFont="1" applyAlignment="1">
      <alignment horizontal="left" vertical="center" wrapText="1"/>
    </xf>
    <xf numFmtId="3" fontId="114" fillId="0" borderId="145" xfId="0" applyNumberFormat="1" applyFont="1" applyFill="1" applyBorder="1" applyAlignment="1">
      <alignment horizontal="left"/>
    </xf>
    <xf numFmtId="0" fontId="117" fillId="0" borderId="0" xfId="0" applyFont="1"/>
    <xf numFmtId="164" fontId="111" fillId="0" borderId="145" xfId="948" applyNumberFormat="1" applyFont="1" applyFill="1" applyBorder="1" applyAlignment="1" applyProtection="1">
      <alignment horizontal="right" vertical="center"/>
    </xf>
    <xf numFmtId="164" fontId="119" fillId="0" borderId="145" xfId="7" applyNumberFormat="1" applyFont="1" applyBorder="1"/>
    <xf numFmtId="164" fontId="119" fillId="0" borderId="146" xfId="7" applyNumberFormat="1" applyFont="1" applyBorder="1"/>
    <xf numFmtId="10" fontId="9" fillId="0" borderId="145" xfId="0" applyNumberFormat="1" applyFont="1" applyFill="1" applyBorder="1" applyAlignment="1" applyProtection="1">
      <alignment vertical="center"/>
      <protection locked="0"/>
    </xf>
    <xf numFmtId="193" fontId="9" fillId="0" borderId="146" xfId="0" applyNumberFormat="1" applyFont="1" applyFill="1" applyBorder="1" applyAlignment="1" applyProtection="1">
      <alignment vertical="center"/>
      <protection locked="0"/>
    </xf>
    <xf numFmtId="10" fontId="9" fillId="0" borderId="152" xfId="20961" applyNumberFormat="1" applyFont="1" applyFill="1" applyBorder="1" applyAlignment="1" applyProtection="1">
      <alignment vertical="center"/>
      <protection locked="0"/>
    </xf>
    <xf numFmtId="164" fontId="22" fillId="0" borderId="145" xfId="7" applyNumberFormat="1" applyFont="1" applyFill="1" applyBorder="1"/>
    <xf numFmtId="193" fontId="0" fillId="0" borderId="0" xfId="0" applyNumberFormat="1"/>
    <xf numFmtId="193" fontId="9" fillId="0" borderId="152" xfId="0" applyNumberFormat="1" applyFont="1" applyFill="1" applyBorder="1" applyAlignment="1">
      <alignment horizontal="right"/>
    </xf>
    <xf numFmtId="196" fontId="4" fillId="0" borderId="21" xfId="20961" applyNumberFormat="1" applyFont="1" applyFill="1" applyBorder="1"/>
    <xf numFmtId="3" fontId="3" fillId="0" borderId="145" xfId="0" applyNumberFormat="1" applyFont="1" applyBorder="1"/>
    <xf numFmtId="3" fontId="0" fillId="0" borderId="145" xfId="0" applyNumberFormat="1" applyBorder="1"/>
    <xf numFmtId="164" fontId="0" fillId="0" borderId="145" xfId="7" applyNumberFormat="1" applyFont="1" applyFill="1" applyBorder="1"/>
    <xf numFmtId="3" fontId="0" fillId="0" borderId="152" xfId="0" applyNumberFormat="1" applyBorder="1"/>
    <xf numFmtId="193" fontId="9" fillId="0" borderId="147" xfId="0" applyNumberFormat="1" applyFont="1" applyFill="1" applyBorder="1" applyAlignment="1" applyProtection="1">
      <alignment vertical="center"/>
      <protection locked="0"/>
    </xf>
    <xf numFmtId="193" fontId="9" fillId="0" borderId="145" xfId="0" applyNumberFormat="1" applyFont="1" applyFill="1" applyBorder="1" applyAlignment="1">
      <alignment horizontal="right"/>
    </xf>
    <xf numFmtId="0" fontId="0" fillId="0" borderId="155" xfId="0" applyBorder="1" applyAlignment="1">
      <alignment horizontal="center" vertical="center"/>
    </xf>
    <xf numFmtId="0" fontId="4" fillId="0" borderId="7"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58" xfId="0" applyFont="1" applyFill="1" applyBorder="1" applyAlignment="1">
      <alignment horizontal="center" vertical="center" wrapText="1"/>
    </xf>
    <xf numFmtId="3" fontId="3" fillId="35" borderId="154" xfId="0" applyNumberFormat="1" applyFont="1" applyFill="1" applyBorder="1"/>
    <xf numFmtId="3" fontId="0" fillId="35" borderId="154" xfId="0" applyNumberFormat="1" applyFill="1" applyBorder="1"/>
    <xf numFmtId="3" fontId="0" fillId="0" borderId="154" xfId="0" applyNumberFormat="1" applyBorder="1"/>
    <xf numFmtId="3" fontId="3" fillId="0" borderId="154" xfId="0" applyNumberFormat="1" applyFont="1" applyBorder="1"/>
    <xf numFmtId="164" fontId="3" fillId="0" borderId="145" xfId="7" applyNumberFormat="1" applyFont="1" applyBorder="1"/>
    <xf numFmtId="164" fontId="3" fillId="35" borderId="145" xfId="7" applyNumberFormat="1" applyFont="1" applyFill="1" applyBorder="1"/>
    <xf numFmtId="164" fontId="3" fillId="0" borderId="152" xfId="7" applyNumberFormat="1" applyFont="1" applyBorder="1"/>
    <xf numFmtId="164" fontId="3" fillId="35" borderId="152" xfId="7" applyNumberFormat="1" applyFont="1" applyFill="1" applyBorder="1"/>
    <xf numFmtId="164" fontId="3" fillId="35" borderId="151" xfId="7" applyNumberFormat="1" applyFont="1" applyFill="1" applyBorder="1"/>
    <xf numFmtId="3" fontId="0" fillId="0" borderId="145" xfId="0" applyNumberFormat="1" applyFont="1" applyBorder="1"/>
    <xf numFmtId="3" fontId="0" fillId="35" borderId="154" xfId="0" applyNumberFormat="1" applyFont="1" applyFill="1" applyBorder="1"/>
    <xf numFmtId="164" fontId="1" fillId="0" borderId="145" xfId="7" applyNumberFormat="1" applyFont="1" applyFill="1" applyBorder="1"/>
    <xf numFmtId="3" fontId="0" fillId="0" borderId="154" xfId="0" applyNumberFormat="1" applyFont="1" applyBorder="1"/>
    <xf numFmtId="164" fontId="1" fillId="0" borderId="145" xfId="7" applyNumberFormat="1" applyFont="1" applyBorder="1"/>
    <xf numFmtId="164" fontId="1" fillId="35" borderId="145" xfId="7" applyNumberFormat="1" applyFont="1" applyFill="1" applyBorder="1"/>
    <xf numFmtId="3" fontId="0" fillId="35" borderId="151" xfId="0" applyNumberFormat="1" applyFill="1" applyBorder="1"/>
    <xf numFmtId="0" fontId="0" fillId="0" borderId="155" xfId="0" applyBorder="1"/>
    <xf numFmtId="43" fontId="4" fillId="0" borderId="145" xfId="7" applyFont="1" applyFill="1" applyBorder="1" applyAlignment="1">
      <alignment vertical="center" wrapText="1"/>
    </xf>
    <xf numFmtId="164" fontId="4" fillId="0" borderId="154" xfId="7" applyNumberFormat="1" applyFont="1" applyFill="1" applyBorder="1" applyAlignment="1">
      <alignment vertical="center" wrapText="1"/>
    </xf>
    <xf numFmtId="164" fontId="4" fillId="0" borderId="154" xfId="7" applyNumberFormat="1" applyFont="1" applyBorder="1" applyAlignment="1">
      <alignment vertical="center"/>
    </xf>
    <xf numFmtId="0" fontId="0" fillId="0" borderId="153" xfId="0" applyBorder="1"/>
    <xf numFmtId="167" fontId="6" fillId="35" borderId="152" xfId="0" applyNumberFormat="1" applyFont="1" applyFill="1" applyBorder="1" applyAlignment="1">
      <alignment horizontal="center" vertical="center"/>
    </xf>
    <xf numFmtId="167" fontId="6" fillId="35" borderId="151" xfId="0" applyNumberFormat="1" applyFont="1" applyFill="1" applyBorder="1" applyAlignment="1">
      <alignment horizontal="center" vertical="center"/>
    </xf>
    <xf numFmtId="0" fontId="0" fillId="0" borderId="105" xfId="0" applyBorder="1" applyAlignment="1">
      <alignment horizontal="center"/>
    </xf>
    <xf numFmtId="0" fontId="129" fillId="0" borderId="146" xfId="21414" applyFont="1" applyFill="1" applyBorder="1" applyAlignment="1">
      <alignment horizontal="left" vertical="center" wrapText="1" indent="1"/>
    </xf>
    <xf numFmtId="0" fontId="129" fillId="3" borderId="145" xfId="0" applyFont="1" applyFill="1" applyBorder="1" applyAlignment="1">
      <alignment horizontal="left" vertical="center" wrapText="1" indent="1"/>
    </xf>
    <xf numFmtId="167" fontId="22" fillId="0" borderId="154" xfId="0" applyNumberFormat="1" applyFont="1" applyBorder="1" applyAlignment="1">
      <alignment horizontal="center"/>
    </xf>
    <xf numFmtId="0" fontId="130" fillId="0" borderId="145" xfId="0" applyFont="1" applyBorder="1" applyAlignment="1">
      <alignment horizontal="left" vertical="center" wrapText="1"/>
    </xf>
    <xf numFmtId="167" fontId="22" fillId="0" borderId="154" xfId="0" applyNumberFormat="1" applyFont="1" applyFill="1" applyBorder="1" applyAlignment="1">
      <alignment horizontal="center"/>
    </xf>
    <xf numFmtId="0" fontId="22" fillId="0" borderId="154" xfId="0" applyFont="1" applyBorder="1"/>
    <xf numFmtId="0" fontId="129" fillId="0" borderId="145" xfId="0" applyFont="1" applyBorder="1" applyAlignment="1">
      <alignment horizontal="left" vertical="center" wrapText="1" indent="1"/>
    </xf>
    <xf numFmtId="0" fontId="129" fillId="0" borderId="145" xfId="0" applyFont="1" applyFill="1" applyBorder="1" applyAlignment="1">
      <alignment horizontal="left" vertical="center" wrapText="1" indent="1"/>
    </xf>
    <xf numFmtId="0" fontId="131" fillId="3" borderId="145" xfId="0" applyFont="1" applyFill="1" applyBorder="1" applyAlignment="1">
      <alignment horizontal="left" vertical="center" wrapText="1" indent="1"/>
    </xf>
    <xf numFmtId="0" fontId="131" fillId="0" borderId="145" xfId="0" applyFont="1" applyFill="1" applyBorder="1" applyAlignment="1">
      <alignment horizontal="left" vertical="center" wrapText="1" indent="1"/>
    </xf>
    <xf numFmtId="0" fontId="130" fillId="0" borderId="145" xfId="0" applyFont="1" applyFill="1" applyBorder="1" applyAlignment="1">
      <alignment horizontal="left" vertical="center" wrapText="1"/>
    </xf>
    <xf numFmtId="193" fontId="21" fillId="0" borderId="152" xfId="0" applyNumberFormat="1" applyFont="1" applyFill="1" applyBorder="1" applyAlignment="1">
      <alignment horizontal="center" vertical="center"/>
    </xf>
    <xf numFmtId="0" fontId="22" fillId="0" borderId="151" xfId="0" applyFont="1" applyBorder="1"/>
    <xf numFmtId="166" fontId="117" fillId="35" borderId="145" xfId="21413" applyFont="1" applyFill="1" applyBorder="1"/>
    <xf numFmtId="0" fontId="9" fillId="0" borderId="155" xfId="0" applyFont="1" applyFill="1" applyBorder="1" applyAlignment="1">
      <alignment horizontal="center" vertical="center" wrapText="1"/>
    </xf>
    <xf numFmtId="0" fontId="15" fillId="0" borderId="145" xfId="0" applyFont="1" applyFill="1" applyBorder="1" applyAlignment="1">
      <alignment horizontal="center" vertical="center" wrapText="1"/>
    </xf>
    <xf numFmtId="0" fontId="16" fillId="0" borderId="145" xfId="0" applyFont="1" applyFill="1" applyBorder="1" applyAlignment="1">
      <alignment horizontal="left" vertical="center" wrapText="1"/>
    </xf>
    <xf numFmtId="0" fontId="9" fillId="0" borderId="155" xfId="0" applyFont="1" applyFill="1" applyBorder="1" applyAlignment="1">
      <alignment horizontal="right" vertical="center" wrapText="1"/>
    </xf>
    <xf numFmtId="0" fontId="7" fillId="0" borderId="145" xfId="0" applyFont="1" applyFill="1" applyBorder="1" applyAlignment="1">
      <alignment vertical="center" wrapText="1"/>
    </xf>
    <xf numFmtId="0" fontId="9" fillId="0" borderId="155" xfId="0" applyFont="1" applyBorder="1" applyAlignment="1">
      <alignment horizontal="right" vertical="center" wrapText="1"/>
    </xf>
    <xf numFmtId="0" fontId="7" fillId="0" borderId="145" xfId="0" applyFont="1" applyBorder="1" applyAlignment="1">
      <alignment vertical="center" wrapText="1"/>
    </xf>
    <xf numFmtId="169" fontId="25" fillId="0" borderId="0" xfId="20" applyFill="1" applyBorder="1"/>
    <xf numFmtId="0" fontId="9" fillId="2" borderId="155" xfId="0" applyFont="1" applyFill="1" applyBorder="1" applyAlignment="1">
      <alignment horizontal="right" vertical="center"/>
    </xf>
    <xf numFmtId="0" fontId="9" fillId="2" borderId="145" xfId="0" applyFont="1" applyFill="1" applyBorder="1" applyAlignment="1">
      <alignment vertical="center"/>
    </xf>
    <xf numFmtId="10" fontId="25" fillId="0" borderId="0" xfId="20" applyNumberFormat="1" applyFill="1" applyBorder="1"/>
    <xf numFmtId="193" fontId="9" fillId="2" borderId="145" xfId="0" applyNumberFormat="1" applyFont="1" applyFill="1" applyBorder="1" applyAlignment="1" applyProtection="1">
      <alignment vertical="center"/>
      <protection locked="0"/>
    </xf>
    <xf numFmtId="0" fontId="15" fillId="0" borderId="155" xfId="0" applyFont="1" applyFill="1" applyBorder="1" applyAlignment="1">
      <alignment horizontal="center" vertical="center" wrapText="1"/>
    </xf>
    <xf numFmtId="0" fontId="9" fillId="0" borderId="145" xfId="0" applyFont="1" applyFill="1" applyBorder="1" applyAlignment="1">
      <alignment horizontal="left" vertical="center" wrapText="1"/>
    </xf>
    <xf numFmtId="0" fontId="9" fillId="2" borderId="146" xfId="0" applyFont="1" applyFill="1" applyBorder="1" applyAlignment="1">
      <alignment vertical="center"/>
    </xf>
    <xf numFmtId="0" fontId="9" fillId="2" borderId="153" xfId="0" applyFont="1" applyFill="1" applyBorder="1" applyAlignment="1">
      <alignment horizontal="right" vertical="center"/>
    </xf>
    <xf numFmtId="193" fontId="9" fillId="2" borderId="152" xfId="0" applyNumberFormat="1" applyFont="1" applyFill="1" applyBorder="1" applyAlignment="1" applyProtection="1">
      <alignment vertical="center"/>
      <protection locked="0"/>
    </xf>
    <xf numFmtId="10" fontId="119" fillId="0" borderId="145" xfId="7" applyNumberFormat="1" applyFont="1" applyBorder="1"/>
    <xf numFmtId="10" fontId="119" fillId="0" borderId="145" xfId="20961" applyNumberFormat="1" applyFont="1" applyBorder="1"/>
    <xf numFmtId="10" fontId="119" fillId="0" borderId="146" xfId="7" applyNumberFormat="1" applyFont="1" applyBorder="1"/>
    <xf numFmtId="10" fontId="119" fillId="0" borderId="146" xfId="20961" applyNumberFormat="1" applyFont="1" applyBorder="1"/>
    <xf numFmtId="2" fontId="119" fillId="0" borderId="145" xfId="7" applyNumberFormat="1" applyFont="1" applyBorder="1"/>
    <xf numFmtId="2" fontId="119" fillId="0" borderId="146" xfId="7" applyNumberFormat="1" applyFont="1" applyBorder="1"/>
    <xf numFmtId="0" fontId="102" fillId="0" borderId="65" xfId="0" applyFont="1" applyBorder="1" applyAlignment="1">
      <alignment horizontal="left" vertical="center" wrapText="1"/>
    </xf>
    <xf numFmtId="0" fontId="102" fillId="0" borderId="64" xfId="0" applyFont="1" applyBorder="1" applyAlignment="1">
      <alignment horizontal="left" vertical="center" wrapText="1"/>
    </xf>
    <xf numFmtId="0" fontId="139" fillId="0" borderId="158" xfId="0" applyFont="1" applyBorder="1" applyAlignment="1">
      <alignment horizontal="center" vertical="center"/>
    </xf>
    <xf numFmtId="0" fontId="139" fillId="0" borderId="29" xfId="0" applyFont="1" applyBorder="1" applyAlignment="1">
      <alignment horizontal="center" vertical="center"/>
    </xf>
    <xf numFmtId="0" fontId="139" fillId="0" borderId="159" xfId="0" applyFont="1" applyBorder="1" applyAlignment="1">
      <alignment horizontal="center" vertical="center"/>
    </xf>
    <xf numFmtId="43" fontId="0" fillId="0" borderId="148" xfId="7" applyFont="1" applyBorder="1" applyAlignment="1">
      <alignment horizontal="center"/>
    </xf>
    <xf numFmtId="43" fontId="0" fillId="0" borderId="150" xfId="7" applyFont="1" applyBorder="1" applyAlignment="1">
      <alignment horizontal="center"/>
    </xf>
    <xf numFmtId="43" fontId="0" fillId="0" borderId="21" xfId="7" applyFont="1" applyBorder="1" applyAlignment="1">
      <alignment horizontal="center"/>
    </xf>
    <xf numFmtId="0" fontId="0" fillId="0" borderId="16" xfId="0" applyBorder="1" applyAlignment="1">
      <alignment horizontal="center" vertical="center"/>
    </xf>
    <xf numFmtId="0" fontId="0" fillId="0" borderId="155" xfId="0" applyBorder="1" applyAlignment="1">
      <alignment horizontal="center" vertical="center"/>
    </xf>
    <xf numFmtId="0" fontId="126" fillId="0" borderId="5" xfId="0" applyFont="1" applyBorder="1" applyAlignment="1">
      <alignment horizontal="center" vertical="center"/>
    </xf>
    <xf numFmtId="0" fontId="126" fillId="0" borderId="7" xfId="0" applyFont="1" applyBorder="1" applyAlignment="1">
      <alignment horizontal="center" vertical="center"/>
    </xf>
    <xf numFmtId="43" fontId="10" fillId="0" borderId="17" xfId="7" applyFont="1" applyFill="1" applyBorder="1" applyAlignment="1" applyProtection="1">
      <alignment horizontal="center" vertical="center"/>
    </xf>
    <xf numFmtId="164" fontId="10" fillId="0" borderId="17" xfId="7" applyNumberFormat="1" applyFont="1" applyFill="1" applyBorder="1" applyAlignment="1" applyProtection="1">
      <alignment horizontal="center" vertical="center"/>
    </xf>
    <xf numFmtId="164" fontId="10" fillId="0" borderId="18" xfId="7" applyNumberFormat="1" applyFont="1" applyFill="1" applyBorder="1" applyAlignment="1" applyProtection="1">
      <alignment horizontal="center" vertical="center"/>
    </xf>
    <xf numFmtId="0" fontId="126" fillId="0" borderId="5" xfId="0" applyFont="1" applyBorder="1" applyAlignment="1">
      <alignment horizontal="center" vertical="center" wrapText="1"/>
    </xf>
    <xf numFmtId="0" fontId="126" fillId="0" borderId="7" xfId="0" applyFont="1" applyBorder="1" applyAlignment="1">
      <alignment horizontal="center" vertical="center" wrapText="1"/>
    </xf>
    <xf numFmtId="0" fontId="0" fillId="0" borderId="4" xfId="0" applyBorder="1" applyAlignment="1">
      <alignment horizontal="center" vertical="center"/>
    </xf>
    <xf numFmtId="0" fontId="0" fillId="0" borderId="68" xfId="0" applyBorder="1" applyAlignment="1">
      <alignment horizontal="center" vertical="center"/>
    </xf>
    <xf numFmtId="0" fontId="0" fillId="0" borderId="17" xfId="0" applyBorder="1" applyAlignment="1">
      <alignment horizontal="center" vertical="center" wrapText="1"/>
    </xf>
    <xf numFmtId="0" fontId="0" fillId="0" borderId="145"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145" xfId="0" applyFont="1" applyFill="1" applyBorder="1" applyAlignment="1">
      <alignment horizontal="center" vertical="center" wrapText="1"/>
    </xf>
    <xf numFmtId="0" fontId="4" fillId="0" borderId="148" xfId="0" applyFont="1" applyFill="1" applyBorder="1" applyAlignment="1">
      <alignment horizontal="center"/>
    </xf>
    <xf numFmtId="0" fontId="4" fillId="0" borderId="21" xfId="0" applyFont="1" applyFill="1" applyBorder="1" applyAlignment="1">
      <alignment horizontal="center"/>
    </xf>
    <xf numFmtId="0" fontId="6" fillId="35" borderId="116"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3" xfId="0" applyFont="1" applyFill="1" applyBorder="1" applyAlignment="1">
      <alignment horizontal="center" vertical="center" wrapText="1"/>
    </xf>
    <xf numFmtId="0" fontId="6" fillId="35" borderId="96"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5"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3" xfId="0" applyFont="1" applyFill="1" applyBorder="1" applyAlignment="1" applyProtection="1">
      <alignment horizontal="center" vertical="center" wrapText="1"/>
    </xf>
    <xf numFmtId="0" fontId="6" fillId="86" borderId="154" xfId="0" applyFont="1" applyFill="1" applyBorder="1" applyAlignment="1" applyProtection="1">
      <alignment horizontal="center" vertical="center" wrapText="1"/>
    </xf>
    <xf numFmtId="0" fontId="100" fillId="3" borderId="66" xfId="13" applyFont="1" applyFill="1" applyBorder="1" applyAlignment="1" applyProtection="1">
      <alignment horizontal="center" vertical="center" wrapText="1"/>
      <protection locked="0"/>
    </xf>
    <xf numFmtId="0" fontId="100" fillId="3" borderId="63"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9" xfId="1" applyNumberFormat="1" applyFont="1" applyFill="1" applyBorder="1" applyAlignment="1" applyProtection="1">
      <alignment horizontal="center" vertical="center" wrapText="1"/>
      <protection locked="0"/>
    </xf>
    <xf numFmtId="164" fontId="15" fillId="0" borderId="90"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4" xfId="0" applyFont="1" applyFill="1" applyBorder="1" applyAlignment="1">
      <alignment horizontal="center" vertical="center" wrapText="1"/>
    </xf>
    <xf numFmtId="0" fontId="14" fillId="0" borderId="53" xfId="0" applyFont="1" applyFill="1" applyBorder="1" applyAlignment="1">
      <alignment horizontal="left" vertical="center"/>
    </xf>
    <xf numFmtId="0" fontId="14"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2" xfId="0" applyFont="1" applyBorder="1" applyAlignment="1">
      <alignment horizontal="center" vertical="center" wrapText="1"/>
    </xf>
    <xf numFmtId="0" fontId="117" fillId="0" borderId="119" xfId="0" applyNumberFormat="1" applyFont="1" applyFill="1" applyBorder="1" applyAlignment="1">
      <alignment horizontal="left" vertical="center" wrapText="1"/>
    </xf>
    <xf numFmtId="0" fontId="117" fillId="0" borderId="120" xfId="0" applyNumberFormat="1" applyFont="1" applyFill="1" applyBorder="1" applyAlignment="1">
      <alignment horizontal="left" vertical="center" wrapText="1"/>
    </xf>
    <xf numFmtId="0" fontId="117" fillId="0" borderId="122" xfId="0" applyNumberFormat="1" applyFont="1" applyFill="1" applyBorder="1" applyAlignment="1">
      <alignment horizontal="left" vertical="center" wrapText="1"/>
    </xf>
    <xf numFmtId="0" fontId="117" fillId="0" borderId="123" xfId="0" applyNumberFormat="1" applyFont="1" applyFill="1" applyBorder="1" applyAlignment="1">
      <alignment horizontal="left" vertical="center" wrapText="1"/>
    </xf>
    <xf numFmtId="0" fontId="117" fillId="0" borderId="125" xfId="0" applyNumberFormat="1" applyFont="1" applyFill="1" applyBorder="1" applyAlignment="1">
      <alignment horizontal="left" vertical="center" wrapText="1"/>
    </xf>
    <xf numFmtId="0" fontId="117" fillId="0" borderId="126" xfId="0" applyNumberFormat="1" applyFont="1" applyFill="1" applyBorder="1" applyAlignment="1">
      <alignment horizontal="left" vertical="center" wrapText="1"/>
    </xf>
    <xf numFmtId="0" fontId="118" fillId="0" borderId="144" xfId="0" applyFont="1" applyFill="1" applyBorder="1" applyAlignment="1">
      <alignment horizontal="center" vertical="center" wrapText="1"/>
    </xf>
    <xf numFmtId="0" fontId="118" fillId="0" borderId="143" xfId="0" applyFont="1" applyFill="1" applyBorder="1" applyAlignment="1">
      <alignment horizontal="center" vertical="center" wrapText="1"/>
    </xf>
    <xf numFmtId="0" fontId="118" fillId="0" borderId="121" xfId="0" applyFont="1" applyFill="1" applyBorder="1" applyAlignment="1">
      <alignment horizontal="center" vertical="center" wrapText="1"/>
    </xf>
    <xf numFmtId="0" fontId="118" fillId="0" borderId="52" xfId="0" applyFont="1" applyFill="1" applyBorder="1" applyAlignment="1">
      <alignment horizontal="center" vertical="center" wrapText="1"/>
    </xf>
    <xf numFmtId="0" fontId="118" fillId="0" borderId="124"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4" fillId="0" borderId="146"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45" xfId="0" applyFont="1" applyBorder="1" applyAlignment="1">
      <alignment horizontal="center" vertical="center" wrapText="1"/>
    </xf>
    <xf numFmtId="0" fontId="114" fillId="0" borderId="148" xfId="0" applyFont="1" applyBorder="1" applyAlignment="1">
      <alignment horizontal="center" vertical="center" wrapText="1"/>
    </xf>
    <xf numFmtId="0" fontId="114" fillId="0" borderId="147" xfId="0" applyFont="1" applyBorder="1" applyAlignment="1">
      <alignment horizontal="center" vertical="center" wrapText="1"/>
    </xf>
    <xf numFmtId="0" fontId="122" fillId="0" borderId="145" xfId="0" applyFont="1" applyFill="1" applyBorder="1" applyAlignment="1">
      <alignment horizontal="center" vertical="center"/>
    </xf>
    <xf numFmtId="0" fontId="116" fillId="0" borderId="144" xfId="0" applyFont="1" applyFill="1" applyBorder="1" applyAlignment="1">
      <alignment horizontal="center" vertical="center"/>
    </xf>
    <xf numFmtId="0" fontId="116" fillId="0" borderId="149" xfId="0" applyFont="1" applyFill="1" applyBorder="1" applyAlignment="1">
      <alignment horizontal="center" vertical="center"/>
    </xf>
    <xf numFmtId="0" fontId="116" fillId="0" borderId="52" xfId="0" applyFont="1" applyFill="1" applyBorder="1" applyAlignment="1">
      <alignment horizontal="center" vertical="center"/>
    </xf>
    <xf numFmtId="0" fontId="116" fillId="0" borderId="11" xfId="0" applyFont="1" applyFill="1" applyBorder="1" applyAlignment="1">
      <alignment horizontal="center" vertical="center"/>
    </xf>
    <xf numFmtId="164" fontId="117" fillId="0" borderId="145" xfId="7" applyNumberFormat="1" applyFont="1" applyFill="1" applyBorder="1" applyAlignment="1">
      <alignment horizontal="center" vertical="center" wrapText="1"/>
    </xf>
    <xf numFmtId="0" fontId="117" fillId="0" borderId="145" xfId="0" applyFont="1" applyFill="1" applyBorder="1" applyAlignment="1">
      <alignment horizontal="center" vertical="center" wrapText="1"/>
    </xf>
    <xf numFmtId="164" fontId="114" fillId="0" borderId="147" xfId="7" applyNumberFormat="1" applyFont="1" applyBorder="1" applyAlignment="1">
      <alignment horizontal="center" vertical="center" wrapText="1"/>
    </xf>
    <xf numFmtId="164" fontId="114" fillId="0" borderId="145" xfId="7" applyNumberFormat="1" applyFont="1" applyBorder="1" applyAlignment="1">
      <alignment horizontal="center" vertical="center" wrapText="1"/>
    </xf>
    <xf numFmtId="0" fontId="117" fillId="0" borderId="144" xfId="0" applyFont="1" applyFill="1" applyBorder="1" applyAlignment="1">
      <alignment horizontal="center" vertical="center" wrapText="1"/>
    </xf>
    <xf numFmtId="0" fontId="117" fillId="0" borderId="149" xfId="0" applyFont="1" applyFill="1" applyBorder="1" applyAlignment="1">
      <alignment horizontal="center" vertical="center" wrapText="1"/>
    </xf>
    <xf numFmtId="0" fontId="117" fillId="0" borderId="127" xfId="0" applyFont="1" applyFill="1" applyBorder="1" applyAlignment="1">
      <alignment horizontal="center" vertical="center" wrapText="1"/>
    </xf>
    <xf numFmtId="0" fontId="117" fillId="0" borderId="128" xfId="0" applyFont="1" applyFill="1" applyBorder="1" applyAlignment="1">
      <alignment horizontal="center" vertical="center" wrapText="1"/>
    </xf>
    <xf numFmtId="0" fontId="117" fillId="0" borderId="52" xfId="0" applyFont="1" applyFill="1" applyBorder="1" applyAlignment="1">
      <alignment horizontal="center" vertical="center" wrapText="1"/>
    </xf>
    <xf numFmtId="0" fontId="117" fillId="0" borderId="11" xfId="0" applyFont="1" applyFill="1" applyBorder="1" applyAlignment="1">
      <alignment horizontal="center" vertical="center" wrapText="1"/>
    </xf>
    <xf numFmtId="164" fontId="114" fillId="0" borderId="148" xfId="7" applyNumberFormat="1" applyFont="1" applyFill="1" applyBorder="1" applyAlignment="1">
      <alignment horizontal="center" vertical="center" wrapText="1"/>
    </xf>
    <xf numFmtId="164" fontId="114" fillId="0" borderId="150" xfId="7" applyNumberFormat="1" applyFont="1" applyFill="1" applyBorder="1" applyAlignment="1">
      <alignment horizontal="center" vertical="center" wrapText="1"/>
    </xf>
    <xf numFmtId="164" fontId="117" fillId="0" borderId="129" xfId="7" applyNumberFormat="1" applyFont="1" applyFill="1" applyBorder="1" applyAlignment="1">
      <alignment horizontal="center" vertical="center" wrapText="1"/>
    </xf>
    <xf numFmtId="164" fontId="117" fillId="0" borderId="7" xfId="7" applyNumberFormat="1" applyFont="1" applyFill="1" applyBorder="1" applyAlignment="1">
      <alignment horizontal="center" vertical="center" wrapText="1"/>
    </xf>
    <xf numFmtId="164" fontId="114" fillId="0" borderId="129" xfId="7" applyNumberFormat="1" applyFont="1" applyFill="1" applyBorder="1" applyAlignment="1">
      <alignment horizontal="center" vertical="center" wrapText="1"/>
    </xf>
    <xf numFmtId="164" fontId="114" fillId="0" borderId="144" xfId="7" applyNumberFormat="1" applyFont="1" applyFill="1" applyBorder="1" applyAlignment="1">
      <alignment horizontal="center" vertical="center" wrapText="1"/>
    </xf>
    <xf numFmtId="164" fontId="114" fillId="0" borderId="143" xfId="7" applyNumberFormat="1" applyFont="1" applyFill="1" applyBorder="1" applyAlignment="1">
      <alignment horizontal="center" vertical="center" wrapText="1"/>
    </xf>
    <xf numFmtId="164" fontId="114" fillId="0" borderId="149" xfId="7" applyNumberFormat="1" applyFont="1" applyFill="1" applyBorder="1" applyAlignment="1">
      <alignment horizontal="center" vertical="center" wrapText="1"/>
    </xf>
    <xf numFmtId="164" fontId="114" fillId="0" borderId="11" xfId="7" applyNumberFormat="1" applyFont="1" applyBorder="1" applyAlignment="1">
      <alignment horizontal="center" vertical="center" wrapText="1"/>
    </xf>
    <xf numFmtId="164" fontId="114" fillId="0" borderId="7" xfId="7" applyNumberFormat="1" applyFont="1" applyBorder="1" applyAlignment="1">
      <alignment horizontal="center" vertical="center" wrapText="1"/>
    </xf>
    <xf numFmtId="0" fontId="114" fillId="0" borderId="154" xfId="0" applyFont="1" applyBorder="1" applyAlignment="1">
      <alignment horizontal="center" vertical="center" wrapText="1"/>
    </xf>
    <xf numFmtId="0" fontId="114" fillId="0" borderId="53" xfId="0" applyFont="1" applyFill="1" applyBorder="1" applyAlignment="1">
      <alignment horizontal="center" vertical="center" wrapText="1"/>
    </xf>
    <xf numFmtId="0" fontId="114" fillId="0" borderId="54" xfId="0" applyFont="1" applyFill="1" applyBorder="1" applyAlignment="1">
      <alignment horizontal="center" vertical="center" wrapText="1"/>
    </xf>
    <xf numFmtId="0" fontId="114" fillId="0" borderId="104" xfId="0" applyFont="1" applyFill="1" applyBorder="1" applyAlignment="1">
      <alignment horizontal="center" vertical="center" wrapText="1"/>
    </xf>
    <xf numFmtId="0" fontId="117" fillId="0" borderId="53" xfId="0" applyNumberFormat="1" applyFont="1" applyFill="1" applyBorder="1" applyAlignment="1">
      <alignment horizontal="left" vertical="top" wrapText="1"/>
    </xf>
    <xf numFmtId="0" fontId="117" fillId="0" borderId="104" xfId="0" applyNumberFormat="1" applyFont="1" applyFill="1" applyBorder="1" applyAlignment="1">
      <alignment horizontal="left" vertical="top" wrapText="1"/>
    </xf>
    <xf numFmtId="0" fontId="117" fillId="0" borderId="62" xfId="0" applyNumberFormat="1" applyFont="1" applyFill="1" applyBorder="1" applyAlignment="1">
      <alignment horizontal="left" vertical="top" wrapText="1"/>
    </xf>
    <xf numFmtId="0" fontId="117" fillId="0" borderId="91" xfId="0" applyNumberFormat="1" applyFont="1" applyFill="1" applyBorder="1" applyAlignment="1">
      <alignment horizontal="left" vertical="top" wrapText="1"/>
    </xf>
    <xf numFmtId="0" fontId="117" fillId="0" borderId="118" xfId="0" applyNumberFormat="1" applyFont="1" applyFill="1" applyBorder="1" applyAlignment="1">
      <alignment horizontal="left" vertical="top" wrapText="1"/>
    </xf>
    <xf numFmtId="0" fontId="117" fillId="0" borderId="156" xfId="0" applyNumberFormat="1" applyFont="1" applyFill="1" applyBorder="1" applyAlignment="1">
      <alignment horizontal="left" vertical="top" wrapText="1"/>
    </xf>
    <xf numFmtId="0" fontId="114" fillId="0" borderId="146" xfId="0" applyFont="1" applyFill="1" applyBorder="1" applyAlignment="1">
      <alignment horizontal="center" vertical="center" wrapText="1"/>
    </xf>
    <xf numFmtId="0" fontId="117" fillId="0" borderId="157" xfId="0" applyFont="1" applyFill="1" applyBorder="1" applyAlignment="1">
      <alignment horizontal="center" vertical="center" wrapText="1"/>
    </xf>
    <xf numFmtId="0" fontId="117" fillId="0" borderId="68" xfId="0" applyFont="1" applyFill="1" applyBorder="1" applyAlignment="1">
      <alignment horizontal="center" vertical="center" wrapText="1"/>
    </xf>
    <xf numFmtId="0" fontId="114" fillId="0" borderId="144" xfId="0" applyFont="1" applyFill="1" applyBorder="1" applyAlignment="1">
      <alignment horizontal="center" vertical="center" wrapText="1"/>
    </xf>
    <xf numFmtId="0" fontId="114" fillId="0" borderId="143" xfId="0" applyFont="1" applyFill="1" applyBorder="1" applyAlignment="1">
      <alignment horizontal="center" vertical="center" wrapText="1"/>
    </xf>
    <xf numFmtId="0" fontId="114" fillId="0" borderId="144" xfId="0" applyFont="1" applyBorder="1" applyAlignment="1">
      <alignment horizontal="center" vertical="top" wrapText="1"/>
    </xf>
    <xf numFmtId="0" fontId="114" fillId="0" borderId="143" xfId="0" applyFont="1" applyBorder="1" applyAlignment="1">
      <alignment horizontal="center" vertical="top" wrapText="1"/>
    </xf>
    <xf numFmtId="0" fontId="114" fillId="0" borderId="144" xfId="0" applyFont="1" applyFill="1" applyBorder="1" applyAlignment="1">
      <alignment horizontal="center" vertical="top" wrapText="1"/>
    </xf>
    <xf numFmtId="0" fontId="114" fillId="0" borderId="150" xfId="0" applyFont="1" applyFill="1" applyBorder="1" applyAlignment="1">
      <alignment horizontal="center" vertical="top" wrapText="1"/>
    </xf>
    <xf numFmtId="0" fontId="114" fillId="0" borderId="147" xfId="0" applyFont="1" applyFill="1" applyBorder="1" applyAlignment="1">
      <alignment horizontal="center" vertical="top" wrapText="1"/>
    </xf>
    <xf numFmtId="0" fontId="103" fillId="0" borderId="130" xfId="0" applyNumberFormat="1" applyFont="1" applyFill="1" applyBorder="1" applyAlignment="1">
      <alignment horizontal="left" vertical="top" wrapText="1"/>
    </xf>
    <xf numFmtId="0" fontId="103" fillId="0" borderId="131" xfId="0" applyNumberFormat="1" applyFont="1" applyFill="1" applyBorder="1" applyAlignment="1">
      <alignment horizontal="left" vertical="top" wrapText="1"/>
    </xf>
    <xf numFmtId="0" fontId="120" fillId="0" borderId="145" xfId="0" applyFont="1" applyBorder="1" applyAlignment="1">
      <alignment horizontal="center" vertical="center"/>
    </xf>
    <xf numFmtId="0" fontId="119" fillId="0" borderId="145" xfId="0" applyFont="1" applyBorder="1" applyAlignment="1">
      <alignment horizontal="center" vertical="center" wrapText="1"/>
    </xf>
    <xf numFmtId="0" fontId="119" fillId="0" borderId="146" xfId="0" applyFont="1" applyBorder="1" applyAlignment="1">
      <alignment horizontal="center" vertical="center" wrapText="1"/>
    </xf>
    <xf numFmtId="0" fontId="103" fillId="75" borderId="148" xfId="0" applyFont="1" applyFill="1" applyBorder="1" applyAlignment="1">
      <alignment horizontal="center" vertical="center" wrapText="1"/>
    </xf>
    <xf numFmtId="0" fontId="103" fillId="75" borderId="147" xfId="0" applyFont="1" applyFill="1" applyBorder="1" applyAlignment="1">
      <alignment horizontal="center" vertical="center" wrapText="1"/>
    </xf>
    <xf numFmtId="0" fontId="104" fillId="0" borderId="148" xfId="0" applyFont="1" applyFill="1" applyBorder="1" applyAlignment="1">
      <alignment horizontal="left" vertical="center" wrapText="1"/>
    </xf>
    <xf numFmtId="0" fontId="104" fillId="0" borderId="147" xfId="0" applyFont="1" applyFill="1" applyBorder="1" applyAlignment="1">
      <alignment horizontal="left" vertical="center" wrapText="1"/>
    </xf>
    <xf numFmtId="0" fontId="104" fillId="0" borderId="148" xfId="13" applyFont="1" applyFill="1" applyBorder="1" applyAlignment="1" applyProtection="1">
      <alignment horizontal="left" vertical="top" wrapText="1"/>
      <protection locked="0"/>
    </xf>
    <xf numFmtId="0" fontId="104" fillId="0" borderId="147" xfId="13" applyFont="1" applyFill="1" applyBorder="1" applyAlignment="1" applyProtection="1">
      <alignment horizontal="left" vertical="top" wrapText="1"/>
      <protection locked="0"/>
    </xf>
    <xf numFmtId="0" fontId="153" fillId="0" borderId="148" xfId="13" applyFont="1" applyFill="1" applyBorder="1" applyAlignment="1" applyProtection="1">
      <alignment horizontal="left" vertical="top" wrapText="1"/>
      <protection locked="0"/>
    </xf>
    <xf numFmtId="0" fontId="153" fillId="0" borderId="147" xfId="13" applyFont="1" applyFill="1" applyBorder="1" applyAlignment="1" applyProtection="1">
      <alignment horizontal="left" vertical="top" wrapText="1"/>
      <protection locked="0"/>
    </xf>
    <xf numFmtId="0" fontId="104" fillId="0" borderId="148" xfId="0" applyNumberFormat="1" applyFont="1" applyFill="1" applyBorder="1" applyAlignment="1">
      <alignment horizontal="left" vertical="center" wrapText="1"/>
    </xf>
    <xf numFmtId="0" fontId="104" fillId="0" borderId="147" xfId="0" applyNumberFormat="1" applyFont="1" applyFill="1" applyBorder="1" applyAlignment="1">
      <alignment horizontal="left" vertical="center" wrapText="1"/>
    </xf>
    <xf numFmtId="0" fontId="104" fillId="0" borderId="148" xfId="0" applyNumberFormat="1" applyFont="1" applyFill="1" applyBorder="1" applyAlignment="1">
      <alignment horizontal="left" vertical="top" wrapText="1"/>
    </xf>
    <xf numFmtId="0" fontId="104" fillId="0" borderId="147" xfId="0" applyNumberFormat="1" applyFont="1" applyFill="1" applyBorder="1" applyAlignment="1">
      <alignment horizontal="left" vertical="top" wrapText="1"/>
    </xf>
    <xf numFmtId="49" fontId="104" fillId="0" borderId="0" xfId="0" applyNumberFormat="1" applyFont="1" applyFill="1" applyBorder="1" applyAlignment="1">
      <alignment horizontal="center" vertical="center"/>
    </xf>
    <xf numFmtId="0" fontId="104" fillId="0" borderId="145" xfId="0" applyFont="1" applyFill="1" applyBorder="1" applyAlignment="1">
      <alignment horizontal="left" vertical="top" wrapText="1"/>
    </xf>
    <xf numFmtId="0" fontId="104" fillId="0" borderId="148" xfId="0" applyFont="1" applyFill="1" applyBorder="1" applyAlignment="1">
      <alignment horizontal="left" vertical="top" wrapText="1"/>
    </xf>
    <xf numFmtId="0" fontId="104" fillId="0" borderId="145" xfId="0" applyFont="1" applyFill="1" applyBorder="1" applyAlignment="1">
      <alignment horizontal="left" vertical="center" wrapText="1"/>
    </xf>
    <xf numFmtId="0" fontId="103" fillId="75" borderId="145" xfId="0" applyFont="1" applyFill="1" applyBorder="1" applyAlignment="1">
      <alignment horizontal="center" vertical="center" wrapText="1"/>
    </xf>
    <xf numFmtId="0" fontId="104" fillId="0" borderId="145" xfId="0" applyNumberFormat="1" applyFont="1" applyFill="1" applyBorder="1" applyAlignment="1">
      <alignment horizontal="left" vertical="top" wrapText="1"/>
    </xf>
    <xf numFmtId="0" fontId="104" fillId="0" borderId="145" xfId="0" applyFont="1" applyBorder="1" applyAlignment="1">
      <alignment horizontal="center"/>
    </xf>
    <xf numFmtId="0" fontId="104" fillId="0" borderId="98" xfId="0" applyFont="1" applyFill="1" applyBorder="1" applyAlignment="1">
      <alignment horizontal="left" vertical="center" wrapText="1"/>
    </xf>
    <xf numFmtId="0" fontId="104" fillId="0" borderId="96" xfId="0" applyFont="1" applyFill="1" applyBorder="1" applyAlignment="1">
      <alignment horizontal="left" vertical="center" wrapText="1"/>
    </xf>
    <xf numFmtId="0" fontId="103" fillId="0" borderId="145" xfId="0" applyFont="1" applyFill="1" applyBorder="1" applyAlignment="1">
      <alignment horizontal="center" vertical="center"/>
    </xf>
    <xf numFmtId="0" fontId="104" fillId="3" borderId="148" xfId="13" applyFont="1" applyFill="1" applyBorder="1" applyAlignment="1" applyProtection="1">
      <alignment horizontal="left" vertical="top" wrapText="1"/>
      <protection locked="0"/>
    </xf>
    <xf numFmtId="0" fontId="104" fillId="3" borderId="147" xfId="13" applyFont="1" applyFill="1" applyBorder="1" applyAlignment="1" applyProtection="1">
      <alignment horizontal="left" vertical="top" wrapText="1"/>
      <protection locked="0"/>
    </xf>
    <xf numFmtId="0" fontId="103" fillId="0" borderId="84" xfId="0" applyFont="1" applyFill="1" applyBorder="1" applyAlignment="1">
      <alignment horizontal="center" vertical="center"/>
    </xf>
    <xf numFmtId="0" fontId="103" fillId="75" borderId="81" xfId="0" applyFont="1" applyFill="1" applyBorder="1" applyAlignment="1">
      <alignment horizontal="center" vertical="center" wrapText="1"/>
    </xf>
    <xf numFmtId="0" fontId="103" fillId="75" borderId="0" xfId="0" applyFont="1" applyFill="1" applyBorder="1" applyAlignment="1">
      <alignment horizontal="center" vertical="center" wrapText="1"/>
    </xf>
    <xf numFmtId="0" fontId="103" fillId="75" borderId="82" xfId="0" applyFont="1" applyFill="1" applyBorder="1" applyAlignment="1">
      <alignment horizontal="center" vertical="center" wrapText="1"/>
    </xf>
    <xf numFmtId="0" fontId="104" fillId="0" borderId="98" xfId="0" applyFont="1" applyFill="1" applyBorder="1" applyAlignment="1">
      <alignment vertical="center" wrapText="1"/>
    </xf>
    <xf numFmtId="0" fontId="104" fillId="0" borderId="96" xfId="0" applyFont="1" applyFill="1" applyBorder="1" applyAlignment="1">
      <alignment vertical="center" wrapText="1"/>
    </xf>
    <xf numFmtId="0" fontId="103" fillId="75" borderId="86" xfId="0" applyFont="1" applyFill="1" applyBorder="1" applyAlignment="1">
      <alignment horizontal="center" vertical="center"/>
    </xf>
    <xf numFmtId="0" fontId="103" fillId="75" borderId="87" xfId="0" applyFont="1" applyFill="1" applyBorder="1" applyAlignment="1">
      <alignment horizontal="center" vertical="center"/>
    </xf>
    <xf numFmtId="0" fontId="103" fillId="75" borderId="88" xfId="0" applyFont="1" applyFill="1" applyBorder="1" applyAlignment="1">
      <alignment horizontal="center" vertical="center"/>
    </xf>
    <xf numFmtId="0" fontId="104" fillId="3" borderId="98" xfId="0" applyFont="1" applyFill="1" applyBorder="1" applyAlignment="1">
      <alignment horizontal="left" vertical="center" wrapText="1"/>
    </xf>
    <xf numFmtId="0" fontId="104" fillId="3" borderId="96" xfId="0" applyFont="1" applyFill="1" applyBorder="1" applyAlignment="1">
      <alignment horizontal="left" vertical="center" wrapText="1"/>
    </xf>
    <xf numFmtId="0" fontId="104" fillId="0" borderId="76" xfId="0" applyFont="1" applyFill="1" applyBorder="1" applyAlignment="1">
      <alignment horizontal="left" vertical="center" wrapText="1"/>
    </xf>
    <xf numFmtId="0" fontId="104" fillId="0" borderId="77" xfId="0" applyFont="1" applyFill="1" applyBorder="1" applyAlignment="1">
      <alignment horizontal="left" vertical="center" wrapText="1"/>
    </xf>
    <xf numFmtId="0" fontId="103" fillId="75" borderId="72" xfId="0" applyFont="1" applyFill="1" applyBorder="1" applyAlignment="1">
      <alignment horizontal="center" vertical="center" wrapText="1"/>
    </xf>
    <xf numFmtId="0" fontId="103" fillId="75" borderId="73" xfId="0" applyFont="1" applyFill="1" applyBorder="1" applyAlignment="1">
      <alignment horizontal="center" vertical="center" wrapText="1"/>
    </xf>
    <xf numFmtId="0" fontId="103" fillId="75" borderId="74" xfId="0" applyFont="1" applyFill="1" applyBorder="1" applyAlignment="1">
      <alignment horizontal="center" vertical="center" wrapText="1"/>
    </xf>
    <xf numFmtId="0" fontId="104" fillId="0" borderId="52" xfId="0" applyFont="1" applyFill="1" applyBorder="1" applyAlignment="1">
      <alignment horizontal="left" vertical="center" wrapText="1"/>
    </xf>
    <xf numFmtId="0" fontId="104" fillId="0" borderId="11" xfId="0" applyFont="1" applyFill="1" applyBorder="1" applyAlignment="1">
      <alignment horizontal="left" vertical="center" wrapText="1"/>
    </xf>
    <xf numFmtId="0" fontId="153" fillId="3" borderId="98" xfId="0" applyFont="1" applyFill="1" applyBorder="1" applyAlignment="1">
      <alignment horizontal="left" vertical="center" wrapText="1"/>
    </xf>
    <xf numFmtId="0" fontId="153" fillId="3" borderId="96" xfId="0" applyFont="1" applyFill="1" applyBorder="1" applyAlignment="1">
      <alignment horizontal="left" vertical="center" wrapText="1"/>
    </xf>
    <xf numFmtId="0" fontId="104" fillId="0" borderId="139" xfId="0" applyFont="1" applyFill="1" applyBorder="1" applyAlignment="1">
      <alignment horizontal="left" vertical="center" wrapText="1"/>
    </xf>
    <xf numFmtId="0" fontId="104" fillId="0" borderId="140" xfId="0" applyFont="1" applyFill="1" applyBorder="1" applyAlignment="1">
      <alignment horizontal="left" vertical="center" wrapText="1"/>
    </xf>
    <xf numFmtId="0" fontId="104" fillId="0" borderId="141" xfId="0" applyFont="1" applyFill="1" applyBorder="1" applyAlignment="1">
      <alignment horizontal="left" vertical="center" wrapText="1"/>
    </xf>
    <xf numFmtId="0" fontId="104" fillId="3" borderId="76" xfId="0" applyFont="1" applyFill="1" applyBorder="1" applyAlignment="1">
      <alignment horizontal="left" vertical="center" wrapText="1"/>
    </xf>
    <xf numFmtId="0" fontId="104" fillId="3" borderId="77" xfId="0" applyFont="1" applyFill="1" applyBorder="1" applyAlignment="1">
      <alignment horizontal="left" vertical="center" wrapText="1"/>
    </xf>
    <xf numFmtId="0" fontId="104" fillId="0" borderId="79" xfId="0" applyFont="1" applyFill="1" applyBorder="1" applyAlignment="1">
      <alignment horizontal="left" vertical="center" wrapText="1"/>
    </xf>
    <xf numFmtId="0" fontId="104" fillId="0" borderId="80" xfId="0" applyFont="1" applyFill="1" applyBorder="1" applyAlignment="1">
      <alignment horizontal="left" vertical="center" wrapText="1"/>
    </xf>
    <xf numFmtId="0" fontId="104" fillId="0" borderId="52" xfId="0" applyFont="1" applyFill="1" applyBorder="1" applyAlignment="1">
      <alignment vertical="center" wrapText="1"/>
    </xf>
    <xf numFmtId="0" fontId="104" fillId="0" borderId="11" xfId="0" applyFont="1" applyFill="1" applyBorder="1" applyAlignment="1">
      <alignment vertical="center" wrapText="1"/>
    </xf>
    <xf numFmtId="0" fontId="104" fillId="3" borderId="98" xfId="0" applyFont="1" applyFill="1" applyBorder="1" applyAlignment="1">
      <alignment vertical="center" wrapText="1"/>
    </xf>
    <xf numFmtId="0" fontId="104" fillId="3" borderId="96" xfId="0" applyFont="1" applyFill="1" applyBorder="1" applyAlignment="1">
      <alignment vertical="center" wrapText="1"/>
    </xf>
    <xf numFmtId="0" fontId="103" fillId="0" borderId="69" xfId="0" applyFont="1" applyFill="1" applyBorder="1" applyAlignment="1">
      <alignment horizontal="center" vertical="center"/>
    </xf>
    <xf numFmtId="0" fontId="103" fillId="0" borderId="70" xfId="0" applyFont="1" applyFill="1" applyBorder="1" applyAlignment="1">
      <alignment horizontal="center" vertical="center"/>
    </xf>
    <xf numFmtId="0" fontId="103" fillId="0" borderId="71" xfId="0" applyFont="1" applyFill="1" applyBorder="1" applyAlignment="1">
      <alignment horizontal="center" vertical="center"/>
    </xf>
    <xf numFmtId="0" fontId="104" fillId="0" borderId="97" xfId="0" applyFont="1" applyFill="1" applyBorder="1" applyAlignment="1">
      <alignment horizontal="left" vertical="center" wrapText="1"/>
    </xf>
    <xf numFmtId="0" fontId="153" fillId="3" borderId="98" xfId="0" applyFont="1" applyFill="1" applyBorder="1" applyAlignment="1">
      <alignment vertical="center" wrapText="1"/>
    </xf>
    <xf numFmtId="0" fontId="153" fillId="3" borderId="96" xfId="0" applyFont="1" applyFill="1" applyBorder="1" applyAlignment="1">
      <alignment vertical="center" wrapText="1"/>
    </xf>
    <xf numFmtId="0" fontId="104" fillId="0" borderId="98" xfId="0" applyFont="1" applyFill="1" applyBorder="1" applyAlignment="1">
      <alignment horizontal="left"/>
    </xf>
    <xf numFmtId="0" fontId="104" fillId="0" borderId="96" xfId="0" applyFont="1" applyFill="1" applyBorder="1" applyAlignment="1">
      <alignment horizontal="left"/>
    </xf>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 val="დამხმარე გვარდი"/>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ibertybank.g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tabSelected="1" zoomScale="75" zoomScaleNormal="75" workbookViewId="0">
      <pane xSplit="1" ySplit="7" topLeftCell="B8" activePane="bottomRight" state="frozen"/>
      <selection activeCell="I24" sqref="I24"/>
      <selection pane="topRight" activeCell="I24" sqref="I24"/>
      <selection pane="bottomLeft" activeCell="I24" sqref="I24"/>
      <selection pane="bottomRight" activeCell="E20" sqref="E20"/>
    </sheetView>
  </sheetViews>
  <sheetFormatPr defaultRowHeight="14.4"/>
  <cols>
    <col min="1" max="1" width="10.33203125" style="2" customWidth="1"/>
    <col min="2" max="2" width="153" bestFit="1" customWidth="1"/>
    <col min="3" max="3" width="35.44140625" customWidth="1"/>
    <col min="7" max="7" width="12" customWidth="1"/>
  </cols>
  <sheetData>
    <row r="1" spans="1:3">
      <c r="A1" s="9"/>
      <c r="B1" s="102" t="s">
        <v>148</v>
      </c>
      <c r="C1" s="54"/>
    </row>
    <row r="2" spans="1:3" s="99" customFormat="1">
      <c r="A2" s="141">
        <v>1</v>
      </c>
      <c r="B2" s="100" t="s">
        <v>149</v>
      </c>
      <c r="C2" s="603" t="s">
        <v>1000</v>
      </c>
    </row>
    <row r="3" spans="1:3" s="99" customFormat="1">
      <c r="A3" s="141">
        <v>2</v>
      </c>
      <c r="B3" s="101" t="s">
        <v>150</v>
      </c>
      <c r="C3" s="603" t="s">
        <v>1001</v>
      </c>
    </row>
    <row r="4" spans="1:3" s="99" customFormat="1">
      <c r="A4" s="141">
        <v>3</v>
      </c>
      <c r="B4" s="101" t="s">
        <v>151</v>
      </c>
      <c r="C4" s="603" t="s">
        <v>1002</v>
      </c>
    </row>
    <row r="5" spans="1:3" s="99" customFormat="1">
      <c r="A5" s="142">
        <v>4</v>
      </c>
      <c r="B5" s="104" t="s">
        <v>152</v>
      </c>
      <c r="C5" s="617" t="s">
        <v>1003</v>
      </c>
    </row>
    <row r="6" spans="1:3" s="103" customFormat="1" ht="65.25" customHeight="1">
      <c r="A6" s="871" t="s">
        <v>309</v>
      </c>
      <c r="B6" s="872"/>
      <c r="C6" s="872"/>
    </row>
    <row r="7" spans="1:3">
      <c r="A7" s="236" t="s">
        <v>240</v>
      </c>
      <c r="B7" s="237" t="s">
        <v>153</v>
      </c>
    </row>
    <row r="8" spans="1:3">
      <c r="A8" s="238">
        <v>1</v>
      </c>
      <c r="B8" s="234" t="s">
        <v>128</v>
      </c>
    </row>
    <row r="9" spans="1:3">
      <c r="A9" s="238">
        <v>2</v>
      </c>
      <c r="B9" s="234" t="s">
        <v>154</v>
      </c>
    </row>
    <row r="10" spans="1:3">
      <c r="A10" s="238">
        <v>3</v>
      </c>
      <c r="B10" s="234" t="s">
        <v>155</v>
      </c>
    </row>
    <row r="11" spans="1:3">
      <c r="A11" s="238">
        <v>4</v>
      </c>
      <c r="B11" s="234" t="s">
        <v>156</v>
      </c>
      <c r="C11" s="98"/>
    </row>
    <row r="12" spans="1:3">
      <c r="A12" s="238">
        <v>5</v>
      </c>
      <c r="B12" s="234" t="s">
        <v>96</v>
      </c>
    </row>
    <row r="13" spans="1:3">
      <c r="A13" s="238">
        <v>6</v>
      </c>
      <c r="B13" s="239" t="s">
        <v>80</v>
      </c>
    </row>
    <row r="14" spans="1:3">
      <c r="A14" s="238">
        <v>7</v>
      </c>
      <c r="B14" s="234" t="s">
        <v>157</v>
      </c>
    </row>
    <row r="15" spans="1:3">
      <c r="A15" s="238">
        <v>8</v>
      </c>
      <c r="B15" s="234" t="s">
        <v>160</v>
      </c>
    </row>
    <row r="16" spans="1:3">
      <c r="A16" s="238">
        <v>9</v>
      </c>
      <c r="B16" s="234" t="s">
        <v>74</v>
      </c>
    </row>
    <row r="17" spans="1:2">
      <c r="A17" s="240" t="s">
        <v>366</v>
      </c>
      <c r="B17" s="234" t="s">
        <v>346</v>
      </c>
    </row>
    <row r="18" spans="1:2" s="3" customFormat="1">
      <c r="A18" s="242">
        <v>9.1999999999999993</v>
      </c>
      <c r="B18" s="538" t="s">
        <v>946</v>
      </c>
    </row>
    <row r="19" spans="1:2" s="3" customFormat="1">
      <c r="A19" s="242">
        <v>9.3000000000000007</v>
      </c>
      <c r="B19" s="538" t="s">
        <v>947</v>
      </c>
    </row>
    <row r="20" spans="1:2">
      <c r="A20" s="238">
        <v>10</v>
      </c>
      <c r="B20" s="234" t="s">
        <v>161</v>
      </c>
    </row>
    <row r="21" spans="1:2">
      <c r="A21" s="238">
        <v>11</v>
      </c>
      <c r="B21" s="239" t="s">
        <v>144</v>
      </c>
    </row>
    <row r="22" spans="1:2">
      <c r="A22" s="238">
        <v>12</v>
      </c>
      <c r="B22" s="239" t="s">
        <v>141</v>
      </c>
    </row>
    <row r="23" spans="1:2">
      <c r="A23" s="238">
        <v>13</v>
      </c>
      <c r="B23" s="241" t="s">
        <v>285</v>
      </c>
    </row>
    <row r="24" spans="1:2">
      <c r="A24" s="238">
        <v>14</v>
      </c>
      <c r="B24" s="234" t="s">
        <v>339</v>
      </c>
    </row>
    <row r="25" spans="1:2">
      <c r="A25" s="242">
        <v>15</v>
      </c>
      <c r="B25" s="234" t="s">
        <v>73</v>
      </c>
    </row>
    <row r="26" spans="1:2">
      <c r="A26" s="242">
        <v>15.1</v>
      </c>
      <c r="B26" s="234" t="s">
        <v>375</v>
      </c>
    </row>
    <row r="27" spans="1:2">
      <c r="A27" s="537">
        <v>15.2</v>
      </c>
      <c r="B27" s="538" t="s">
        <v>970</v>
      </c>
    </row>
    <row r="28" spans="1:2">
      <c r="A28" s="242">
        <v>16</v>
      </c>
      <c r="B28" s="234" t="s">
        <v>422</v>
      </c>
    </row>
    <row r="29" spans="1:2">
      <c r="A29" s="242">
        <v>17</v>
      </c>
      <c r="B29" s="234" t="s">
        <v>646</v>
      </c>
    </row>
    <row r="30" spans="1:2">
      <c r="A30" s="242">
        <v>18</v>
      </c>
      <c r="B30" s="234" t="s">
        <v>906</v>
      </c>
    </row>
    <row r="31" spans="1:2">
      <c r="A31" s="242">
        <v>19</v>
      </c>
      <c r="B31" s="234" t="s">
        <v>907</v>
      </c>
    </row>
    <row r="32" spans="1:2">
      <c r="A32" s="242">
        <v>20</v>
      </c>
      <c r="B32" s="234" t="s">
        <v>908</v>
      </c>
    </row>
    <row r="33" spans="1:2">
      <c r="A33" s="242">
        <v>21</v>
      </c>
      <c r="B33" s="234" t="s">
        <v>515</v>
      </c>
    </row>
    <row r="34" spans="1:2">
      <c r="A34" s="242">
        <v>22</v>
      </c>
      <c r="B34" s="234" t="s">
        <v>909</v>
      </c>
    </row>
    <row r="35" spans="1:2" ht="26.4">
      <c r="A35" s="242">
        <v>23</v>
      </c>
      <c r="B35" s="497" t="s">
        <v>905</v>
      </c>
    </row>
    <row r="36" spans="1:2">
      <c r="A36" s="242">
        <v>24</v>
      </c>
      <c r="B36" s="234" t="s">
        <v>910</v>
      </c>
    </row>
    <row r="37" spans="1:2">
      <c r="A37" s="242">
        <v>25</v>
      </c>
      <c r="B37" s="234" t="s">
        <v>911</v>
      </c>
    </row>
    <row r="38" spans="1:2">
      <c r="A38" s="238">
        <v>26</v>
      </c>
      <c r="B38" s="234" t="s">
        <v>691</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 ref="C5" r:id="rId1" xr:uid="{00000000-0004-0000-0000-00001F000000}"/>
  </hyperlinks>
  <pageMargins left="0.7" right="0.7" top="0.75" bottom="0.75" header="0.3" footer="0.3"/>
  <pageSetup paperSize="9" scale="43" orientation="portrait" r:id="rId2"/>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F56"/>
  <sheetViews>
    <sheetView zoomScale="80" zoomScaleNormal="80" workbookViewId="0">
      <pane xSplit="1" ySplit="5" topLeftCell="B26" activePane="bottomRight" state="frozen"/>
      <selection activeCell="D30" sqref="D30"/>
      <selection pane="topRight" activeCell="D30" sqref="D30"/>
      <selection pane="bottomLeft" activeCell="D30" sqref="D30"/>
      <selection pane="bottomRight" activeCell="D58" sqref="D58"/>
    </sheetView>
  </sheetViews>
  <sheetFormatPr defaultRowHeight="14.4"/>
  <cols>
    <col min="1" max="1" width="9.5546875" style="5" bestFit="1" customWidth="1"/>
    <col min="2" max="2" width="132.44140625" style="2" customWidth="1"/>
    <col min="3" max="3" width="18.44140625" style="2" customWidth="1"/>
  </cols>
  <sheetData>
    <row r="1" spans="1:6">
      <c r="A1" s="17" t="s">
        <v>97</v>
      </c>
      <c r="B1" s="16" t="str">
        <f>Info!C2</f>
        <v>სს ”ლიბერთი ბანკი”</v>
      </c>
      <c r="D1" s="2"/>
      <c r="E1" s="2"/>
      <c r="F1" s="2"/>
    </row>
    <row r="2" spans="1:6" s="21" customFormat="1" ht="15.75" customHeight="1">
      <c r="A2" s="21" t="s">
        <v>98</v>
      </c>
      <c r="B2" s="618">
        <f>'1. key ratios'!B2</f>
        <v>45838</v>
      </c>
    </row>
    <row r="3" spans="1:6" s="21" customFormat="1" ht="15.75" customHeight="1"/>
    <row r="4" spans="1:6" ht="15" thickBot="1">
      <c r="A4" s="5" t="s">
        <v>246</v>
      </c>
      <c r="B4" s="29" t="s">
        <v>74</v>
      </c>
    </row>
    <row r="5" spans="1:6">
      <c r="A5" s="73" t="s">
        <v>25</v>
      </c>
      <c r="B5" s="74"/>
      <c r="C5" s="75" t="s">
        <v>26</v>
      </c>
    </row>
    <row r="6" spans="1:6">
      <c r="A6" s="76">
        <v>1</v>
      </c>
      <c r="B6" s="50" t="s">
        <v>27</v>
      </c>
      <c r="C6" s="148">
        <f>SUM(C7:C11)</f>
        <v>666538696</v>
      </c>
    </row>
    <row r="7" spans="1:6">
      <c r="A7" s="76">
        <v>2</v>
      </c>
      <c r="B7" s="47" t="s">
        <v>28</v>
      </c>
      <c r="C7" s="149">
        <v>44490459</v>
      </c>
    </row>
    <row r="8" spans="1:6">
      <c r="A8" s="76">
        <v>3</v>
      </c>
      <c r="B8" s="41" t="s">
        <v>29</v>
      </c>
      <c r="C8" s="149">
        <v>36850537</v>
      </c>
    </row>
    <row r="9" spans="1:6">
      <c r="A9" s="76">
        <v>4</v>
      </c>
      <c r="B9" s="41" t="s">
        <v>30</v>
      </c>
      <c r="C9" s="149">
        <v>34828390</v>
      </c>
    </row>
    <row r="10" spans="1:6">
      <c r="A10" s="76">
        <v>5</v>
      </c>
      <c r="B10" s="41" t="s">
        <v>31</v>
      </c>
      <c r="C10" s="149">
        <v>0</v>
      </c>
    </row>
    <row r="11" spans="1:6">
      <c r="A11" s="76">
        <v>6</v>
      </c>
      <c r="B11" s="48" t="s">
        <v>32</v>
      </c>
      <c r="C11" s="149">
        <v>550369310</v>
      </c>
    </row>
    <row r="12" spans="1:6" s="4" customFormat="1">
      <c r="A12" s="76">
        <v>7</v>
      </c>
      <c r="B12" s="50" t="s">
        <v>33</v>
      </c>
      <c r="C12" s="150">
        <v>114292806</v>
      </c>
    </row>
    <row r="13" spans="1:6" s="4" customFormat="1">
      <c r="A13" s="76">
        <v>8</v>
      </c>
      <c r="B13" s="49" t="s">
        <v>34</v>
      </c>
      <c r="C13" s="151">
        <v>34830815</v>
      </c>
    </row>
    <row r="14" spans="1:6" s="4" customFormat="1" ht="27.6">
      <c r="A14" s="76">
        <v>9</v>
      </c>
      <c r="B14" s="42" t="s">
        <v>35</v>
      </c>
      <c r="C14" s="151">
        <v>0</v>
      </c>
    </row>
    <row r="15" spans="1:6" s="4" customFormat="1">
      <c r="A15" s="76">
        <v>10</v>
      </c>
      <c r="B15" s="43" t="s">
        <v>36</v>
      </c>
      <c r="C15" s="151">
        <v>79461991</v>
      </c>
    </row>
    <row r="16" spans="1:6" s="4" customFormat="1">
      <c r="A16" s="76">
        <v>11</v>
      </c>
      <c r="B16" s="44" t="s">
        <v>37</v>
      </c>
      <c r="C16" s="151">
        <v>0</v>
      </c>
    </row>
    <row r="17" spans="1:3" s="4" customFormat="1">
      <c r="A17" s="76">
        <v>12</v>
      </c>
      <c r="B17" s="43" t="s">
        <v>38</v>
      </c>
      <c r="C17" s="151">
        <v>0</v>
      </c>
    </row>
    <row r="18" spans="1:3" s="4" customFormat="1">
      <c r="A18" s="76">
        <v>13</v>
      </c>
      <c r="B18" s="43" t="s">
        <v>39</v>
      </c>
      <c r="C18" s="151">
        <v>0</v>
      </c>
    </row>
    <row r="19" spans="1:3" s="4" customFormat="1">
      <c r="A19" s="76">
        <v>14</v>
      </c>
      <c r="B19" s="43" t="s">
        <v>40</v>
      </c>
      <c r="C19" s="151">
        <v>0</v>
      </c>
    </row>
    <row r="20" spans="1:3" s="4" customFormat="1" ht="27.6">
      <c r="A20" s="76">
        <v>15</v>
      </c>
      <c r="B20" s="43" t="s">
        <v>41</v>
      </c>
      <c r="C20" s="151">
        <v>0</v>
      </c>
    </row>
    <row r="21" spans="1:3" s="4" customFormat="1" ht="27.6">
      <c r="A21" s="76">
        <v>16</v>
      </c>
      <c r="B21" s="42" t="s">
        <v>42</v>
      </c>
      <c r="C21" s="151">
        <v>0</v>
      </c>
    </row>
    <row r="22" spans="1:3" s="4" customFormat="1">
      <c r="A22" s="76">
        <v>17</v>
      </c>
      <c r="B22" s="77" t="s">
        <v>43</v>
      </c>
      <c r="C22" s="151">
        <v>0</v>
      </c>
    </row>
    <row r="23" spans="1:3" s="4" customFormat="1">
      <c r="A23" s="76">
        <v>18</v>
      </c>
      <c r="B23" s="530" t="s">
        <v>694</v>
      </c>
      <c r="C23" s="326">
        <v>0</v>
      </c>
    </row>
    <row r="24" spans="1:3" s="4" customFormat="1" ht="27.6">
      <c r="A24" s="76">
        <v>19</v>
      </c>
      <c r="B24" s="42" t="s">
        <v>44</v>
      </c>
      <c r="C24" s="151">
        <v>0</v>
      </c>
    </row>
    <row r="25" spans="1:3" s="4" customFormat="1" ht="27.6">
      <c r="A25" s="76">
        <v>20</v>
      </c>
      <c r="B25" s="42" t="s">
        <v>45</v>
      </c>
      <c r="C25" s="151">
        <v>0</v>
      </c>
    </row>
    <row r="26" spans="1:3" s="4" customFormat="1" ht="27.6">
      <c r="A26" s="76">
        <v>21</v>
      </c>
      <c r="B26" s="45" t="s">
        <v>46</v>
      </c>
      <c r="C26" s="151">
        <v>0</v>
      </c>
    </row>
    <row r="27" spans="1:3" s="4" customFormat="1">
      <c r="A27" s="76">
        <v>22</v>
      </c>
      <c r="B27" s="45" t="s">
        <v>47</v>
      </c>
      <c r="C27" s="151">
        <v>0</v>
      </c>
    </row>
    <row r="28" spans="1:3" s="4" customFormat="1" ht="27.6">
      <c r="A28" s="76">
        <v>23</v>
      </c>
      <c r="B28" s="45" t="s">
        <v>48</v>
      </c>
      <c r="C28" s="151">
        <v>0</v>
      </c>
    </row>
    <row r="29" spans="1:3" s="4" customFormat="1">
      <c r="A29" s="76">
        <v>24</v>
      </c>
      <c r="B29" s="51" t="s">
        <v>22</v>
      </c>
      <c r="C29" s="150">
        <v>552245890</v>
      </c>
    </row>
    <row r="30" spans="1:3" s="4" customFormat="1">
      <c r="A30" s="78"/>
      <c r="B30" s="46"/>
      <c r="C30" s="151">
        <v>0</v>
      </c>
    </row>
    <row r="31" spans="1:3" s="4" customFormat="1">
      <c r="A31" s="78">
        <v>25</v>
      </c>
      <c r="B31" s="51" t="s">
        <v>49</v>
      </c>
      <c r="C31" s="150">
        <v>5724441.5549999997</v>
      </c>
    </row>
    <row r="32" spans="1:3" s="4" customFormat="1">
      <c r="A32" s="78">
        <v>26</v>
      </c>
      <c r="B32" s="41" t="s">
        <v>50</v>
      </c>
      <c r="C32" s="152">
        <v>1204711.5550000002</v>
      </c>
    </row>
    <row r="33" spans="1:3" s="4" customFormat="1">
      <c r="A33" s="78">
        <v>27</v>
      </c>
      <c r="B33" s="96" t="s">
        <v>51</v>
      </c>
      <c r="C33" s="151">
        <v>45654</v>
      </c>
    </row>
    <row r="34" spans="1:3" s="4" customFormat="1">
      <c r="A34" s="78">
        <v>28</v>
      </c>
      <c r="B34" s="96" t="s">
        <v>52</v>
      </c>
      <c r="C34" s="151">
        <v>1159057.5550000002</v>
      </c>
    </row>
    <row r="35" spans="1:3" s="4" customFormat="1">
      <c r="A35" s="78">
        <v>29</v>
      </c>
      <c r="B35" s="41" t="s">
        <v>53</v>
      </c>
      <c r="C35" s="151">
        <v>4519730</v>
      </c>
    </row>
    <row r="36" spans="1:3" s="4" customFormat="1">
      <c r="A36" s="78">
        <v>30</v>
      </c>
      <c r="B36" s="51" t="s">
        <v>54</v>
      </c>
      <c r="C36" s="150">
        <v>0</v>
      </c>
    </row>
    <row r="37" spans="1:3" s="4" customFormat="1">
      <c r="A37" s="78">
        <v>31</v>
      </c>
      <c r="B37" s="42" t="s">
        <v>55</v>
      </c>
      <c r="C37" s="151">
        <v>0</v>
      </c>
    </row>
    <row r="38" spans="1:3" s="4" customFormat="1">
      <c r="A38" s="78">
        <v>32</v>
      </c>
      <c r="B38" s="43" t="s">
        <v>56</v>
      </c>
      <c r="C38" s="151">
        <v>0</v>
      </c>
    </row>
    <row r="39" spans="1:3" s="4" customFormat="1" ht="27.6">
      <c r="A39" s="78">
        <v>33</v>
      </c>
      <c r="B39" s="42" t="s">
        <v>57</v>
      </c>
      <c r="C39" s="151">
        <v>0</v>
      </c>
    </row>
    <row r="40" spans="1:3" s="4" customFormat="1" ht="27.6">
      <c r="A40" s="78">
        <v>34</v>
      </c>
      <c r="B40" s="42" t="s">
        <v>45</v>
      </c>
      <c r="C40" s="151">
        <v>0</v>
      </c>
    </row>
    <row r="41" spans="1:3" s="4" customFormat="1" ht="27.6">
      <c r="A41" s="78">
        <v>35</v>
      </c>
      <c r="B41" s="45" t="s">
        <v>58</v>
      </c>
      <c r="C41" s="151">
        <v>0</v>
      </c>
    </row>
    <row r="42" spans="1:3" s="4" customFormat="1">
      <c r="A42" s="78">
        <v>36</v>
      </c>
      <c r="B42" s="51" t="s">
        <v>23</v>
      </c>
      <c r="C42" s="150">
        <v>5724441.5549999997</v>
      </c>
    </row>
    <row r="43" spans="1:3" s="4" customFormat="1">
      <c r="A43" s="78"/>
      <c r="B43" s="46"/>
      <c r="C43" s="151">
        <v>0</v>
      </c>
    </row>
    <row r="44" spans="1:3" s="4" customFormat="1">
      <c r="A44" s="78">
        <v>37</v>
      </c>
      <c r="B44" s="52" t="s">
        <v>59</v>
      </c>
      <c r="C44" s="150">
        <v>114964050.52307999</v>
      </c>
    </row>
    <row r="45" spans="1:3" s="4" customFormat="1">
      <c r="A45" s="78">
        <v>38</v>
      </c>
      <c r="B45" s="41" t="s">
        <v>60</v>
      </c>
      <c r="C45" s="151">
        <v>114964050.52307999</v>
      </c>
    </row>
    <row r="46" spans="1:3" s="4" customFormat="1">
      <c r="A46" s="78">
        <v>39</v>
      </c>
      <c r="B46" s="41" t="s">
        <v>61</v>
      </c>
      <c r="C46" s="151">
        <v>0</v>
      </c>
    </row>
    <row r="47" spans="1:3" s="4" customFormat="1">
      <c r="A47" s="78">
        <v>40</v>
      </c>
      <c r="B47" s="531" t="s">
        <v>693</v>
      </c>
      <c r="C47" s="151">
        <v>0</v>
      </c>
    </row>
    <row r="48" spans="1:3" s="4" customFormat="1">
      <c r="A48" s="78">
        <v>41</v>
      </c>
      <c r="B48" s="52" t="s">
        <v>62</v>
      </c>
      <c r="C48" s="150">
        <v>0</v>
      </c>
    </row>
    <row r="49" spans="1:3" s="4" customFormat="1">
      <c r="A49" s="78">
        <v>42</v>
      </c>
      <c r="B49" s="42" t="s">
        <v>63</v>
      </c>
      <c r="C49" s="151">
        <v>0</v>
      </c>
    </row>
    <row r="50" spans="1:3" s="4" customFormat="1">
      <c r="A50" s="78">
        <v>43</v>
      </c>
      <c r="B50" s="43" t="s">
        <v>64</v>
      </c>
      <c r="C50" s="151">
        <v>0</v>
      </c>
    </row>
    <row r="51" spans="1:3" s="4" customFormat="1" ht="27.6">
      <c r="A51" s="78">
        <v>44</v>
      </c>
      <c r="B51" s="42" t="s">
        <v>65</v>
      </c>
      <c r="C51" s="151">
        <v>0</v>
      </c>
    </row>
    <row r="52" spans="1:3" s="4" customFormat="1" ht="27.6">
      <c r="A52" s="78">
        <v>45</v>
      </c>
      <c r="B52" s="42" t="s">
        <v>45</v>
      </c>
      <c r="C52" s="151">
        <v>0</v>
      </c>
    </row>
    <row r="53" spans="1:3" s="4" customFormat="1" ht="15" thickBot="1">
      <c r="A53" s="78">
        <v>46</v>
      </c>
      <c r="B53" s="79" t="s">
        <v>24</v>
      </c>
      <c r="C53" s="153">
        <f>C44-C48</f>
        <v>114964050.52307999</v>
      </c>
    </row>
    <row r="56" spans="1:3">
      <c r="B56" s="2" t="s">
        <v>130</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pageSetup scale="5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F23"/>
  <sheetViews>
    <sheetView zoomScale="85" zoomScaleNormal="85" workbookViewId="0">
      <selection activeCell="L28" sqref="L28"/>
    </sheetView>
  </sheetViews>
  <sheetFormatPr defaultColWidth="9.33203125" defaultRowHeight="13.8"/>
  <cols>
    <col min="1" max="1" width="10.6640625" style="201" bestFit="1" customWidth="1"/>
    <col min="2" max="2" width="59" style="201" customWidth="1"/>
    <col min="3" max="3" width="16.6640625" style="201" bestFit="1" customWidth="1"/>
    <col min="4" max="4" width="19.33203125" style="201" customWidth="1"/>
    <col min="5" max="16384" width="9.33203125" style="201"/>
  </cols>
  <sheetData>
    <row r="1" spans="1:4">
      <c r="A1" s="17" t="s">
        <v>97</v>
      </c>
      <c r="B1" s="16" t="str">
        <f>Info!C2</f>
        <v>სს ”ლიბერთი ბანკი”</v>
      </c>
    </row>
    <row r="2" spans="1:4" s="21" customFormat="1" ht="15.75" customHeight="1">
      <c r="A2" s="21" t="s">
        <v>98</v>
      </c>
      <c r="B2" s="618">
        <f>'1. key ratios'!B2</f>
        <v>45838</v>
      </c>
    </row>
    <row r="3" spans="1:4" s="21" customFormat="1" ht="15.75" customHeight="1"/>
    <row r="4" spans="1:4" ht="14.4" thickBot="1">
      <c r="A4" s="202" t="s">
        <v>345</v>
      </c>
      <c r="B4" s="228" t="s">
        <v>346</v>
      </c>
    </row>
    <row r="5" spans="1:4" s="229" customFormat="1">
      <c r="A5" s="901" t="s">
        <v>347</v>
      </c>
      <c r="B5" s="902"/>
      <c r="C5" s="218" t="s">
        <v>348</v>
      </c>
      <c r="D5" s="219" t="s">
        <v>349</v>
      </c>
    </row>
    <row r="6" spans="1:4" s="230" customFormat="1">
      <c r="A6" s="220">
        <v>1</v>
      </c>
      <c r="B6" s="221" t="s">
        <v>350</v>
      </c>
      <c r="C6" s="221"/>
      <c r="D6" s="222"/>
    </row>
    <row r="7" spans="1:4" s="230" customFormat="1">
      <c r="A7" s="223" t="s">
        <v>351</v>
      </c>
      <c r="B7" s="224" t="s">
        <v>352</v>
      </c>
      <c r="C7" s="243">
        <v>4.4999999999999998E-2</v>
      </c>
      <c r="D7" s="593">
        <f>C7*'5. RWA'!$C$13</f>
        <v>174003582.48985669</v>
      </c>
    </row>
    <row r="8" spans="1:4" s="230" customFormat="1">
      <c r="A8" s="223" t="s">
        <v>353</v>
      </c>
      <c r="B8" s="224" t="s">
        <v>354</v>
      </c>
      <c r="C8" s="244">
        <v>0.06</v>
      </c>
      <c r="D8" s="593">
        <f>C8*'5. RWA'!$C$13</f>
        <v>232004776.65314224</v>
      </c>
    </row>
    <row r="9" spans="1:4" s="230" customFormat="1">
      <c r="A9" s="223" t="s">
        <v>355</v>
      </c>
      <c r="B9" s="224" t="s">
        <v>356</v>
      </c>
      <c r="C9" s="244">
        <v>0.08</v>
      </c>
      <c r="D9" s="593">
        <f>C9*'5. RWA'!$C$13</f>
        <v>309339702.20418972</v>
      </c>
    </row>
    <row r="10" spans="1:4" s="230" customFormat="1">
      <c r="A10" s="220" t="s">
        <v>357</v>
      </c>
      <c r="B10" s="221" t="s">
        <v>358</v>
      </c>
      <c r="C10" s="245"/>
      <c r="D10" s="594"/>
    </row>
    <row r="11" spans="1:4" s="231" customFormat="1">
      <c r="A11" s="225" t="s">
        <v>359</v>
      </c>
      <c r="B11" s="226" t="s">
        <v>997</v>
      </c>
      <c r="C11" s="246">
        <v>2.5000000000000001E-2</v>
      </c>
      <c r="D11" s="595">
        <f>C11*'5. RWA'!$C$13</f>
        <v>96668656.938809276</v>
      </c>
    </row>
    <row r="12" spans="1:4" s="231" customFormat="1">
      <c r="A12" s="225" t="s">
        <v>360</v>
      </c>
      <c r="B12" s="226" t="s">
        <v>361</v>
      </c>
      <c r="C12" s="246">
        <v>5.0000000000000001E-3</v>
      </c>
      <c r="D12" s="595">
        <f>C12*'5. RWA'!$C$13</f>
        <v>19333731.387761857</v>
      </c>
    </row>
    <row r="13" spans="1:4" s="231" customFormat="1">
      <c r="A13" s="225" t="s">
        <v>362</v>
      </c>
      <c r="B13" s="226" t="s">
        <v>363</v>
      </c>
      <c r="C13" s="246">
        <v>5.0000000000000001E-3</v>
      </c>
      <c r="D13" s="595">
        <f>C13*'5. RWA'!$C$13</f>
        <v>19333731.387761857</v>
      </c>
    </row>
    <row r="14" spans="1:4" s="230" customFormat="1">
      <c r="A14" s="220" t="s">
        <v>364</v>
      </c>
      <c r="B14" s="221" t="s">
        <v>409</v>
      </c>
      <c r="C14" s="247"/>
      <c r="D14" s="594"/>
    </row>
    <row r="15" spans="1:4" s="230" customFormat="1">
      <c r="A15" s="235" t="s">
        <v>367</v>
      </c>
      <c r="B15" s="226" t="s">
        <v>410</v>
      </c>
      <c r="C15" s="246">
        <v>3.4175813609843203E-2</v>
      </c>
      <c r="D15" s="595">
        <f>C15*'5. RWA'!$C$13</f>
        <v>132149200.05818486</v>
      </c>
    </row>
    <row r="16" spans="1:4" s="230" customFormat="1">
      <c r="A16" s="235" t="s">
        <v>368</v>
      </c>
      <c r="B16" s="226" t="s">
        <v>370</v>
      </c>
      <c r="C16" s="246">
        <v>4.1700443177907304E-2</v>
      </c>
      <c r="D16" s="595">
        <f>C16*'5. RWA'!$C$13</f>
        <v>161245033.43045723</v>
      </c>
    </row>
    <row r="17" spans="1:6" s="230" customFormat="1">
      <c r="A17" s="235" t="s">
        <v>369</v>
      </c>
      <c r="B17" s="226" t="s">
        <v>407</v>
      </c>
      <c r="C17" s="246">
        <v>5.1601271556939027E-2</v>
      </c>
      <c r="D17" s="595">
        <f>C17*'5. RWA'!$C$13</f>
        <v>199529024.70976302</v>
      </c>
    </row>
    <row r="18" spans="1:6" s="229" customFormat="1">
      <c r="A18" s="903" t="s">
        <v>408</v>
      </c>
      <c r="B18" s="904"/>
      <c r="C18" s="248" t="s">
        <v>348</v>
      </c>
      <c r="D18" s="596" t="s">
        <v>349</v>
      </c>
    </row>
    <row r="19" spans="1:6" s="230" customFormat="1">
      <c r="A19" s="227">
        <v>4</v>
      </c>
      <c r="B19" s="226" t="s">
        <v>22</v>
      </c>
      <c r="C19" s="246">
        <f>C7+C11+C12+C13+C15</f>
        <v>0.11417581360984322</v>
      </c>
      <c r="D19" s="593">
        <f>C19*'5. RWA'!$C$13</f>
        <v>441488902.26237458</v>
      </c>
    </row>
    <row r="20" spans="1:6" s="230" customFormat="1">
      <c r="A20" s="227">
        <v>5</v>
      </c>
      <c r="B20" s="226" t="s">
        <v>75</v>
      </c>
      <c r="C20" s="246">
        <f>C8+C11+C12+C13+C16</f>
        <v>0.1367004431779073</v>
      </c>
      <c r="D20" s="593">
        <f>C20*'5. RWA'!$C$13</f>
        <v>528585929.79793251</v>
      </c>
    </row>
    <row r="21" spans="1:6" s="230" customFormat="1" ht="14.4" thickBot="1">
      <c r="A21" s="232" t="s">
        <v>365</v>
      </c>
      <c r="B21" s="233" t="s">
        <v>74</v>
      </c>
      <c r="C21" s="249">
        <f>C9+C11+C12+C13+C17</f>
        <v>0.16660127155693905</v>
      </c>
      <c r="D21" s="597">
        <f>C21*'5. RWA'!$C$13</f>
        <v>644204846.62828577</v>
      </c>
    </row>
    <row r="22" spans="1:6">
      <c r="F22" s="202"/>
    </row>
    <row r="23" spans="1:6">
      <c r="B23" s="23"/>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C27"/>
  <sheetViews>
    <sheetView showGridLines="0" zoomScale="85" zoomScaleNormal="85" workbookViewId="0">
      <selection activeCell="A27" sqref="A27"/>
    </sheetView>
  </sheetViews>
  <sheetFormatPr defaultRowHeight="14.4"/>
  <cols>
    <col min="1" max="1" width="108" customWidth="1"/>
    <col min="2" max="2" width="37.33203125" customWidth="1"/>
    <col min="3" max="3" width="16.6640625" customWidth="1"/>
  </cols>
  <sheetData>
    <row r="1" spans="1:2">
      <c r="A1" s="503" t="s">
        <v>97</v>
      </c>
      <c r="B1" s="16" t="str">
        <f>Info!C2</f>
        <v>სს ”ლიბერთი ბანკი”</v>
      </c>
    </row>
    <row r="2" spans="1:2">
      <c r="A2" s="504" t="s">
        <v>98</v>
      </c>
      <c r="B2" s="618">
        <f>'1. key ratios'!B2</f>
        <v>45838</v>
      </c>
    </row>
    <row r="3" spans="1:2">
      <c r="A3" s="505" t="s">
        <v>948</v>
      </c>
      <c r="B3" s="499" t="s">
        <v>919</v>
      </c>
    </row>
    <row r="4" spans="1:2" ht="15" thickBot="1"/>
    <row r="5" spans="1:2">
      <c r="A5" s="510"/>
      <c r="B5" s="511" t="s">
        <v>920</v>
      </c>
    </row>
    <row r="6" spans="1:2">
      <c r="A6" s="506" t="s">
        <v>921</v>
      </c>
      <c r="B6" s="512">
        <f>SUM(B7,B11)</f>
        <v>691963610.67999995</v>
      </c>
    </row>
    <row r="7" spans="1:2" ht="15.6">
      <c r="A7" s="506" t="s">
        <v>954</v>
      </c>
      <c r="B7" s="512">
        <f>SUM(B8:B10)</f>
        <v>672934382.07807994</v>
      </c>
    </row>
    <row r="8" spans="1:2">
      <c r="A8" s="507" t="s">
        <v>922</v>
      </c>
      <c r="B8" s="513">
        <f>'9. Capital'!C29</f>
        <v>552245890</v>
      </c>
    </row>
    <row r="9" spans="1:2">
      <c r="A9" s="507" t="s">
        <v>923</v>
      </c>
      <c r="B9" s="513">
        <f>'9. Capital'!C42</f>
        <v>5724441.5549999997</v>
      </c>
    </row>
    <row r="10" spans="1:2">
      <c r="A10" s="507" t="s">
        <v>924</v>
      </c>
      <c r="B10" s="513">
        <f>'9. Capital'!C53</f>
        <v>114964050.52307999</v>
      </c>
    </row>
    <row r="11" spans="1:2">
      <c r="A11" s="506" t="s">
        <v>925</v>
      </c>
      <c r="B11" s="512">
        <f>SUM(B12:B13)</f>
        <v>19029228.601920001</v>
      </c>
    </row>
    <row r="12" spans="1:2" ht="18.600000000000001" customHeight="1">
      <c r="A12" s="507" t="s">
        <v>955</v>
      </c>
      <c r="B12" s="513">
        <v>19029228.601920001</v>
      </c>
    </row>
    <row r="13" spans="1:2" ht="15.6">
      <c r="A13" s="507" t="s">
        <v>956</v>
      </c>
      <c r="B13" s="513">
        <v>0</v>
      </c>
    </row>
    <row r="14" spans="1:2">
      <c r="A14" s="506" t="s">
        <v>926</v>
      </c>
      <c r="B14" s="512">
        <v>5401294046.0118895</v>
      </c>
    </row>
    <row r="15" spans="1:2">
      <c r="A15" s="508" t="s">
        <v>927</v>
      </c>
      <c r="B15" s="513">
        <v>4728359663.9338093</v>
      </c>
    </row>
    <row r="16" spans="1:2">
      <c r="A16" s="508" t="s">
        <v>74</v>
      </c>
      <c r="B16" s="513">
        <v>672934382.07807994</v>
      </c>
    </row>
    <row r="17" spans="1:3">
      <c r="A17" s="506" t="s">
        <v>928</v>
      </c>
      <c r="B17" s="512"/>
    </row>
    <row r="18" spans="1:3">
      <c r="A18" s="508" t="s">
        <v>929</v>
      </c>
      <c r="B18" s="513">
        <v>3866746277.552371</v>
      </c>
    </row>
    <row r="19" spans="1:3">
      <c r="A19" s="508" t="s">
        <v>930</v>
      </c>
      <c r="B19" s="513">
        <v>5505328988.2302523</v>
      </c>
    </row>
    <row r="20" spans="1:3">
      <c r="A20" s="506" t="s">
        <v>931</v>
      </c>
      <c r="B20" s="512"/>
    </row>
    <row r="21" spans="1:3">
      <c r="A21" s="509" t="s">
        <v>932</v>
      </c>
      <c r="B21" s="514">
        <v>0.17895242175496684</v>
      </c>
    </row>
    <row r="22" spans="1:3">
      <c r="A22" s="509" t="s">
        <v>933</v>
      </c>
      <c r="B22" s="514">
        <v>0.12568978387292332</v>
      </c>
    </row>
    <row r="23" spans="1:3" ht="15" thickBot="1">
      <c r="A23" s="515" t="s">
        <v>934</v>
      </c>
      <c r="B23" s="516">
        <f>IFERROR(B6/B14,0)</f>
        <v>0.12811070917179923</v>
      </c>
    </row>
    <row r="24" spans="1:3" ht="16.5" customHeight="1">
      <c r="A24" s="502" t="s">
        <v>957</v>
      </c>
      <c r="B24" s="500"/>
      <c r="C24" s="500"/>
    </row>
    <row r="25" spans="1:3" ht="25.5" customHeight="1">
      <c r="A25" s="502" t="s">
        <v>958</v>
      </c>
    </row>
    <row r="26" spans="1:3" ht="57" customHeight="1">
      <c r="A26" s="502" t="s">
        <v>959</v>
      </c>
    </row>
    <row r="27" spans="1:3">
      <c r="A27" s="501"/>
    </row>
  </sheetData>
  <pageMargins left="0.7" right="0.7" top="0.75" bottom="0.75" header="0.3" footer="0.3"/>
  <pageSetup scale="57" orientation="portrait" horizont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33"/>
  <sheetViews>
    <sheetView showGridLines="0" zoomScale="75" zoomScaleNormal="75" workbookViewId="0">
      <selection activeCell="D32" sqref="D32"/>
    </sheetView>
  </sheetViews>
  <sheetFormatPr defaultRowHeight="14.4"/>
  <cols>
    <col min="1" max="1" width="79.33203125" customWidth="1"/>
    <col min="2" max="2" width="19.33203125" customWidth="1"/>
    <col min="3" max="3" width="22.6640625" customWidth="1"/>
    <col min="4" max="4" width="21.33203125" customWidth="1"/>
    <col min="5" max="5" width="22.6640625" customWidth="1"/>
    <col min="6" max="6" width="21" customWidth="1"/>
  </cols>
  <sheetData>
    <row r="1" spans="1:6">
      <c r="A1" s="503" t="s">
        <v>97</v>
      </c>
      <c r="B1" s="16" t="str">
        <f>Info!C2</f>
        <v>სს ”ლიბერთი ბანკი”</v>
      </c>
      <c r="C1" s="201"/>
    </row>
    <row r="2" spans="1:6">
      <c r="A2" s="504" t="s">
        <v>98</v>
      </c>
      <c r="B2" s="618">
        <f>'1. key ratios'!B2</f>
        <v>45838</v>
      </c>
      <c r="C2" s="201"/>
    </row>
    <row r="3" spans="1:6">
      <c r="A3" s="505" t="s">
        <v>949</v>
      </c>
      <c r="B3" s="499" t="s">
        <v>919</v>
      </c>
      <c r="C3" s="201"/>
    </row>
    <row r="5" spans="1:6">
      <c r="A5" s="501"/>
    </row>
    <row r="6" spans="1:6" ht="15" thickBot="1">
      <c r="A6" s="517"/>
      <c r="B6" s="517"/>
      <c r="C6" s="517"/>
      <c r="D6" s="517"/>
      <c r="E6" s="517"/>
      <c r="F6" s="517"/>
    </row>
    <row r="7" spans="1:6">
      <c r="A7" s="905"/>
      <c r="B7" s="907" t="s">
        <v>935</v>
      </c>
      <c r="C7" s="907"/>
      <c r="D7" s="907"/>
      <c r="E7" s="907"/>
      <c r="F7" s="908" t="s">
        <v>936</v>
      </c>
    </row>
    <row r="8" spans="1:6" ht="27.6">
      <c r="A8" s="906"/>
      <c r="B8" s="518" t="s">
        <v>937</v>
      </c>
      <c r="C8" s="518" t="s">
        <v>938</v>
      </c>
      <c r="D8" s="518" t="s">
        <v>939</v>
      </c>
      <c r="E8" s="518" t="s">
        <v>940</v>
      </c>
      <c r="F8" s="909"/>
    </row>
    <row r="9" spans="1:6">
      <c r="A9" s="519" t="s">
        <v>941</v>
      </c>
      <c r="B9" s="520">
        <f>B13+B17</f>
        <v>844039041.41949999</v>
      </c>
      <c r="C9" s="520">
        <f>C13+C17</f>
        <v>8632983.0601579994</v>
      </c>
      <c r="D9" s="520">
        <f t="shared" ref="D9:E9" si="0">D13+D17</f>
        <v>160074975.27177861</v>
      </c>
      <c r="E9" s="520">
        <f t="shared" si="0"/>
        <v>5736532</v>
      </c>
      <c r="F9" s="521">
        <f>F13+F17</f>
        <v>1018483531.7514367</v>
      </c>
    </row>
    <row r="10" spans="1:6">
      <c r="A10" s="522" t="s">
        <v>942</v>
      </c>
      <c r="B10" s="523">
        <v>844096770.29035401</v>
      </c>
      <c r="C10" s="523">
        <v>0</v>
      </c>
      <c r="D10" s="523">
        <v>133981188.68000001</v>
      </c>
      <c r="E10" s="523">
        <v>5736532</v>
      </c>
      <c r="F10" s="521">
        <f>SUM(B10:E10)</f>
        <v>983814490.97035408</v>
      </c>
    </row>
    <row r="11" spans="1:6">
      <c r="A11" s="522" t="s">
        <v>943</v>
      </c>
      <c r="B11" s="523">
        <v>-57728.870854000008</v>
      </c>
      <c r="C11" s="523">
        <v>8632983.0601579994</v>
      </c>
      <c r="D11" s="523">
        <v>26093786.591778599</v>
      </c>
      <c r="E11" s="523">
        <v>0</v>
      </c>
      <c r="F11" s="521">
        <f>SUM(B11:E11)</f>
        <v>34669040.7810826</v>
      </c>
    </row>
    <row r="12" spans="1:6">
      <c r="A12" s="524" t="s">
        <v>944</v>
      </c>
      <c r="B12" s="523">
        <v>1484081.2503539997</v>
      </c>
      <c r="C12" s="523">
        <v>0</v>
      </c>
      <c r="D12" s="523">
        <v>19017138.156920001</v>
      </c>
      <c r="E12" s="523">
        <v>12090.444999999367</v>
      </c>
      <c r="F12" s="521">
        <f t="shared" ref="F12:F20" si="1">SUM(B12:E12)</f>
        <v>20513309.852274001</v>
      </c>
    </row>
    <row r="13" spans="1:6">
      <c r="A13" s="525" t="s">
        <v>945</v>
      </c>
      <c r="B13" s="526">
        <v>0</v>
      </c>
      <c r="C13" s="526">
        <v>0</v>
      </c>
      <c r="D13" s="526">
        <v>114964050.52308001</v>
      </c>
      <c r="E13" s="526">
        <v>5724441.5550000006</v>
      </c>
      <c r="F13" s="521">
        <f t="shared" si="1"/>
        <v>120688492.07808001</v>
      </c>
    </row>
    <row r="14" spans="1:6">
      <c r="A14" s="522" t="s">
        <v>942</v>
      </c>
      <c r="B14" s="527">
        <v>0</v>
      </c>
      <c r="C14" s="527">
        <v>0</v>
      </c>
      <c r="D14" s="527">
        <v>114964050.52308001</v>
      </c>
      <c r="E14" s="527">
        <v>5724441.5550000006</v>
      </c>
      <c r="F14" s="521">
        <f t="shared" si="1"/>
        <v>120688492.07808001</v>
      </c>
    </row>
    <row r="15" spans="1:6">
      <c r="A15" s="522" t="s">
        <v>943</v>
      </c>
      <c r="B15" s="527">
        <v>0</v>
      </c>
      <c r="C15" s="527">
        <v>0</v>
      </c>
      <c r="D15" s="527">
        <v>0</v>
      </c>
      <c r="E15" s="527">
        <v>0</v>
      </c>
      <c r="F15" s="521">
        <f t="shared" si="1"/>
        <v>0</v>
      </c>
    </row>
    <row r="16" spans="1:6">
      <c r="A16" s="524" t="s">
        <v>944</v>
      </c>
      <c r="B16" s="527">
        <v>0</v>
      </c>
      <c r="C16" s="527">
        <v>0</v>
      </c>
      <c r="D16" s="527">
        <v>0</v>
      </c>
      <c r="E16" s="527">
        <v>0</v>
      </c>
      <c r="F16" s="521">
        <f t="shared" si="1"/>
        <v>0</v>
      </c>
    </row>
    <row r="17" spans="1:6">
      <c r="A17" s="525" t="s">
        <v>925</v>
      </c>
      <c r="B17" s="526">
        <v>844039041.41949999</v>
      </c>
      <c r="C17" s="526">
        <v>8632983.0601579994</v>
      </c>
      <c r="D17" s="526">
        <v>45110924.7486986</v>
      </c>
      <c r="E17" s="526">
        <v>12090.444999999367</v>
      </c>
      <c r="F17" s="521">
        <f t="shared" si="1"/>
        <v>897795039.67335665</v>
      </c>
    </row>
    <row r="18" spans="1:6">
      <c r="A18" s="522" t="s">
        <v>942</v>
      </c>
      <c r="B18" s="527">
        <v>844096770.29035401</v>
      </c>
      <c r="C18" s="527">
        <v>0</v>
      </c>
      <c r="D18" s="527">
        <v>19017138.156920001</v>
      </c>
      <c r="E18" s="527">
        <v>12090.444999999367</v>
      </c>
      <c r="F18" s="521">
        <f t="shared" si="1"/>
        <v>863125998.89227402</v>
      </c>
    </row>
    <row r="19" spans="1:6">
      <c r="A19" s="522" t="s">
        <v>943</v>
      </c>
      <c r="B19" s="527">
        <v>-57728.870854000008</v>
      </c>
      <c r="C19" s="527">
        <v>8632983.0601579994</v>
      </c>
      <c r="D19" s="527">
        <v>26093786.591778599</v>
      </c>
      <c r="E19" s="527">
        <v>0</v>
      </c>
      <c r="F19" s="521">
        <f t="shared" si="1"/>
        <v>34669040.7810826</v>
      </c>
    </row>
    <row r="20" spans="1:6" ht="15" thickBot="1">
      <c r="A20" s="528" t="s">
        <v>944</v>
      </c>
      <c r="B20" s="529">
        <v>1484081.2503539997</v>
      </c>
      <c r="C20" s="529">
        <v>0</v>
      </c>
      <c r="D20" s="529">
        <v>19017138.156920001</v>
      </c>
      <c r="E20" s="529">
        <v>12090.444999999367</v>
      </c>
      <c r="F20" s="521">
        <f t="shared" si="1"/>
        <v>20513309.852274001</v>
      </c>
    </row>
    <row r="29" spans="1:6">
      <c r="B29" s="720"/>
      <c r="C29" s="720"/>
      <c r="D29" s="720"/>
      <c r="E29" s="720"/>
      <c r="F29" s="720"/>
    </row>
    <row r="30" spans="1:6">
      <c r="B30" s="720"/>
      <c r="C30" s="720"/>
      <c r="D30" s="720"/>
      <c r="E30" s="720"/>
      <c r="F30" s="720"/>
    </row>
    <row r="31" spans="1:6">
      <c r="B31" s="720"/>
      <c r="C31" s="720"/>
      <c r="D31" s="720"/>
      <c r="E31" s="720"/>
      <c r="F31" s="720"/>
    </row>
    <row r="32" spans="1:6">
      <c r="B32" s="720"/>
      <c r="C32" s="720"/>
      <c r="D32" s="720"/>
      <c r="E32" s="720"/>
      <c r="F32" s="720"/>
    </row>
    <row r="33" spans="2:6">
      <c r="B33" s="720"/>
      <c r="C33" s="720"/>
      <c r="D33" s="720"/>
      <c r="E33" s="720"/>
      <c r="F33" s="720"/>
    </row>
  </sheetData>
  <mergeCells count="3">
    <mergeCell ref="A7:A8"/>
    <mergeCell ref="B7:E7"/>
    <mergeCell ref="F7:F8"/>
  </mergeCells>
  <pageMargins left="0.7" right="0.7" top="0.75" bottom="0.75" header="0.3" footer="0.3"/>
  <pageSetup scale="47" orientation="portrait"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68"/>
  <sheetViews>
    <sheetView zoomScale="80" zoomScaleNormal="80" workbookViewId="0">
      <pane xSplit="1" ySplit="5" topLeftCell="B56" activePane="bottomRight" state="frozen"/>
      <selection activeCell="F11" sqref="F11"/>
      <selection pane="topRight" activeCell="F11" sqref="F11"/>
      <selection pane="bottomLeft" activeCell="F11" sqref="F11"/>
      <selection pane="bottomRight" activeCell="C79" sqref="C79"/>
    </sheetView>
  </sheetViews>
  <sheetFormatPr defaultRowHeight="14.4"/>
  <cols>
    <col min="1" max="1" width="10.6640625" style="38" customWidth="1"/>
    <col min="2" max="2" width="91.6640625" style="38" customWidth="1"/>
    <col min="3" max="3" width="46.33203125" style="38" customWidth="1"/>
    <col min="4" max="4" width="29.5546875" style="38" customWidth="1"/>
    <col min="5" max="5" width="9.44140625" customWidth="1"/>
  </cols>
  <sheetData>
    <row r="1" spans="1:6">
      <c r="A1" s="17" t="s">
        <v>97</v>
      </c>
      <c r="B1" s="19" t="str">
        <f>Info!C2</f>
        <v>სს ”ლიბერთი ბანკი”</v>
      </c>
      <c r="E1" s="2"/>
      <c r="F1" s="2"/>
    </row>
    <row r="2" spans="1:6" s="21" customFormat="1" ht="15.75" customHeight="1">
      <c r="A2" s="21" t="s">
        <v>98</v>
      </c>
      <c r="B2" s="618">
        <f>'1. key ratios'!B2</f>
        <v>45838</v>
      </c>
    </row>
    <row r="3" spans="1:6" s="21" customFormat="1" ht="15.75" customHeight="1">
      <c r="A3" s="25"/>
    </row>
    <row r="4" spans="1:6" s="21" customFormat="1" ht="15.75" customHeight="1" thickBot="1">
      <c r="A4" s="21" t="s">
        <v>247</v>
      </c>
      <c r="B4" s="119" t="s">
        <v>161</v>
      </c>
      <c r="D4" s="121" t="s">
        <v>76</v>
      </c>
    </row>
    <row r="5" spans="1:6" ht="41.4">
      <c r="A5" s="85" t="s">
        <v>25</v>
      </c>
      <c r="B5" s="86" t="s">
        <v>133</v>
      </c>
      <c r="C5" s="809" t="s">
        <v>826</v>
      </c>
      <c r="D5" s="120" t="s">
        <v>162</v>
      </c>
    </row>
    <row r="6" spans="1:6">
      <c r="A6" s="696">
        <v>1</v>
      </c>
      <c r="B6" s="697" t="s">
        <v>811</v>
      </c>
      <c r="C6" s="598">
        <f>SUM(C7:C9)</f>
        <v>499217643.69000006</v>
      </c>
      <c r="D6" s="80"/>
      <c r="E6" s="7"/>
    </row>
    <row r="7" spans="1:6">
      <c r="A7" s="696">
        <v>1.1000000000000001</v>
      </c>
      <c r="B7" s="698" t="s">
        <v>85</v>
      </c>
      <c r="C7" s="356">
        <v>317252524.20000005</v>
      </c>
      <c r="D7" s="81"/>
      <c r="E7" s="7"/>
    </row>
    <row r="8" spans="1:6">
      <c r="A8" s="696">
        <v>1.2</v>
      </c>
      <c r="B8" s="698" t="s">
        <v>86</v>
      </c>
      <c r="C8" s="356">
        <v>123501023.61999999</v>
      </c>
      <c r="D8" s="81"/>
      <c r="E8" s="7"/>
    </row>
    <row r="9" spans="1:6">
      <c r="A9" s="696">
        <v>1.3</v>
      </c>
      <c r="B9" s="698" t="s">
        <v>87</v>
      </c>
      <c r="C9" s="356">
        <v>58464095.870000005</v>
      </c>
      <c r="D9" s="81"/>
      <c r="E9" s="7"/>
    </row>
    <row r="10" spans="1:6">
      <c r="A10" s="696">
        <v>2</v>
      </c>
      <c r="B10" s="699" t="s">
        <v>698</v>
      </c>
      <c r="C10" s="362">
        <v>308746.29000000004</v>
      </c>
      <c r="D10" s="81"/>
      <c r="E10" s="7"/>
    </row>
    <row r="11" spans="1:6">
      <c r="A11" s="696">
        <v>2.1</v>
      </c>
      <c r="B11" s="700" t="s">
        <v>699</v>
      </c>
      <c r="C11" s="357">
        <v>24505.58</v>
      </c>
      <c r="D11" s="82"/>
      <c r="E11" s="8"/>
    </row>
    <row r="12" spans="1:6" ht="23.7" customHeight="1">
      <c r="A12" s="696">
        <v>3</v>
      </c>
      <c r="B12" s="327" t="s">
        <v>700</v>
      </c>
      <c r="C12" s="361"/>
      <c r="D12" s="82"/>
      <c r="E12" s="8"/>
    </row>
    <row r="13" spans="1:6" ht="22.95" customHeight="1">
      <c r="A13" s="696">
        <v>4</v>
      </c>
      <c r="B13" s="328" t="s">
        <v>701</v>
      </c>
      <c r="C13" s="361"/>
      <c r="D13" s="82"/>
      <c r="E13" s="8"/>
    </row>
    <row r="14" spans="1:6">
      <c r="A14" s="696">
        <v>5</v>
      </c>
      <c r="B14" s="328" t="s">
        <v>702</v>
      </c>
      <c r="C14" s="361">
        <v>244225317.99999997</v>
      </c>
      <c r="D14" s="82"/>
      <c r="E14" s="8"/>
    </row>
    <row r="15" spans="1:6">
      <c r="A15" s="696">
        <v>5.0999999999999996</v>
      </c>
      <c r="B15" s="329" t="s">
        <v>703</v>
      </c>
      <c r="C15" s="358">
        <v>0</v>
      </c>
      <c r="D15" s="82"/>
      <c r="E15" s="7"/>
    </row>
    <row r="16" spans="1:6">
      <c r="A16" s="696">
        <v>5.2</v>
      </c>
      <c r="B16" s="329" t="s">
        <v>538</v>
      </c>
      <c r="C16" s="356">
        <v>244225317.99999997</v>
      </c>
      <c r="D16" s="81"/>
      <c r="E16" s="7"/>
    </row>
    <row r="17" spans="1:5">
      <c r="A17" s="696">
        <v>5.3</v>
      </c>
      <c r="B17" s="329" t="s">
        <v>704</v>
      </c>
      <c r="C17" s="356"/>
      <c r="D17" s="81"/>
      <c r="E17" s="7"/>
    </row>
    <row r="18" spans="1:5">
      <c r="A18" s="696">
        <v>6</v>
      </c>
      <c r="B18" s="327" t="s">
        <v>705</v>
      </c>
      <c r="C18" s="362">
        <v>4412640052.8845129</v>
      </c>
      <c r="D18" s="81"/>
      <c r="E18" s="7"/>
    </row>
    <row r="19" spans="1:5">
      <c r="A19" s="696">
        <v>6.1</v>
      </c>
      <c r="B19" s="329" t="s">
        <v>538</v>
      </c>
      <c r="C19" s="357">
        <v>514455028.63215446</v>
      </c>
      <c r="D19" s="81"/>
      <c r="E19" s="7"/>
    </row>
    <row r="20" spans="1:5">
      <c r="A20" s="696">
        <v>6.2</v>
      </c>
      <c r="B20" s="329" t="s">
        <v>704</v>
      </c>
      <c r="C20" s="357">
        <v>3898185024.2523584</v>
      </c>
      <c r="D20" s="81"/>
      <c r="E20" s="7"/>
    </row>
    <row r="21" spans="1:5">
      <c r="A21" s="696">
        <v>7</v>
      </c>
      <c r="B21" s="330" t="s">
        <v>706</v>
      </c>
      <c r="C21" s="361">
        <v>0</v>
      </c>
      <c r="D21" s="81"/>
      <c r="E21" s="7"/>
    </row>
    <row r="22" spans="1:5">
      <c r="A22" s="696">
        <v>8</v>
      </c>
      <c r="B22" s="331" t="s">
        <v>707</v>
      </c>
      <c r="C22" s="362"/>
      <c r="D22" s="81"/>
      <c r="E22" s="7"/>
    </row>
    <row r="23" spans="1:5">
      <c r="A23" s="696">
        <v>9</v>
      </c>
      <c r="B23" s="328" t="s">
        <v>708</v>
      </c>
      <c r="C23" s="362">
        <v>216791218.65000004</v>
      </c>
      <c r="D23" s="355"/>
      <c r="E23" s="7"/>
    </row>
    <row r="24" spans="1:5">
      <c r="A24" s="696">
        <v>9.1</v>
      </c>
      <c r="B24" s="332" t="s">
        <v>709</v>
      </c>
      <c r="C24" s="359">
        <v>214345495.82000002</v>
      </c>
      <c r="D24" s="83"/>
      <c r="E24" s="7"/>
    </row>
    <row r="25" spans="1:5">
      <c r="A25" s="696">
        <v>9.1999999999999993</v>
      </c>
      <c r="B25" s="332" t="s">
        <v>710</v>
      </c>
      <c r="C25" s="359">
        <v>2445722.83</v>
      </c>
      <c r="D25" s="354"/>
      <c r="E25" s="6"/>
    </row>
    <row r="26" spans="1:5">
      <c r="A26" s="696">
        <v>10</v>
      </c>
      <c r="B26" s="328" t="s">
        <v>36</v>
      </c>
      <c r="C26" s="599">
        <v>79461990.149999976</v>
      </c>
      <c r="D26" s="496" t="s">
        <v>903</v>
      </c>
      <c r="E26" s="7"/>
    </row>
    <row r="27" spans="1:5">
      <c r="A27" s="696">
        <v>10.1</v>
      </c>
      <c r="B27" s="332" t="s">
        <v>711</v>
      </c>
      <c r="C27" s="356"/>
      <c r="D27" s="81"/>
      <c r="E27" s="7"/>
    </row>
    <row r="28" spans="1:5">
      <c r="A28" s="696">
        <v>10.199999999999999</v>
      </c>
      <c r="B28" s="332" t="s">
        <v>712</v>
      </c>
      <c r="C28" s="356">
        <v>79461990.149999976</v>
      </c>
      <c r="D28" s="81"/>
      <c r="E28" s="7"/>
    </row>
    <row r="29" spans="1:5">
      <c r="A29" s="696">
        <v>11</v>
      </c>
      <c r="B29" s="328" t="s">
        <v>713</v>
      </c>
      <c r="C29" s="362">
        <v>0</v>
      </c>
      <c r="D29" s="81"/>
      <c r="E29" s="7"/>
    </row>
    <row r="30" spans="1:5">
      <c r="A30" s="696">
        <v>11.1</v>
      </c>
      <c r="B30" s="332" t="s">
        <v>714</v>
      </c>
      <c r="C30" s="356">
        <v>0</v>
      </c>
      <c r="D30" s="81"/>
      <c r="E30" s="7"/>
    </row>
    <row r="31" spans="1:5">
      <c r="A31" s="696">
        <v>11.2</v>
      </c>
      <c r="B31" s="332" t="s">
        <v>715</v>
      </c>
      <c r="C31" s="356"/>
      <c r="D31" s="81"/>
      <c r="E31" s="7"/>
    </row>
    <row r="32" spans="1:5">
      <c r="A32" s="696">
        <v>13</v>
      </c>
      <c r="B32" s="328" t="s">
        <v>88</v>
      </c>
      <c r="C32" s="362">
        <v>62941881.950999998</v>
      </c>
      <c r="D32" s="81"/>
      <c r="E32" s="7"/>
    </row>
    <row r="33" spans="1:5">
      <c r="A33" s="696">
        <v>13.1</v>
      </c>
      <c r="B33" s="701" t="s">
        <v>716</v>
      </c>
      <c r="C33" s="356"/>
      <c r="D33" s="81"/>
      <c r="E33" s="7"/>
    </row>
    <row r="34" spans="1:5">
      <c r="A34" s="696">
        <v>13.2</v>
      </c>
      <c r="B34" s="701" t="s">
        <v>717</v>
      </c>
      <c r="C34" s="359"/>
      <c r="D34" s="83"/>
      <c r="E34" s="7"/>
    </row>
    <row r="35" spans="1:5">
      <c r="A35" s="696">
        <v>14</v>
      </c>
      <c r="B35" s="536" t="s">
        <v>718</v>
      </c>
      <c r="C35" s="363">
        <v>5515586851.6155128</v>
      </c>
      <c r="D35" s="83"/>
      <c r="E35" s="7"/>
    </row>
    <row r="36" spans="1:5">
      <c r="A36" s="696"/>
      <c r="B36" s="702" t="s">
        <v>93</v>
      </c>
      <c r="C36" s="154"/>
      <c r="D36" s="84"/>
      <c r="E36" s="7"/>
    </row>
    <row r="37" spans="1:5">
      <c r="A37" s="696">
        <v>15</v>
      </c>
      <c r="B37" s="333" t="s">
        <v>719</v>
      </c>
      <c r="C37" s="360">
        <v>884398.99</v>
      </c>
      <c r="D37" s="354"/>
      <c r="E37" s="6"/>
    </row>
    <row r="38" spans="1:5">
      <c r="A38" s="696">
        <v>15.1</v>
      </c>
      <c r="B38" s="700" t="s">
        <v>699</v>
      </c>
      <c r="C38" s="356">
        <v>884398.99</v>
      </c>
      <c r="D38" s="81"/>
      <c r="E38" s="7"/>
    </row>
    <row r="39" spans="1:5" ht="20.399999999999999">
      <c r="A39" s="696">
        <v>16</v>
      </c>
      <c r="B39" s="330" t="s">
        <v>720</v>
      </c>
      <c r="C39" s="362"/>
      <c r="D39" s="81"/>
      <c r="E39" s="7"/>
    </row>
    <row r="40" spans="1:5">
      <c r="A40" s="696">
        <v>17</v>
      </c>
      <c r="B40" s="330" t="s">
        <v>721</v>
      </c>
      <c r="C40" s="362">
        <v>4652826765.9006548</v>
      </c>
      <c r="D40" s="81"/>
      <c r="E40" s="7"/>
    </row>
    <row r="41" spans="1:5">
      <c r="A41" s="696">
        <v>17.100000000000001</v>
      </c>
      <c r="B41" s="334" t="s">
        <v>722</v>
      </c>
      <c r="C41" s="356">
        <v>3732678694.1406546</v>
      </c>
      <c r="D41" s="81"/>
      <c r="E41" s="7"/>
    </row>
    <row r="42" spans="1:5">
      <c r="A42" s="833">
        <v>17.2</v>
      </c>
      <c r="B42" s="834" t="s">
        <v>89</v>
      </c>
      <c r="C42" s="359">
        <v>877281730.03999996</v>
      </c>
      <c r="D42" s="83"/>
      <c r="E42" s="7"/>
    </row>
    <row r="43" spans="1:5">
      <c r="A43" s="696">
        <v>17.3</v>
      </c>
      <c r="B43" s="835" t="s">
        <v>723</v>
      </c>
      <c r="C43" s="600"/>
      <c r="D43" s="836"/>
      <c r="E43" s="7"/>
    </row>
    <row r="44" spans="1:5">
      <c r="A44" s="696">
        <v>17.399999999999999</v>
      </c>
      <c r="B44" s="835" t="s">
        <v>724</v>
      </c>
      <c r="C44" s="600">
        <v>42866341.719999999</v>
      </c>
      <c r="D44" s="836"/>
      <c r="E44" s="7"/>
    </row>
    <row r="45" spans="1:5">
      <c r="A45" s="696">
        <v>18</v>
      </c>
      <c r="B45" s="837" t="s">
        <v>725</v>
      </c>
      <c r="C45" s="601">
        <v>2948686.4708799906</v>
      </c>
      <c r="D45" s="838"/>
      <c r="E45" s="6"/>
    </row>
    <row r="46" spans="1:5">
      <c r="A46" s="696">
        <v>19</v>
      </c>
      <c r="B46" s="837" t="s">
        <v>726</v>
      </c>
      <c r="C46" s="601">
        <v>21737642.419999998</v>
      </c>
      <c r="D46" s="839"/>
    </row>
    <row r="47" spans="1:5">
      <c r="A47" s="696">
        <v>19.100000000000001</v>
      </c>
      <c r="B47" s="840" t="s">
        <v>727</v>
      </c>
      <c r="C47" s="602">
        <v>4035708.38</v>
      </c>
      <c r="D47" s="839"/>
    </row>
    <row r="48" spans="1:5">
      <c r="A48" s="696">
        <v>19.2</v>
      </c>
      <c r="B48" s="840" t="s">
        <v>728</v>
      </c>
      <c r="C48" s="602">
        <v>17701934.039999999</v>
      </c>
      <c r="D48" s="839"/>
    </row>
    <row r="49" spans="1:4">
      <c r="A49" s="696">
        <v>20</v>
      </c>
      <c r="B49" s="536" t="s">
        <v>90</v>
      </c>
      <c r="C49" s="601">
        <v>136636417.930354</v>
      </c>
      <c r="D49" s="839"/>
    </row>
    <row r="50" spans="1:4">
      <c r="A50" s="696">
        <v>21</v>
      </c>
      <c r="B50" s="699" t="s">
        <v>78</v>
      </c>
      <c r="C50" s="601">
        <v>29448860.299999997</v>
      </c>
      <c r="D50" s="839"/>
    </row>
    <row r="51" spans="1:4">
      <c r="A51" s="696">
        <v>21.1</v>
      </c>
      <c r="B51" s="698" t="s">
        <v>729</v>
      </c>
      <c r="C51" s="602">
        <v>91125.93</v>
      </c>
      <c r="D51" s="839"/>
    </row>
    <row r="52" spans="1:4">
      <c r="A52" s="696">
        <v>22</v>
      </c>
      <c r="B52" s="536" t="s">
        <v>730</v>
      </c>
      <c r="C52" s="601">
        <v>4844482772.0118885</v>
      </c>
      <c r="D52" s="839"/>
    </row>
    <row r="53" spans="1:4">
      <c r="A53" s="696"/>
      <c r="B53" s="702" t="s">
        <v>731</v>
      </c>
      <c r="C53" s="603"/>
      <c r="D53" s="839"/>
    </row>
    <row r="54" spans="1:4">
      <c r="A54" s="696">
        <v>23</v>
      </c>
      <c r="B54" s="536" t="s">
        <v>94</v>
      </c>
      <c r="C54" s="601">
        <v>44490459.259999998</v>
      </c>
      <c r="D54" s="839"/>
    </row>
    <row r="55" spans="1:4">
      <c r="A55" s="696">
        <v>24</v>
      </c>
      <c r="B55" s="536" t="s">
        <v>732</v>
      </c>
      <c r="C55" s="601">
        <v>45653.84</v>
      </c>
      <c r="D55" s="839"/>
    </row>
    <row r="56" spans="1:4">
      <c r="A56" s="696">
        <v>25</v>
      </c>
      <c r="B56" s="703" t="s">
        <v>91</v>
      </c>
      <c r="C56" s="601">
        <v>41370267.239999995</v>
      </c>
      <c r="D56" s="839"/>
    </row>
    <row r="57" spans="1:4">
      <c r="A57" s="696">
        <v>26</v>
      </c>
      <c r="B57" s="837" t="s">
        <v>733</v>
      </c>
      <c r="C57" s="601">
        <v>0</v>
      </c>
      <c r="D57" s="839"/>
    </row>
    <row r="58" spans="1:4">
      <c r="A58" s="696">
        <v>27</v>
      </c>
      <c r="B58" s="837" t="s">
        <v>734</v>
      </c>
      <c r="C58" s="604">
        <v>0</v>
      </c>
      <c r="D58" s="839"/>
    </row>
    <row r="59" spans="1:4">
      <c r="A59" s="696">
        <v>27.1</v>
      </c>
      <c r="B59" s="841" t="s">
        <v>735</v>
      </c>
      <c r="C59" s="605"/>
      <c r="D59" s="839"/>
    </row>
    <row r="60" spans="1:4">
      <c r="A60" s="696">
        <v>27.2</v>
      </c>
      <c r="B60" s="835" t="s">
        <v>736</v>
      </c>
      <c r="C60" s="605"/>
      <c r="D60" s="839"/>
    </row>
    <row r="61" spans="1:4">
      <c r="A61" s="696">
        <v>28</v>
      </c>
      <c r="B61" s="699" t="s">
        <v>737</v>
      </c>
      <c r="C61" s="604"/>
      <c r="D61" s="839"/>
    </row>
    <row r="62" spans="1:4">
      <c r="A62" s="696">
        <v>29</v>
      </c>
      <c r="B62" s="837" t="s">
        <v>738</v>
      </c>
      <c r="C62" s="601">
        <v>34828389.659999996</v>
      </c>
      <c r="D62" s="839"/>
    </row>
    <row r="63" spans="1:4">
      <c r="A63" s="696">
        <v>29.1</v>
      </c>
      <c r="B63" s="842" t="s">
        <v>739</v>
      </c>
      <c r="C63" s="602">
        <v>34828389.659999996</v>
      </c>
      <c r="D63" s="839"/>
    </row>
    <row r="64" spans="1:4" ht="24" customHeight="1">
      <c r="A64" s="696">
        <v>29.2</v>
      </c>
      <c r="B64" s="841" t="s">
        <v>740</v>
      </c>
      <c r="C64" s="605"/>
      <c r="D64" s="839"/>
    </row>
    <row r="65" spans="1:4" ht="22.2" customHeight="1">
      <c r="A65" s="696">
        <v>29.3</v>
      </c>
      <c r="B65" s="843" t="s">
        <v>741</v>
      </c>
      <c r="C65" s="605"/>
      <c r="D65" s="839"/>
    </row>
    <row r="66" spans="1:4">
      <c r="A66" s="696">
        <v>30</v>
      </c>
      <c r="B66" s="844" t="s">
        <v>92</v>
      </c>
      <c r="C66" s="601">
        <v>550369309.60000002</v>
      </c>
      <c r="D66" s="839"/>
    </row>
    <row r="67" spans="1:4">
      <c r="A67" s="696">
        <v>31</v>
      </c>
      <c r="B67" s="704" t="s">
        <v>742</v>
      </c>
      <c r="C67" s="601">
        <v>671104079.60000002</v>
      </c>
      <c r="D67" s="839"/>
    </row>
    <row r="68" spans="1:4" ht="15" thickBot="1">
      <c r="A68" s="705">
        <v>32</v>
      </c>
      <c r="B68" s="706" t="s">
        <v>743</v>
      </c>
      <c r="C68" s="845">
        <v>5515586851.6118889</v>
      </c>
      <c r="D68" s="846"/>
    </row>
  </sheetData>
  <pageMargins left="0.7" right="0.7" top="0.75" bottom="0.75" header="0.3" footer="0.3"/>
  <pageSetup paperSize="9" scale="46"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zoomScale="80" zoomScaleNormal="80" workbookViewId="0">
      <pane xSplit="2" ySplit="7" topLeftCell="L8" activePane="bottomRight" state="frozen"/>
      <selection activeCell="F11" sqref="F11"/>
      <selection pane="topRight" activeCell="F11" sqref="F11"/>
      <selection pane="bottomLeft" activeCell="F11" sqref="F11"/>
      <selection pane="bottomRight" activeCell="M32" sqref="M32"/>
    </sheetView>
  </sheetViews>
  <sheetFormatPr defaultColWidth="9.33203125" defaultRowHeight="13.8"/>
  <cols>
    <col min="1" max="1" width="10.5546875" style="2" bestFit="1" customWidth="1"/>
    <col min="2" max="2" width="94.109375" style="2" customWidth="1"/>
    <col min="3" max="3" width="14" style="2" bestFit="1" customWidth="1"/>
    <col min="4" max="4" width="14.6640625" style="2" bestFit="1" customWidth="1"/>
    <col min="5" max="5" width="12.6640625" style="2" customWidth="1"/>
    <col min="6" max="6" width="14.6640625" style="2" bestFit="1" customWidth="1"/>
    <col min="7" max="7" width="12.6640625" style="2" bestFit="1" customWidth="1"/>
    <col min="8" max="8" width="14.6640625" style="2" bestFit="1" customWidth="1"/>
    <col min="9" max="9" width="11.33203125" style="2" customWidth="1"/>
    <col min="10" max="10" width="13" style="2" bestFit="1" customWidth="1"/>
    <col min="11" max="11" width="13.6640625" style="2" bestFit="1" customWidth="1"/>
    <col min="12" max="12" width="14.6640625" style="2" bestFit="1" customWidth="1"/>
    <col min="13" max="13" width="13.6640625" style="2" bestFit="1" customWidth="1"/>
    <col min="14" max="14" width="14.6640625" style="2" bestFit="1" customWidth="1"/>
    <col min="15" max="15" width="12.33203125" style="2" customWidth="1"/>
    <col min="16" max="16" width="14.6640625" style="2" bestFit="1" customWidth="1"/>
    <col min="17" max="17" width="10.6640625" style="2" bestFit="1" customWidth="1"/>
    <col min="18" max="18" width="13" style="2" bestFit="1" customWidth="1"/>
    <col min="19" max="19" width="30.44140625" style="2" customWidth="1"/>
    <col min="20" max="16384" width="9.33203125" style="12"/>
  </cols>
  <sheetData>
    <row r="1" spans="1:19">
      <c r="A1" s="2" t="s">
        <v>97</v>
      </c>
      <c r="B1" s="201" t="str">
        <f>Info!C2</f>
        <v>სს ”ლიბერთი ბანკი”</v>
      </c>
    </row>
    <row r="2" spans="1:19">
      <c r="A2" s="2" t="s">
        <v>98</v>
      </c>
      <c r="B2" s="618">
        <f>'1. key ratios'!B2</f>
        <v>45838</v>
      </c>
    </row>
    <row r="4" spans="1:19" ht="28.2" thickBot="1">
      <c r="A4" s="37" t="s">
        <v>248</v>
      </c>
      <c r="B4" s="173" t="s">
        <v>282</v>
      </c>
    </row>
    <row r="5" spans="1:19">
      <c r="A5" s="71"/>
      <c r="B5" s="72"/>
      <c r="C5" s="66" t="s">
        <v>0</v>
      </c>
      <c r="D5" s="66" t="s">
        <v>1</v>
      </c>
      <c r="E5" s="66" t="s">
        <v>2</v>
      </c>
      <c r="F5" s="66" t="s">
        <v>3</v>
      </c>
      <c r="G5" s="66" t="s">
        <v>4</v>
      </c>
      <c r="H5" s="66" t="s">
        <v>5</v>
      </c>
      <c r="I5" s="66" t="s">
        <v>134</v>
      </c>
      <c r="J5" s="66" t="s">
        <v>135</v>
      </c>
      <c r="K5" s="66" t="s">
        <v>136</v>
      </c>
      <c r="L5" s="66" t="s">
        <v>137</v>
      </c>
      <c r="M5" s="66" t="s">
        <v>138</v>
      </c>
      <c r="N5" s="66" t="s">
        <v>139</v>
      </c>
      <c r="O5" s="66" t="s">
        <v>269</v>
      </c>
      <c r="P5" s="66" t="s">
        <v>270</v>
      </c>
      <c r="Q5" s="66" t="s">
        <v>271</v>
      </c>
      <c r="R5" s="165" t="s">
        <v>272</v>
      </c>
      <c r="S5" s="67" t="s">
        <v>273</v>
      </c>
    </row>
    <row r="6" spans="1:19" ht="46.5" customHeight="1">
      <c r="A6" s="88"/>
      <c r="B6" s="914" t="s">
        <v>274</v>
      </c>
      <c r="C6" s="912">
        <v>0</v>
      </c>
      <c r="D6" s="913"/>
      <c r="E6" s="912">
        <v>0.2</v>
      </c>
      <c r="F6" s="913"/>
      <c r="G6" s="912">
        <v>0.35</v>
      </c>
      <c r="H6" s="913"/>
      <c r="I6" s="912">
        <v>0.5</v>
      </c>
      <c r="J6" s="913"/>
      <c r="K6" s="912">
        <v>0.75</v>
      </c>
      <c r="L6" s="913"/>
      <c r="M6" s="912">
        <v>1</v>
      </c>
      <c r="N6" s="913"/>
      <c r="O6" s="912">
        <v>1.5</v>
      </c>
      <c r="P6" s="913"/>
      <c r="Q6" s="912">
        <v>2.5</v>
      </c>
      <c r="R6" s="913"/>
      <c r="S6" s="910" t="s">
        <v>145</v>
      </c>
    </row>
    <row r="7" spans="1:19">
      <c r="A7" s="88"/>
      <c r="B7" s="915"/>
      <c r="C7" s="172" t="s">
        <v>267</v>
      </c>
      <c r="D7" s="172" t="s">
        <v>268</v>
      </c>
      <c r="E7" s="172" t="s">
        <v>267</v>
      </c>
      <c r="F7" s="172" t="s">
        <v>268</v>
      </c>
      <c r="G7" s="172" t="s">
        <v>267</v>
      </c>
      <c r="H7" s="172" t="s">
        <v>268</v>
      </c>
      <c r="I7" s="172" t="s">
        <v>267</v>
      </c>
      <c r="J7" s="172" t="s">
        <v>268</v>
      </c>
      <c r="K7" s="172" t="s">
        <v>267</v>
      </c>
      <c r="L7" s="172" t="s">
        <v>268</v>
      </c>
      <c r="M7" s="172" t="s">
        <v>267</v>
      </c>
      <c r="N7" s="172" t="s">
        <v>268</v>
      </c>
      <c r="O7" s="172" t="s">
        <v>267</v>
      </c>
      <c r="P7" s="172" t="s">
        <v>268</v>
      </c>
      <c r="Q7" s="172" t="s">
        <v>267</v>
      </c>
      <c r="R7" s="172" t="s">
        <v>268</v>
      </c>
      <c r="S7" s="911"/>
    </row>
    <row r="8" spans="1:19" s="91" customFormat="1">
      <c r="A8" s="70">
        <v>1</v>
      </c>
      <c r="B8" s="95" t="s">
        <v>123</v>
      </c>
      <c r="C8" s="155">
        <v>727505808.48220003</v>
      </c>
      <c r="D8" s="155">
        <v>0</v>
      </c>
      <c r="E8" s="155">
        <v>0</v>
      </c>
      <c r="F8" s="166">
        <v>0</v>
      </c>
      <c r="G8" s="155">
        <v>0</v>
      </c>
      <c r="H8" s="155">
        <v>0</v>
      </c>
      <c r="I8" s="155">
        <v>0</v>
      </c>
      <c r="J8" s="155">
        <v>0</v>
      </c>
      <c r="K8" s="155">
        <v>0</v>
      </c>
      <c r="L8" s="155">
        <v>2486253.1821999997</v>
      </c>
      <c r="M8" s="155">
        <v>112171764.45999999</v>
      </c>
      <c r="N8" s="155">
        <v>10009661.6384</v>
      </c>
      <c r="O8" s="155">
        <v>0</v>
      </c>
      <c r="P8" s="155">
        <v>0</v>
      </c>
      <c r="Q8" s="155">
        <v>0</v>
      </c>
      <c r="R8" s="166">
        <v>0</v>
      </c>
      <c r="S8" s="177">
        <f>$C$6*SUM(C8:D8)+$E$6*SUM(E8:F8)+$G$6*SUM(G8:H8)+$I$6*SUM(I8:J8)+$K$6*SUM(K8:L8)+$M$6*SUM(M8:N8)+$O$6*SUM(O8:P8)+$Q$6*SUM(Q8:R8)</f>
        <v>124046115.98504999</v>
      </c>
    </row>
    <row r="9" spans="1:19" s="91" customFormat="1">
      <c r="A9" s="70">
        <v>2</v>
      </c>
      <c r="B9" s="95" t="s">
        <v>124</v>
      </c>
      <c r="C9" s="155">
        <v>0</v>
      </c>
      <c r="D9" s="155">
        <v>87110.774999999994</v>
      </c>
      <c r="E9" s="155">
        <v>0</v>
      </c>
      <c r="F9" s="155">
        <v>0</v>
      </c>
      <c r="G9" s="155">
        <v>0</v>
      </c>
      <c r="H9" s="155">
        <v>0</v>
      </c>
      <c r="I9" s="155">
        <v>0</v>
      </c>
      <c r="J9" s="155">
        <v>0</v>
      </c>
      <c r="K9" s="155">
        <v>0</v>
      </c>
      <c r="L9" s="155">
        <v>3912977.2249999996</v>
      </c>
      <c r="M9" s="155">
        <v>0</v>
      </c>
      <c r="N9" s="155">
        <v>58399863.412700005</v>
      </c>
      <c r="O9" s="155">
        <v>0</v>
      </c>
      <c r="P9" s="155">
        <v>0</v>
      </c>
      <c r="Q9" s="155">
        <v>0</v>
      </c>
      <c r="R9" s="166">
        <v>0</v>
      </c>
      <c r="S9" s="177">
        <f t="shared" ref="S9:S20" si="0">$C$6*SUM(C9:D9)+$E$6*SUM(E9:F9)+$G$6*SUM(G9:H9)+$I$6*SUM(I9:J9)+$K$6*SUM(K9:L9)+$M$6*SUM(M9:N9)+$O$6*SUM(O9:P9)+$Q$6*SUM(Q9:R9)</f>
        <v>61334596.331450008</v>
      </c>
    </row>
    <row r="10" spans="1:19" s="91" customFormat="1">
      <c r="A10" s="70">
        <v>3</v>
      </c>
      <c r="B10" s="95" t="s">
        <v>125</v>
      </c>
      <c r="C10" s="155">
        <v>0</v>
      </c>
      <c r="D10" s="155">
        <v>0</v>
      </c>
      <c r="E10" s="155">
        <v>0</v>
      </c>
      <c r="F10" s="155">
        <v>0</v>
      </c>
      <c r="G10" s="155">
        <v>0</v>
      </c>
      <c r="H10" s="155">
        <v>0</v>
      </c>
      <c r="I10" s="155">
        <v>0</v>
      </c>
      <c r="J10" s="155">
        <v>0</v>
      </c>
      <c r="K10" s="155">
        <v>0</v>
      </c>
      <c r="L10" s="155">
        <v>22705.906200000001</v>
      </c>
      <c r="M10" s="155">
        <v>0</v>
      </c>
      <c r="N10" s="155">
        <v>1116519.8569999998</v>
      </c>
      <c r="O10" s="155">
        <v>0</v>
      </c>
      <c r="P10" s="155">
        <v>0</v>
      </c>
      <c r="Q10" s="155">
        <v>0</v>
      </c>
      <c r="R10" s="166">
        <v>0</v>
      </c>
      <c r="S10" s="177">
        <f t="shared" si="0"/>
        <v>1133549.2866499999</v>
      </c>
    </row>
    <row r="11" spans="1:19" s="91" customFormat="1">
      <c r="A11" s="70">
        <v>4</v>
      </c>
      <c r="B11" s="95" t="s">
        <v>126</v>
      </c>
      <c r="C11" s="155">
        <v>0</v>
      </c>
      <c r="D11" s="155">
        <v>0</v>
      </c>
      <c r="E11" s="155">
        <v>0</v>
      </c>
      <c r="F11" s="155">
        <v>0</v>
      </c>
      <c r="G11" s="155">
        <v>0</v>
      </c>
      <c r="H11" s="155">
        <v>0</v>
      </c>
      <c r="I11" s="155">
        <v>0</v>
      </c>
      <c r="J11" s="155">
        <v>0</v>
      </c>
      <c r="K11" s="155">
        <v>0</v>
      </c>
      <c r="L11" s="155">
        <v>0</v>
      </c>
      <c r="M11" s="155">
        <v>0</v>
      </c>
      <c r="N11" s="155">
        <v>0</v>
      </c>
      <c r="O11" s="155">
        <v>0</v>
      </c>
      <c r="P11" s="155">
        <v>0</v>
      </c>
      <c r="Q11" s="155">
        <v>0</v>
      </c>
      <c r="R11" s="166">
        <v>0</v>
      </c>
      <c r="S11" s="606">
        <f t="shared" si="0"/>
        <v>0</v>
      </c>
    </row>
    <row r="12" spans="1:19" s="91" customFormat="1">
      <c r="A12" s="70">
        <v>5</v>
      </c>
      <c r="B12" s="95" t="s">
        <v>912</v>
      </c>
      <c r="C12" s="155">
        <v>0</v>
      </c>
      <c r="D12" s="155">
        <v>0</v>
      </c>
      <c r="E12" s="155">
        <v>0</v>
      </c>
      <c r="F12" s="155">
        <v>0</v>
      </c>
      <c r="G12" s="155">
        <v>0</v>
      </c>
      <c r="H12" s="155">
        <v>0</v>
      </c>
      <c r="I12" s="155">
        <v>0</v>
      </c>
      <c r="J12" s="155">
        <v>0</v>
      </c>
      <c r="K12" s="155">
        <v>0</v>
      </c>
      <c r="L12" s="155">
        <v>0</v>
      </c>
      <c r="M12" s="155">
        <v>420690.75</v>
      </c>
      <c r="N12" s="155">
        <v>0</v>
      </c>
      <c r="O12" s="155">
        <v>0</v>
      </c>
      <c r="P12" s="155">
        <v>0</v>
      </c>
      <c r="Q12" s="155">
        <v>0</v>
      </c>
      <c r="R12" s="166">
        <v>0</v>
      </c>
      <c r="S12" s="606">
        <f t="shared" si="0"/>
        <v>420690.75</v>
      </c>
    </row>
    <row r="13" spans="1:19" s="91" customFormat="1">
      <c r="A13" s="70">
        <v>6</v>
      </c>
      <c r="B13" s="95" t="s">
        <v>127</v>
      </c>
      <c r="C13" s="155">
        <v>0</v>
      </c>
      <c r="D13" s="155">
        <v>0</v>
      </c>
      <c r="E13" s="155">
        <v>44265750.490000002</v>
      </c>
      <c r="F13" s="155">
        <v>0</v>
      </c>
      <c r="G13" s="155">
        <v>0</v>
      </c>
      <c r="H13" s="155">
        <v>0</v>
      </c>
      <c r="I13" s="155">
        <v>12069585.217499999</v>
      </c>
      <c r="J13" s="155">
        <v>0</v>
      </c>
      <c r="K13" s="155">
        <v>0</v>
      </c>
      <c r="L13" s="155">
        <v>0</v>
      </c>
      <c r="M13" s="155">
        <v>29182618.8035</v>
      </c>
      <c r="N13" s="155">
        <v>0</v>
      </c>
      <c r="O13" s="155">
        <v>989138.56110000005</v>
      </c>
      <c r="P13" s="155">
        <v>0</v>
      </c>
      <c r="Q13" s="155">
        <v>0</v>
      </c>
      <c r="R13" s="166">
        <v>0</v>
      </c>
      <c r="S13" s="606">
        <f t="shared" si="0"/>
        <v>45554269.351900004</v>
      </c>
    </row>
    <row r="14" spans="1:19" s="91" customFormat="1">
      <c r="A14" s="70">
        <v>7</v>
      </c>
      <c r="B14" s="95" t="s">
        <v>71</v>
      </c>
      <c r="C14" s="155">
        <v>0</v>
      </c>
      <c r="D14" s="155">
        <v>0</v>
      </c>
      <c r="E14" s="155">
        <v>0</v>
      </c>
      <c r="F14" s="155">
        <v>0</v>
      </c>
      <c r="G14" s="155">
        <v>0</v>
      </c>
      <c r="H14" s="155">
        <v>0</v>
      </c>
      <c r="I14" s="155">
        <v>0</v>
      </c>
      <c r="J14" s="155">
        <v>0</v>
      </c>
      <c r="K14" s="155">
        <v>0</v>
      </c>
      <c r="L14" s="155">
        <v>0</v>
      </c>
      <c r="M14" s="155">
        <v>854059362.65690064</v>
      </c>
      <c r="N14" s="155">
        <v>0</v>
      </c>
      <c r="O14" s="155">
        <v>0</v>
      </c>
      <c r="P14" s="155">
        <v>0</v>
      </c>
      <c r="Q14" s="155">
        <v>0</v>
      </c>
      <c r="R14" s="166">
        <v>0</v>
      </c>
      <c r="S14" s="606">
        <f t="shared" si="0"/>
        <v>854059362.65690064</v>
      </c>
    </row>
    <row r="15" spans="1:19" s="91" customFormat="1">
      <c r="A15" s="70">
        <v>8</v>
      </c>
      <c r="B15" s="95" t="s">
        <v>72</v>
      </c>
      <c r="C15" s="155">
        <v>0</v>
      </c>
      <c r="D15" s="155">
        <v>0</v>
      </c>
      <c r="E15" s="155">
        <v>0</v>
      </c>
      <c r="F15" s="155">
        <v>0</v>
      </c>
      <c r="G15" s="155">
        <v>296909718.4501</v>
      </c>
      <c r="H15" s="155">
        <v>0</v>
      </c>
      <c r="I15" s="155">
        <v>0</v>
      </c>
      <c r="J15" s="155">
        <v>0</v>
      </c>
      <c r="K15" s="155">
        <v>2130585362.7037005</v>
      </c>
      <c r="L15" s="155">
        <v>0</v>
      </c>
      <c r="M15" s="155">
        <v>0</v>
      </c>
      <c r="N15" s="155">
        <v>0</v>
      </c>
      <c r="O15" s="155">
        <v>0</v>
      </c>
      <c r="P15" s="155">
        <v>0</v>
      </c>
      <c r="Q15" s="155">
        <v>0</v>
      </c>
      <c r="R15" s="166">
        <v>0</v>
      </c>
      <c r="S15" s="606">
        <f t="shared" si="0"/>
        <v>1701857423.4853103</v>
      </c>
    </row>
    <row r="16" spans="1:19" s="91" customFormat="1">
      <c r="A16" s="70">
        <v>9</v>
      </c>
      <c r="B16" s="95" t="s">
        <v>913</v>
      </c>
      <c r="C16" s="155">
        <v>0</v>
      </c>
      <c r="D16" s="155">
        <v>0</v>
      </c>
      <c r="E16" s="155">
        <v>0</v>
      </c>
      <c r="F16" s="155">
        <v>0</v>
      </c>
      <c r="G16" s="155">
        <v>635849945.04480004</v>
      </c>
      <c r="H16" s="155">
        <v>0</v>
      </c>
      <c r="I16" s="155">
        <v>0</v>
      </c>
      <c r="J16" s="155">
        <v>0</v>
      </c>
      <c r="K16" s="155">
        <v>0</v>
      </c>
      <c r="L16" s="155">
        <v>0</v>
      </c>
      <c r="M16" s="155">
        <v>0</v>
      </c>
      <c r="N16" s="155">
        <v>0</v>
      </c>
      <c r="O16" s="155">
        <v>0</v>
      </c>
      <c r="P16" s="155">
        <v>0</v>
      </c>
      <c r="Q16" s="155">
        <v>0</v>
      </c>
      <c r="R16" s="166">
        <v>0</v>
      </c>
      <c r="S16" s="606">
        <f t="shared" si="0"/>
        <v>222547480.76568002</v>
      </c>
    </row>
    <row r="17" spans="1:19" s="91" customFormat="1">
      <c r="A17" s="70">
        <v>10</v>
      </c>
      <c r="B17" s="95" t="s">
        <v>67</v>
      </c>
      <c r="C17" s="155">
        <v>0</v>
      </c>
      <c r="D17" s="155">
        <v>0</v>
      </c>
      <c r="E17" s="155">
        <v>0</v>
      </c>
      <c r="F17" s="155">
        <v>0</v>
      </c>
      <c r="G17" s="155">
        <v>0</v>
      </c>
      <c r="H17" s="155">
        <v>0</v>
      </c>
      <c r="I17" s="155">
        <v>2960727.2139000003</v>
      </c>
      <c r="J17" s="155">
        <v>0</v>
      </c>
      <c r="K17" s="155">
        <v>0</v>
      </c>
      <c r="L17" s="155">
        <v>0</v>
      </c>
      <c r="M17" s="155">
        <v>29865613.746000003</v>
      </c>
      <c r="N17" s="155">
        <v>0</v>
      </c>
      <c r="O17" s="155">
        <v>10572657.214300001</v>
      </c>
      <c r="P17" s="155">
        <v>0</v>
      </c>
      <c r="Q17" s="155">
        <v>0</v>
      </c>
      <c r="R17" s="166">
        <v>0</v>
      </c>
      <c r="S17" s="606">
        <f t="shared" si="0"/>
        <v>47204963.174400002</v>
      </c>
    </row>
    <row r="18" spans="1:19" s="91" customFormat="1">
      <c r="A18" s="70">
        <v>11</v>
      </c>
      <c r="B18" s="95" t="s">
        <v>68</v>
      </c>
      <c r="C18" s="155">
        <v>0</v>
      </c>
      <c r="D18" s="155">
        <v>0</v>
      </c>
      <c r="E18" s="155">
        <v>0</v>
      </c>
      <c r="F18" s="155">
        <v>0</v>
      </c>
      <c r="G18" s="155">
        <v>0</v>
      </c>
      <c r="H18" s="155">
        <v>0</v>
      </c>
      <c r="I18" s="155">
        <v>0</v>
      </c>
      <c r="J18" s="155">
        <v>0</v>
      </c>
      <c r="K18" s="155">
        <v>0</v>
      </c>
      <c r="L18" s="155">
        <v>0</v>
      </c>
      <c r="M18" s="155">
        <v>0</v>
      </c>
      <c r="N18" s="155">
        <v>0</v>
      </c>
      <c r="O18" s="155">
        <v>0</v>
      </c>
      <c r="P18" s="155">
        <v>0</v>
      </c>
      <c r="Q18" s="155">
        <v>2445722.83</v>
      </c>
      <c r="R18" s="166">
        <v>0</v>
      </c>
      <c r="S18" s="606">
        <f t="shared" si="0"/>
        <v>6114307.0750000002</v>
      </c>
    </row>
    <row r="19" spans="1:19" s="91" customFormat="1">
      <c r="A19" s="70">
        <v>12</v>
      </c>
      <c r="B19" s="95" t="s">
        <v>69</v>
      </c>
      <c r="C19" s="155">
        <v>0</v>
      </c>
      <c r="D19" s="155">
        <v>0</v>
      </c>
      <c r="E19" s="155">
        <v>0</v>
      </c>
      <c r="F19" s="155">
        <v>0</v>
      </c>
      <c r="G19" s="155">
        <v>0</v>
      </c>
      <c r="H19" s="155">
        <v>0</v>
      </c>
      <c r="I19" s="155">
        <v>0</v>
      </c>
      <c r="J19" s="155">
        <v>0</v>
      </c>
      <c r="K19" s="155">
        <v>0</v>
      </c>
      <c r="L19" s="155">
        <v>0</v>
      </c>
      <c r="M19" s="155">
        <v>0</v>
      </c>
      <c r="N19" s="155">
        <v>0</v>
      </c>
      <c r="O19" s="155">
        <v>0</v>
      </c>
      <c r="P19" s="155">
        <v>0</v>
      </c>
      <c r="Q19" s="155">
        <v>0</v>
      </c>
      <c r="R19" s="166">
        <v>0</v>
      </c>
      <c r="S19" s="606">
        <f t="shared" si="0"/>
        <v>0</v>
      </c>
    </row>
    <row r="20" spans="1:19" s="91" customFormat="1">
      <c r="A20" s="70">
        <v>13</v>
      </c>
      <c r="B20" s="95" t="s">
        <v>70</v>
      </c>
      <c r="C20" s="155">
        <v>0</v>
      </c>
      <c r="D20" s="155">
        <v>0</v>
      </c>
      <c r="E20" s="155">
        <v>0</v>
      </c>
      <c r="F20" s="155">
        <v>0</v>
      </c>
      <c r="G20" s="155">
        <v>0</v>
      </c>
      <c r="H20" s="155">
        <v>0</v>
      </c>
      <c r="I20" s="155">
        <v>0</v>
      </c>
      <c r="J20" s="155">
        <v>0</v>
      </c>
      <c r="K20" s="155">
        <v>0</v>
      </c>
      <c r="L20" s="155">
        <v>0</v>
      </c>
      <c r="M20" s="155">
        <v>0</v>
      </c>
      <c r="N20" s="155">
        <v>0</v>
      </c>
      <c r="O20" s="155">
        <v>0</v>
      </c>
      <c r="P20" s="155">
        <v>0</v>
      </c>
      <c r="Q20" s="155">
        <v>0</v>
      </c>
      <c r="R20" s="166">
        <v>0</v>
      </c>
      <c r="S20" s="606">
        <f t="shared" si="0"/>
        <v>0</v>
      </c>
    </row>
    <row r="21" spans="1:19" s="91" customFormat="1">
      <c r="A21" s="70">
        <v>14</v>
      </c>
      <c r="B21" s="95" t="s">
        <v>143</v>
      </c>
      <c r="C21" s="155">
        <v>317255502.80000001</v>
      </c>
      <c r="D21" s="155">
        <v>0</v>
      </c>
      <c r="E21" s="155">
        <v>0</v>
      </c>
      <c r="F21" s="155">
        <v>0</v>
      </c>
      <c r="G21" s="155">
        <v>0</v>
      </c>
      <c r="H21" s="155">
        <v>0</v>
      </c>
      <c r="I21" s="155">
        <v>0</v>
      </c>
      <c r="J21" s="155">
        <v>0</v>
      </c>
      <c r="K21" s="155">
        <v>0</v>
      </c>
      <c r="L21" s="155">
        <v>0</v>
      </c>
      <c r="M21" s="155">
        <v>197665231.65599999</v>
      </c>
      <c r="N21" s="155">
        <v>0</v>
      </c>
      <c r="O21" s="155">
        <v>0</v>
      </c>
      <c r="P21" s="155">
        <v>0</v>
      </c>
      <c r="Q21" s="155">
        <v>0</v>
      </c>
      <c r="R21" s="166">
        <v>0</v>
      </c>
      <c r="S21" s="606">
        <f>$C$6*SUM(C21:D21)+$E$6*SUM(E21:F21)+$G$6*SUM(G21:H21)+$I$6*SUM(I21:J21)+$K$6*SUM(K21:L21)+$M$6*SUM(M21:N21)+$O$6*SUM(O21:P21)+$Q$6*SUM(Q21:R21)</f>
        <v>197665231.65599999</v>
      </c>
    </row>
    <row r="22" spans="1:19" ht="14.4" thickBot="1">
      <c r="A22" s="63"/>
      <c r="B22" s="93" t="s">
        <v>66</v>
      </c>
      <c r="C22" s="156">
        <f>SUM(C8:C21)</f>
        <v>1044761311.2822001</v>
      </c>
      <c r="D22" s="156">
        <f t="shared" ref="D22:R22" si="1">SUM(D8:D21)</f>
        <v>87110.774999999994</v>
      </c>
      <c r="E22" s="156">
        <f t="shared" si="1"/>
        <v>44265750.490000002</v>
      </c>
      <c r="F22" s="156">
        <f t="shared" si="1"/>
        <v>0</v>
      </c>
      <c r="G22" s="156">
        <f t="shared" si="1"/>
        <v>932759663.49489999</v>
      </c>
      <c r="H22" s="156">
        <f t="shared" si="1"/>
        <v>0</v>
      </c>
      <c r="I22" s="156">
        <f t="shared" si="1"/>
        <v>15030312.431399999</v>
      </c>
      <c r="J22" s="156">
        <f t="shared" si="1"/>
        <v>0</v>
      </c>
      <c r="K22" s="156">
        <f t="shared" si="1"/>
        <v>2130585362.7037005</v>
      </c>
      <c r="L22" s="156">
        <f t="shared" si="1"/>
        <v>6421936.3133999994</v>
      </c>
      <c r="M22" s="156">
        <f t="shared" si="1"/>
        <v>1223365282.0724006</v>
      </c>
      <c r="N22" s="156">
        <f t="shared" si="1"/>
        <v>69526044.908099994</v>
      </c>
      <c r="O22" s="156">
        <f t="shared" si="1"/>
        <v>11561795.775400002</v>
      </c>
      <c r="P22" s="156">
        <f t="shared" si="1"/>
        <v>0</v>
      </c>
      <c r="Q22" s="156">
        <f t="shared" si="1"/>
        <v>2445722.83</v>
      </c>
      <c r="R22" s="156">
        <f t="shared" si="1"/>
        <v>0</v>
      </c>
      <c r="S22" s="607">
        <f>SUM(S8:S21)</f>
        <v>3261937990.5183406</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scale="2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N7" activePane="bottomRight" state="frozen"/>
      <selection activeCell="F11" sqref="F11"/>
      <selection pane="topRight" activeCell="F11" sqref="F11"/>
      <selection pane="bottomLeft" activeCell="F11" sqref="F11"/>
      <selection pane="bottomRight" activeCell="O26" sqref="O26"/>
    </sheetView>
  </sheetViews>
  <sheetFormatPr defaultColWidth="9.33203125" defaultRowHeight="13.8"/>
  <cols>
    <col min="1" max="1" width="10.5546875" style="2" bestFit="1" customWidth="1"/>
    <col min="2" max="2" width="97" style="2" bestFit="1" customWidth="1"/>
    <col min="3" max="3" width="19" style="2" customWidth="1"/>
    <col min="4" max="4" width="19.5546875" style="2" customWidth="1"/>
    <col min="5" max="5" width="30.5546875" style="2" customWidth="1"/>
    <col min="6" max="6" width="29.33203125" style="2" customWidth="1"/>
    <col min="7" max="7" width="28.5546875" style="2" customWidth="1"/>
    <col min="8" max="8" width="26.44140625" style="2" customWidth="1"/>
    <col min="9" max="9" width="23.6640625" style="2" customWidth="1"/>
    <col min="10" max="10" width="21.5546875" style="2" customWidth="1"/>
    <col min="11" max="11" width="15.6640625" style="2" customWidth="1"/>
    <col min="12" max="12" width="13.33203125" style="2" customWidth="1"/>
    <col min="13" max="18" width="18.5546875" style="2" customWidth="1"/>
    <col min="19" max="19" width="25.5546875" style="2" customWidth="1"/>
    <col min="20" max="21" width="16.5546875" style="2" customWidth="1"/>
    <col min="22" max="22" width="17.33203125" style="2" customWidth="1"/>
    <col min="23" max="16384" width="9.33203125" style="12"/>
  </cols>
  <sheetData>
    <row r="1" spans="1:22">
      <c r="A1" s="2" t="s">
        <v>97</v>
      </c>
      <c r="B1" s="201" t="str">
        <f>Info!C2</f>
        <v>სს ”ლიბერთი ბანკი”</v>
      </c>
    </row>
    <row r="2" spans="1:22">
      <c r="A2" s="2" t="s">
        <v>98</v>
      </c>
      <c r="B2" s="618">
        <f>'1. key ratios'!B2</f>
        <v>45838</v>
      </c>
    </row>
    <row r="4" spans="1:22" ht="28.2" thickBot="1">
      <c r="A4" s="2" t="s">
        <v>249</v>
      </c>
      <c r="B4" s="174" t="s">
        <v>283</v>
      </c>
      <c r="V4" s="121" t="s">
        <v>76</v>
      </c>
    </row>
    <row r="5" spans="1:22">
      <c r="A5" s="61"/>
      <c r="B5" s="62"/>
      <c r="C5" s="916" t="s">
        <v>105</v>
      </c>
      <c r="D5" s="917"/>
      <c r="E5" s="917"/>
      <c r="F5" s="917"/>
      <c r="G5" s="917"/>
      <c r="H5" s="917"/>
      <c r="I5" s="917"/>
      <c r="J5" s="917"/>
      <c r="K5" s="917"/>
      <c r="L5" s="918"/>
      <c r="M5" s="916" t="s">
        <v>106</v>
      </c>
      <c r="N5" s="917"/>
      <c r="O5" s="917"/>
      <c r="P5" s="917"/>
      <c r="Q5" s="917"/>
      <c r="R5" s="917"/>
      <c r="S5" s="918"/>
      <c r="T5" s="921" t="s">
        <v>281</v>
      </c>
      <c r="U5" s="921" t="s">
        <v>280</v>
      </c>
      <c r="V5" s="919" t="s">
        <v>107</v>
      </c>
    </row>
    <row r="6" spans="1:22" s="37" customFormat="1" ht="127.95" customHeight="1">
      <c r="A6" s="68"/>
      <c r="B6" s="97"/>
      <c r="C6" s="59" t="s">
        <v>108</v>
      </c>
      <c r="D6" s="58" t="s">
        <v>109</v>
      </c>
      <c r="E6" s="55" t="s">
        <v>110</v>
      </c>
      <c r="F6" s="175" t="s">
        <v>275</v>
      </c>
      <c r="G6" s="58" t="s">
        <v>111</v>
      </c>
      <c r="H6" s="58" t="s">
        <v>112</v>
      </c>
      <c r="I6" s="58" t="s">
        <v>113</v>
      </c>
      <c r="J6" s="58" t="s">
        <v>142</v>
      </c>
      <c r="K6" s="58" t="s">
        <v>114</v>
      </c>
      <c r="L6" s="60" t="s">
        <v>115</v>
      </c>
      <c r="M6" s="59" t="s">
        <v>116</v>
      </c>
      <c r="N6" s="58" t="s">
        <v>117</v>
      </c>
      <c r="O6" s="58" t="s">
        <v>118</v>
      </c>
      <c r="P6" s="58" t="s">
        <v>119</v>
      </c>
      <c r="Q6" s="58" t="s">
        <v>120</v>
      </c>
      <c r="R6" s="58" t="s">
        <v>121</v>
      </c>
      <c r="S6" s="60" t="s">
        <v>122</v>
      </c>
      <c r="T6" s="922"/>
      <c r="U6" s="922"/>
      <c r="V6" s="920"/>
    </row>
    <row r="7" spans="1:22" s="91" customFormat="1">
      <c r="A7" s="92">
        <v>1</v>
      </c>
      <c r="B7" s="95" t="s">
        <v>123</v>
      </c>
      <c r="C7" s="157">
        <v>0</v>
      </c>
      <c r="D7" s="155">
        <v>298462.2709</v>
      </c>
      <c r="E7" s="155">
        <v>0</v>
      </c>
      <c r="F7" s="155">
        <v>0</v>
      </c>
      <c r="G7" s="155">
        <v>0</v>
      </c>
      <c r="H7" s="155">
        <v>0</v>
      </c>
      <c r="I7" s="155">
        <v>0</v>
      </c>
      <c r="J7" s="155">
        <v>0</v>
      </c>
      <c r="K7" s="155">
        <v>0</v>
      </c>
      <c r="L7" s="158">
        <v>0</v>
      </c>
      <c r="M7" s="157">
        <v>0</v>
      </c>
      <c r="N7" s="155">
        <v>0</v>
      </c>
      <c r="O7" s="155">
        <v>0</v>
      </c>
      <c r="P7" s="155">
        <v>0</v>
      </c>
      <c r="Q7" s="155">
        <v>0</v>
      </c>
      <c r="R7" s="155">
        <v>0</v>
      </c>
      <c r="S7" s="158">
        <v>0</v>
      </c>
      <c r="T7" s="169">
        <v>0</v>
      </c>
      <c r="U7" s="168">
        <v>298462.2709</v>
      </c>
      <c r="V7" s="159">
        <f>SUM(C7:S7)</f>
        <v>298462.2709</v>
      </c>
    </row>
    <row r="8" spans="1:22" s="91" customFormat="1">
      <c r="A8" s="92">
        <v>2</v>
      </c>
      <c r="B8" s="95" t="s">
        <v>124</v>
      </c>
      <c r="C8" s="157">
        <v>0</v>
      </c>
      <c r="D8" s="155">
        <v>7569765.1389000006</v>
      </c>
      <c r="E8" s="155">
        <v>0</v>
      </c>
      <c r="F8" s="155">
        <v>0</v>
      </c>
      <c r="G8" s="155">
        <v>0</v>
      </c>
      <c r="H8" s="155">
        <v>0</v>
      </c>
      <c r="I8" s="155">
        <v>0</v>
      </c>
      <c r="J8" s="155">
        <v>0</v>
      </c>
      <c r="K8" s="155">
        <v>0</v>
      </c>
      <c r="L8" s="158">
        <v>0</v>
      </c>
      <c r="M8" s="157">
        <v>0</v>
      </c>
      <c r="N8" s="155">
        <v>0</v>
      </c>
      <c r="O8" s="155">
        <v>0</v>
      </c>
      <c r="P8" s="155">
        <v>0</v>
      </c>
      <c r="Q8" s="155">
        <v>0</v>
      </c>
      <c r="R8" s="155">
        <v>0</v>
      </c>
      <c r="S8" s="158">
        <v>0</v>
      </c>
      <c r="T8" s="168">
        <v>0</v>
      </c>
      <c r="U8" s="168">
        <v>7569765.1389000006</v>
      </c>
      <c r="V8" s="159">
        <f t="shared" ref="V8:V20" si="0">SUM(C8:S8)</f>
        <v>7569765.1389000006</v>
      </c>
    </row>
    <row r="9" spans="1:22" s="91" customFormat="1">
      <c r="A9" s="92">
        <v>3</v>
      </c>
      <c r="B9" s="95" t="s">
        <v>125</v>
      </c>
      <c r="C9" s="157">
        <v>0</v>
      </c>
      <c r="D9" s="155">
        <v>0</v>
      </c>
      <c r="E9" s="155">
        <v>0</v>
      </c>
      <c r="F9" s="155">
        <v>0</v>
      </c>
      <c r="G9" s="155">
        <v>0</v>
      </c>
      <c r="H9" s="155">
        <v>0</v>
      </c>
      <c r="I9" s="155">
        <v>0</v>
      </c>
      <c r="J9" s="155">
        <v>0</v>
      </c>
      <c r="K9" s="155">
        <v>0</v>
      </c>
      <c r="L9" s="158">
        <v>0</v>
      </c>
      <c r="M9" s="157">
        <v>0</v>
      </c>
      <c r="N9" s="155">
        <v>0</v>
      </c>
      <c r="O9" s="155">
        <v>0</v>
      </c>
      <c r="P9" s="155">
        <v>0</v>
      </c>
      <c r="Q9" s="155">
        <v>0</v>
      </c>
      <c r="R9" s="155">
        <v>0</v>
      </c>
      <c r="S9" s="158">
        <v>0</v>
      </c>
      <c r="T9" s="168">
        <v>0</v>
      </c>
      <c r="U9" s="168"/>
      <c r="V9" s="159">
        <f>SUM(C9:S9)</f>
        <v>0</v>
      </c>
    </row>
    <row r="10" spans="1:22" s="91" customFormat="1">
      <c r="A10" s="92">
        <v>4</v>
      </c>
      <c r="B10" s="95" t="s">
        <v>126</v>
      </c>
      <c r="C10" s="157">
        <v>0</v>
      </c>
      <c r="D10" s="155">
        <v>0</v>
      </c>
      <c r="E10" s="155">
        <v>0</v>
      </c>
      <c r="F10" s="155">
        <v>0</v>
      </c>
      <c r="G10" s="155">
        <v>0</v>
      </c>
      <c r="H10" s="155">
        <v>0</v>
      </c>
      <c r="I10" s="155">
        <v>0</v>
      </c>
      <c r="J10" s="155">
        <v>0</v>
      </c>
      <c r="K10" s="155">
        <v>0</v>
      </c>
      <c r="L10" s="158">
        <v>0</v>
      </c>
      <c r="M10" s="157">
        <v>0</v>
      </c>
      <c r="N10" s="155">
        <v>0</v>
      </c>
      <c r="O10" s="155">
        <v>0</v>
      </c>
      <c r="P10" s="155">
        <v>0</v>
      </c>
      <c r="Q10" s="155">
        <v>0</v>
      </c>
      <c r="R10" s="155">
        <v>0</v>
      </c>
      <c r="S10" s="158">
        <v>0</v>
      </c>
      <c r="T10" s="168">
        <v>0</v>
      </c>
      <c r="U10" s="168"/>
      <c r="V10" s="159">
        <f t="shared" si="0"/>
        <v>0</v>
      </c>
    </row>
    <row r="11" spans="1:22" s="91" customFormat="1">
      <c r="A11" s="92">
        <v>5</v>
      </c>
      <c r="B11" s="95" t="s">
        <v>912</v>
      </c>
      <c r="C11" s="157">
        <v>0</v>
      </c>
      <c r="D11" s="155">
        <v>0</v>
      </c>
      <c r="E11" s="155">
        <v>0</v>
      </c>
      <c r="F11" s="155">
        <v>0</v>
      </c>
      <c r="G11" s="155">
        <v>0</v>
      </c>
      <c r="H11" s="155">
        <v>0</v>
      </c>
      <c r="I11" s="155">
        <v>0</v>
      </c>
      <c r="J11" s="155">
        <v>0</v>
      </c>
      <c r="K11" s="155">
        <v>0</v>
      </c>
      <c r="L11" s="158">
        <v>0</v>
      </c>
      <c r="M11" s="157">
        <v>0</v>
      </c>
      <c r="N11" s="155">
        <v>0</v>
      </c>
      <c r="O11" s="155">
        <v>0</v>
      </c>
      <c r="P11" s="155">
        <v>0</v>
      </c>
      <c r="Q11" s="155">
        <v>0</v>
      </c>
      <c r="R11" s="155">
        <v>0</v>
      </c>
      <c r="S11" s="158">
        <v>0</v>
      </c>
      <c r="T11" s="168">
        <v>0</v>
      </c>
      <c r="U11" s="168"/>
      <c r="V11" s="159">
        <f t="shared" si="0"/>
        <v>0</v>
      </c>
    </row>
    <row r="12" spans="1:22" s="91" customFormat="1">
      <c r="A12" s="92">
        <v>6</v>
      </c>
      <c r="B12" s="95" t="s">
        <v>127</v>
      </c>
      <c r="C12" s="157">
        <v>0</v>
      </c>
      <c r="D12" s="155">
        <v>0</v>
      </c>
      <c r="E12" s="155">
        <v>0</v>
      </c>
      <c r="F12" s="155">
        <v>0</v>
      </c>
      <c r="G12" s="155">
        <v>0</v>
      </c>
      <c r="H12" s="155">
        <v>0</v>
      </c>
      <c r="I12" s="155">
        <v>0</v>
      </c>
      <c r="J12" s="155">
        <v>0</v>
      </c>
      <c r="K12" s="155">
        <v>0</v>
      </c>
      <c r="L12" s="158">
        <v>0</v>
      </c>
      <c r="M12" s="157">
        <v>0</v>
      </c>
      <c r="N12" s="155">
        <v>0</v>
      </c>
      <c r="O12" s="155">
        <v>0</v>
      </c>
      <c r="P12" s="155">
        <v>0</v>
      </c>
      <c r="Q12" s="155">
        <v>0</v>
      </c>
      <c r="R12" s="155">
        <v>0</v>
      </c>
      <c r="S12" s="158">
        <v>0</v>
      </c>
      <c r="T12" s="168">
        <v>0</v>
      </c>
      <c r="U12" s="168"/>
      <c r="V12" s="159">
        <f t="shared" si="0"/>
        <v>0</v>
      </c>
    </row>
    <row r="13" spans="1:22" s="91" customFormat="1">
      <c r="A13" s="92">
        <v>7</v>
      </c>
      <c r="B13" s="95" t="s">
        <v>71</v>
      </c>
      <c r="C13" s="157">
        <v>0</v>
      </c>
      <c r="D13" s="155">
        <v>14875221.421600001</v>
      </c>
      <c r="E13" s="155">
        <v>0</v>
      </c>
      <c r="F13" s="155">
        <v>0</v>
      </c>
      <c r="G13" s="155">
        <v>0</v>
      </c>
      <c r="H13" s="155">
        <v>0</v>
      </c>
      <c r="I13" s="155">
        <v>0</v>
      </c>
      <c r="J13" s="155">
        <v>0</v>
      </c>
      <c r="K13" s="155">
        <v>0</v>
      </c>
      <c r="L13" s="158">
        <v>0</v>
      </c>
      <c r="M13" s="157">
        <v>0</v>
      </c>
      <c r="N13" s="155">
        <v>0</v>
      </c>
      <c r="O13" s="155">
        <v>0</v>
      </c>
      <c r="P13" s="155">
        <v>0</v>
      </c>
      <c r="Q13" s="155">
        <v>0</v>
      </c>
      <c r="R13" s="155">
        <v>0</v>
      </c>
      <c r="S13" s="158">
        <v>0</v>
      </c>
      <c r="T13" s="168">
        <v>14875221.421600001</v>
      </c>
      <c r="U13" s="168"/>
      <c r="V13" s="159">
        <f>SUM(C13:S13)</f>
        <v>14875221.421600001</v>
      </c>
    </row>
    <row r="14" spans="1:22" s="91" customFormat="1">
      <c r="A14" s="92">
        <v>8</v>
      </c>
      <c r="B14" s="95" t="s">
        <v>72</v>
      </c>
      <c r="C14" s="157">
        <v>0</v>
      </c>
      <c r="D14" s="155">
        <v>25508160.817499999</v>
      </c>
      <c r="E14" s="155">
        <v>0</v>
      </c>
      <c r="F14" s="155">
        <v>0</v>
      </c>
      <c r="G14" s="155">
        <v>0</v>
      </c>
      <c r="H14" s="155">
        <v>0</v>
      </c>
      <c r="I14" s="155">
        <v>0</v>
      </c>
      <c r="J14" s="155">
        <v>0</v>
      </c>
      <c r="K14" s="155">
        <v>0</v>
      </c>
      <c r="L14" s="158">
        <v>0</v>
      </c>
      <c r="M14" s="157">
        <v>0</v>
      </c>
      <c r="N14" s="155">
        <v>0</v>
      </c>
      <c r="O14" s="155">
        <v>0</v>
      </c>
      <c r="P14" s="155">
        <v>0</v>
      </c>
      <c r="Q14" s="155">
        <v>0</v>
      </c>
      <c r="R14" s="155">
        <v>0</v>
      </c>
      <c r="S14" s="158">
        <v>0</v>
      </c>
      <c r="T14" s="168">
        <v>25508160.817499999</v>
      </c>
      <c r="U14" s="168"/>
      <c r="V14" s="159">
        <f t="shared" si="0"/>
        <v>25508160.817499999</v>
      </c>
    </row>
    <row r="15" spans="1:22" s="91" customFormat="1">
      <c r="A15" s="92">
        <v>9</v>
      </c>
      <c r="B15" s="95" t="s">
        <v>913</v>
      </c>
      <c r="C15" s="157">
        <v>0</v>
      </c>
      <c r="D15" s="155">
        <v>940727.14070000022</v>
      </c>
      <c r="E15" s="155">
        <v>0</v>
      </c>
      <c r="F15" s="155">
        <v>0</v>
      </c>
      <c r="G15" s="155">
        <v>0</v>
      </c>
      <c r="H15" s="155">
        <v>0</v>
      </c>
      <c r="I15" s="155">
        <v>0</v>
      </c>
      <c r="J15" s="155">
        <v>0</v>
      </c>
      <c r="K15" s="155">
        <v>0</v>
      </c>
      <c r="L15" s="158">
        <v>0</v>
      </c>
      <c r="M15" s="157">
        <v>0</v>
      </c>
      <c r="N15" s="155">
        <v>0</v>
      </c>
      <c r="O15" s="155">
        <v>0</v>
      </c>
      <c r="P15" s="155">
        <v>0</v>
      </c>
      <c r="Q15" s="155">
        <v>0</v>
      </c>
      <c r="R15" s="155">
        <v>0</v>
      </c>
      <c r="S15" s="158">
        <v>0</v>
      </c>
      <c r="T15" s="168">
        <v>940727.14070000022</v>
      </c>
      <c r="U15" s="168"/>
      <c r="V15" s="159">
        <f t="shared" si="0"/>
        <v>940727.14070000022</v>
      </c>
    </row>
    <row r="16" spans="1:22" s="91" customFormat="1">
      <c r="A16" s="92">
        <v>10</v>
      </c>
      <c r="B16" s="95" t="s">
        <v>67</v>
      </c>
      <c r="C16" s="157">
        <v>0</v>
      </c>
      <c r="D16" s="155">
        <v>184051.9467</v>
      </c>
      <c r="E16" s="155">
        <v>0</v>
      </c>
      <c r="F16" s="155">
        <v>0</v>
      </c>
      <c r="G16" s="155">
        <v>0</v>
      </c>
      <c r="H16" s="155">
        <v>0</v>
      </c>
      <c r="I16" s="155">
        <v>0</v>
      </c>
      <c r="J16" s="155">
        <v>0</v>
      </c>
      <c r="K16" s="155">
        <v>0</v>
      </c>
      <c r="L16" s="158">
        <v>0</v>
      </c>
      <c r="M16" s="157">
        <v>0</v>
      </c>
      <c r="N16" s="155">
        <v>0</v>
      </c>
      <c r="O16" s="155">
        <v>0</v>
      </c>
      <c r="P16" s="155">
        <v>0</v>
      </c>
      <c r="Q16" s="155">
        <v>0</v>
      </c>
      <c r="R16" s="155">
        <v>0</v>
      </c>
      <c r="S16" s="158">
        <v>0</v>
      </c>
      <c r="T16" s="168">
        <v>184051.9467</v>
      </c>
      <c r="U16" s="168"/>
      <c r="V16" s="159">
        <f t="shared" si="0"/>
        <v>184051.9467</v>
      </c>
    </row>
    <row r="17" spans="1:22" s="91" customFormat="1">
      <c r="A17" s="92">
        <v>11</v>
      </c>
      <c r="B17" s="95" t="s">
        <v>68</v>
      </c>
      <c r="C17" s="157">
        <v>0</v>
      </c>
      <c r="D17" s="155">
        <v>0</v>
      </c>
      <c r="E17" s="155">
        <v>0</v>
      </c>
      <c r="F17" s="155">
        <v>0</v>
      </c>
      <c r="G17" s="155">
        <v>0</v>
      </c>
      <c r="H17" s="155">
        <v>0</v>
      </c>
      <c r="I17" s="155">
        <v>0</v>
      </c>
      <c r="J17" s="155">
        <v>0</v>
      </c>
      <c r="K17" s="155">
        <v>0</v>
      </c>
      <c r="L17" s="158">
        <v>0</v>
      </c>
      <c r="M17" s="157">
        <v>0</v>
      </c>
      <c r="N17" s="155">
        <v>0</v>
      </c>
      <c r="O17" s="155">
        <v>0</v>
      </c>
      <c r="P17" s="155">
        <v>0</v>
      </c>
      <c r="Q17" s="155">
        <v>0</v>
      </c>
      <c r="R17" s="155">
        <v>0</v>
      </c>
      <c r="S17" s="158">
        <v>0</v>
      </c>
      <c r="T17" s="168">
        <v>0</v>
      </c>
      <c r="U17" s="168"/>
      <c r="V17" s="159">
        <f t="shared" si="0"/>
        <v>0</v>
      </c>
    </row>
    <row r="18" spans="1:22" s="91" customFormat="1">
      <c r="A18" s="92">
        <v>12</v>
      </c>
      <c r="B18" s="95" t="s">
        <v>69</v>
      </c>
      <c r="C18" s="157">
        <v>0</v>
      </c>
      <c r="D18" s="155">
        <v>0</v>
      </c>
      <c r="E18" s="155">
        <v>0</v>
      </c>
      <c r="F18" s="155">
        <v>0</v>
      </c>
      <c r="G18" s="155">
        <v>0</v>
      </c>
      <c r="H18" s="155">
        <v>0</v>
      </c>
      <c r="I18" s="155">
        <v>0</v>
      </c>
      <c r="J18" s="155">
        <v>0</v>
      </c>
      <c r="K18" s="155">
        <v>0</v>
      </c>
      <c r="L18" s="158">
        <v>0</v>
      </c>
      <c r="M18" s="157">
        <v>0</v>
      </c>
      <c r="N18" s="155">
        <v>0</v>
      </c>
      <c r="O18" s="155">
        <v>0</v>
      </c>
      <c r="P18" s="155">
        <v>0</v>
      </c>
      <c r="Q18" s="155">
        <v>0</v>
      </c>
      <c r="R18" s="155">
        <v>0</v>
      </c>
      <c r="S18" s="158">
        <v>0</v>
      </c>
      <c r="T18" s="168">
        <v>0</v>
      </c>
      <c r="U18" s="168"/>
      <c r="V18" s="159">
        <f t="shared" si="0"/>
        <v>0</v>
      </c>
    </row>
    <row r="19" spans="1:22" s="91" customFormat="1">
      <c r="A19" s="92">
        <v>13</v>
      </c>
      <c r="B19" s="95" t="s">
        <v>70</v>
      </c>
      <c r="C19" s="157">
        <v>0</v>
      </c>
      <c r="D19" s="155">
        <v>0</v>
      </c>
      <c r="E19" s="155">
        <v>0</v>
      </c>
      <c r="F19" s="155">
        <v>0</v>
      </c>
      <c r="G19" s="155">
        <v>0</v>
      </c>
      <c r="H19" s="155">
        <v>0</v>
      </c>
      <c r="I19" s="155">
        <v>0</v>
      </c>
      <c r="J19" s="155">
        <v>0</v>
      </c>
      <c r="K19" s="155">
        <v>0</v>
      </c>
      <c r="L19" s="158">
        <v>0</v>
      </c>
      <c r="M19" s="157">
        <v>0</v>
      </c>
      <c r="N19" s="155">
        <v>0</v>
      </c>
      <c r="O19" s="155">
        <v>0</v>
      </c>
      <c r="P19" s="155">
        <v>0</v>
      </c>
      <c r="Q19" s="155">
        <v>0</v>
      </c>
      <c r="R19" s="155">
        <v>0</v>
      </c>
      <c r="S19" s="158">
        <v>0</v>
      </c>
      <c r="T19" s="168">
        <v>0</v>
      </c>
      <c r="U19" s="168"/>
      <c r="V19" s="159">
        <f t="shared" si="0"/>
        <v>0</v>
      </c>
    </row>
    <row r="20" spans="1:22" s="91" customFormat="1">
      <c r="A20" s="92">
        <v>14</v>
      </c>
      <c r="B20" s="95" t="s">
        <v>143</v>
      </c>
      <c r="C20" s="157">
        <v>0</v>
      </c>
      <c r="D20" s="155">
        <v>0</v>
      </c>
      <c r="E20" s="155">
        <v>0</v>
      </c>
      <c r="F20" s="155">
        <v>0</v>
      </c>
      <c r="G20" s="155">
        <v>0</v>
      </c>
      <c r="H20" s="155">
        <v>0</v>
      </c>
      <c r="I20" s="155">
        <v>0</v>
      </c>
      <c r="J20" s="155">
        <v>0</v>
      </c>
      <c r="K20" s="155">
        <v>0</v>
      </c>
      <c r="L20" s="158">
        <v>0</v>
      </c>
      <c r="M20" s="157">
        <v>0</v>
      </c>
      <c r="N20" s="155">
        <v>0</v>
      </c>
      <c r="O20" s="155">
        <v>0</v>
      </c>
      <c r="P20" s="155">
        <v>0</v>
      </c>
      <c r="Q20" s="155">
        <v>0</v>
      </c>
      <c r="R20" s="155">
        <v>0</v>
      </c>
      <c r="S20" s="158">
        <v>0</v>
      </c>
      <c r="T20" s="168">
        <v>0</v>
      </c>
      <c r="U20" s="168"/>
      <c r="V20" s="159">
        <f t="shared" si="0"/>
        <v>0</v>
      </c>
    </row>
    <row r="21" spans="1:22" ht="14.4" thickBot="1">
      <c r="A21" s="63"/>
      <c r="B21" s="64" t="s">
        <v>66</v>
      </c>
      <c r="C21" s="160">
        <v>0</v>
      </c>
      <c r="D21" s="156">
        <v>49376388.736299999</v>
      </c>
      <c r="E21" s="156">
        <v>0</v>
      </c>
      <c r="F21" s="156">
        <v>0</v>
      </c>
      <c r="G21" s="156">
        <v>0</v>
      </c>
      <c r="H21" s="156">
        <v>0</v>
      </c>
      <c r="I21" s="156">
        <v>0</v>
      </c>
      <c r="J21" s="156">
        <v>0</v>
      </c>
      <c r="K21" s="156">
        <v>0</v>
      </c>
      <c r="L21" s="161">
        <v>0</v>
      </c>
      <c r="M21" s="160">
        <v>0</v>
      </c>
      <c r="N21" s="156">
        <v>0</v>
      </c>
      <c r="O21" s="156">
        <v>0</v>
      </c>
      <c r="P21" s="156">
        <v>0</v>
      </c>
      <c r="Q21" s="156">
        <v>0</v>
      </c>
      <c r="R21" s="156">
        <v>0</v>
      </c>
      <c r="S21" s="161">
        <v>0</v>
      </c>
      <c r="T21" s="161">
        <v>41508161.326499999</v>
      </c>
      <c r="U21" s="161">
        <v>7868227.4098000005</v>
      </c>
      <c r="V21" s="162">
        <f t="shared" ref="V21" si="1">SUM(V7:V20)</f>
        <v>49376388.736299999</v>
      </c>
    </row>
    <row r="24" spans="1:22">
      <c r="A24" s="18"/>
      <c r="B24" s="18"/>
      <c r="C24" s="40"/>
      <c r="D24" s="40"/>
      <c r="E24" s="40"/>
    </row>
    <row r="25" spans="1:22">
      <c r="A25" s="56"/>
      <c r="B25" s="56"/>
      <c r="C25" s="18"/>
      <c r="D25" s="40"/>
      <c r="E25" s="40"/>
    </row>
    <row r="26" spans="1:22">
      <c r="A26" s="56"/>
      <c r="B26" s="57"/>
      <c r="C26" s="18"/>
      <c r="D26" s="40"/>
      <c r="E26" s="40"/>
    </row>
    <row r="27" spans="1:22">
      <c r="A27" s="56"/>
      <c r="B27" s="56"/>
      <c r="C27" s="18"/>
      <c r="D27" s="40"/>
      <c r="E27" s="40"/>
    </row>
    <row r="28" spans="1:22">
      <c r="A28" s="56"/>
      <c r="B28" s="57"/>
      <c r="C28" s="18"/>
      <c r="D28" s="40"/>
      <c r="E28" s="40"/>
    </row>
  </sheetData>
  <mergeCells count="5">
    <mergeCell ref="C5:L5"/>
    <mergeCell ref="M5:S5"/>
    <mergeCell ref="V5:V6"/>
    <mergeCell ref="T5:T6"/>
    <mergeCell ref="U5:U6"/>
  </mergeCells>
  <pageMargins left="0.7" right="0.7" top="0.75" bottom="0.75" header="0.3" footer="0.3"/>
  <pageSetup paperSize="9" scale="1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28"/>
  <sheetViews>
    <sheetView zoomScale="80" zoomScaleNormal="80" workbookViewId="0">
      <pane xSplit="1" ySplit="7" topLeftCell="B8" activePane="bottomRight" state="frozen"/>
      <selection activeCell="F11" sqref="F11"/>
      <selection pane="topRight" activeCell="F11" sqref="F11"/>
      <selection pane="bottomLeft" activeCell="F11" sqref="F11"/>
      <selection pane="bottomRight" activeCell="E32" sqref="E32"/>
    </sheetView>
  </sheetViews>
  <sheetFormatPr defaultColWidth="9.33203125" defaultRowHeight="13.8"/>
  <cols>
    <col min="1" max="1" width="10.5546875" style="2" bestFit="1" customWidth="1"/>
    <col min="2" max="2" width="97.6640625" style="2" customWidth="1"/>
    <col min="3" max="3" width="21.88671875" style="2" customWidth="1"/>
    <col min="4" max="4" width="16" style="2" customWidth="1"/>
    <col min="5" max="5" width="17.6640625" style="2" customWidth="1"/>
    <col min="6" max="6" width="15.6640625" style="2" customWidth="1"/>
    <col min="7" max="7" width="17.44140625" style="2" customWidth="1"/>
    <col min="8" max="8" width="16.33203125" style="2" customWidth="1"/>
    <col min="9" max="16384" width="9.33203125" style="12"/>
  </cols>
  <sheetData>
    <row r="1" spans="1:9">
      <c r="A1" s="2" t="s">
        <v>97</v>
      </c>
      <c r="B1" s="201" t="str">
        <f>Info!C2</f>
        <v>სს ”ლიბერთი ბანკი”</v>
      </c>
    </row>
    <row r="2" spans="1:9">
      <c r="A2" s="2" t="s">
        <v>98</v>
      </c>
      <c r="B2" s="618">
        <f>'1. key ratios'!B2</f>
        <v>45838</v>
      </c>
    </row>
    <row r="4" spans="1:9" ht="14.4" thickBot="1">
      <c r="A4" s="2" t="s">
        <v>250</v>
      </c>
      <c r="B4" s="171" t="s">
        <v>284</v>
      </c>
    </row>
    <row r="5" spans="1:9">
      <c r="A5" s="61"/>
      <c r="B5" s="89"/>
      <c r="C5" s="724" t="s">
        <v>0</v>
      </c>
      <c r="D5" s="724" t="s">
        <v>1</v>
      </c>
      <c r="E5" s="724" t="s">
        <v>2</v>
      </c>
      <c r="F5" s="724" t="s">
        <v>3</v>
      </c>
      <c r="G5" s="725" t="s">
        <v>4</v>
      </c>
      <c r="H5" s="726" t="s">
        <v>5</v>
      </c>
      <c r="I5" s="24"/>
    </row>
    <row r="6" spans="1:9" ht="15" customHeight="1">
      <c r="A6" s="88"/>
      <c r="B6" s="22"/>
      <c r="C6" s="923" t="s">
        <v>276</v>
      </c>
      <c r="D6" s="927" t="s">
        <v>297</v>
      </c>
      <c r="E6" s="928"/>
      <c r="F6" s="923" t="s">
        <v>303</v>
      </c>
      <c r="G6" s="923" t="s">
        <v>304</v>
      </c>
      <c r="H6" s="925" t="s">
        <v>278</v>
      </c>
      <c r="I6" s="24"/>
    </row>
    <row r="7" spans="1:9" ht="69">
      <c r="A7" s="88"/>
      <c r="B7" s="22"/>
      <c r="C7" s="924"/>
      <c r="D7" s="170" t="s">
        <v>279</v>
      </c>
      <c r="E7" s="170" t="s">
        <v>277</v>
      </c>
      <c r="F7" s="924"/>
      <c r="G7" s="924"/>
      <c r="H7" s="926"/>
      <c r="I7" s="24"/>
    </row>
    <row r="8" spans="1:9">
      <c r="A8" s="53">
        <v>1</v>
      </c>
      <c r="B8" s="95" t="s">
        <v>123</v>
      </c>
      <c r="C8" s="163">
        <v>839677572.94219995</v>
      </c>
      <c r="D8" s="164">
        <v>174221.55</v>
      </c>
      <c r="E8" s="163">
        <v>87110.774999999994</v>
      </c>
      <c r="F8" s="163">
        <v>112171764.45999999</v>
      </c>
      <c r="G8" s="167">
        <v>112171764.45999999</v>
      </c>
      <c r="H8" s="176">
        <f>IFERROR(G8/(C8+E8)," ")</f>
        <v>0.13357523439003668</v>
      </c>
    </row>
    <row r="9" spans="1:9" ht="15" customHeight="1">
      <c r="A9" s="53">
        <v>2</v>
      </c>
      <c r="B9" s="95" t="s">
        <v>124</v>
      </c>
      <c r="C9" s="163">
        <v>0</v>
      </c>
      <c r="D9" s="164">
        <v>0</v>
      </c>
      <c r="E9" s="163">
        <v>0</v>
      </c>
      <c r="F9" s="163">
        <v>0</v>
      </c>
      <c r="G9" s="167">
        <v>0</v>
      </c>
      <c r="H9" s="176" t="str">
        <f t="shared" ref="H9:H21" si="0">IFERROR(G9/(C9+E9)," ")</f>
        <v xml:space="preserve"> </v>
      </c>
    </row>
    <row r="10" spans="1:9">
      <c r="A10" s="53">
        <v>3</v>
      </c>
      <c r="B10" s="95" t="s">
        <v>125</v>
      </c>
      <c r="C10" s="163">
        <v>0</v>
      </c>
      <c r="D10" s="164">
        <v>0</v>
      </c>
      <c r="E10" s="163">
        <v>0</v>
      </c>
      <c r="F10" s="163">
        <v>0</v>
      </c>
      <c r="G10" s="167">
        <v>0</v>
      </c>
      <c r="H10" s="176" t="str">
        <f t="shared" si="0"/>
        <v xml:space="preserve"> </v>
      </c>
    </row>
    <row r="11" spans="1:9">
      <c r="A11" s="53">
        <v>4</v>
      </c>
      <c r="B11" s="95" t="s">
        <v>126</v>
      </c>
      <c r="C11" s="163">
        <v>0</v>
      </c>
      <c r="D11" s="164">
        <v>0</v>
      </c>
      <c r="E11" s="163">
        <v>0</v>
      </c>
      <c r="F11" s="163">
        <v>0</v>
      </c>
      <c r="G11" s="167">
        <v>0</v>
      </c>
      <c r="H11" s="176" t="str">
        <f t="shared" si="0"/>
        <v xml:space="preserve"> </v>
      </c>
    </row>
    <row r="12" spans="1:9">
      <c r="A12" s="53">
        <v>5</v>
      </c>
      <c r="B12" s="95" t="s">
        <v>912</v>
      </c>
      <c r="C12" s="163">
        <v>420690.75</v>
      </c>
      <c r="D12" s="164">
        <v>0</v>
      </c>
      <c r="E12" s="163">
        <v>0</v>
      </c>
      <c r="F12" s="163">
        <v>420690.75</v>
      </c>
      <c r="G12" s="167">
        <v>420690.75</v>
      </c>
      <c r="H12" s="176">
        <f t="shared" si="0"/>
        <v>1</v>
      </c>
    </row>
    <row r="13" spans="1:9">
      <c r="A13" s="53">
        <v>6</v>
      </c>
      <c r="B13" s="95" t="s">
        <v>127</v>
      </c>
      <c r="C13" s="163">
        <v>86507093.072099984</v>
      </c>
      <c r="D13" s="164">
        <v>0</v>
      </c>
      <c r="E13" s="163">
        <v>0</v>
      </c>
      <c r="F13" s="163">
        <v>45554269.352000006</v>
      </c>
      <c r="G13" s="167">
        <v>45554269.352000006</v>
      </c>
      <c r="H13" s="176">
        <f t="shared" si="0"/>
        <v>0.52659577075410979</v>
      </c>
    </row>
    <row r="14" spans="1:9">
      <c r="A14" s="53">
        <v>7</v>
      </c>
      <c r="B14" s="95" t="s">
        <v>71</v>
      </c>
      <c r="C14" s="163">
        <v>854059362.65680027</v>
      </c>
      <c r="D14" s="164">
        <v>198520522.8511</v>
      </c>
      <c r="E14" s="163">
        <v>66570002.170100011</v>
      </c>
      <c r="F14" s="164">
        <v>920627374.77339971</v>
      </c>
      <c r="G14" s="211">
        <v>898206170.85039997</v>
      </c>
      <c r="H14" s="176">
        <f t="shared" si="0"/>
        <v>0.97564362507520452</v>
      </c>
    </row>
    <row r="15" spans="1:9">
      <c r="A15" s="53">
        <v>8</v>
      </c>
      <c r="B15" s="95" t="s">
        <v>72</v>
      </c>
      <c r="C15" s="163">
        <v>2427495081.1538</v>
      </c>
      <c r="D15" s="164">
        <v>166817411.76550001</v>
      </c>
      <c r="E15" s="163">
        <v>8344204.2830000008</v>
      </c>
      <c r="F15" s="164">
        <v>1708598115.1710017</v>
      </c>
      <c r="G15" s="211">
        <v>1682767709.4454012</v>
      </c>
      <c r="H15" s="176">
        <f t="shared" si="0"/>
        <v>0.69083691995042429</v>
      </c>
    </row>
    <row r="16" spans="1:9">
      <c r="A16" s="53">
        <v>9</v>
      </c>
      <c r="B16" s="95" t="s">
        <v>913</v>
      </c>
      <c r="C16" s="163">
        <v>635849945.04479992</v>
      </c>
      <c r="D16" s="164">
        <v>58070187.454800002</v>
      </c>
      <c r="E16" s="163">
        <v>1033774.7683999999</v>
      </c>
      <c r="F16" s="164">
        <v>223581255.53359491</v>
      </c>
      <c r="G16" s="211">
        <v>222640528.39279491</v>
      </c>
      <c r="H16" s="176">
        <f t="shared" si="0"/>
        <v>0.34957798647780808</v>
      </c>
    </row>
    <row r="17" spans="1:8">
      <c r="A17" s="53">
        <v>10</v>
      </c>
      <c r="B17" s="95" t="s">
        <v>67</v>
      </c>
      <c r="C17" s="163">
        <v>43398998.174099997</v>
      </c>
      <c r="D17" s="164">
        <v>0</v>
      </c>
      <c r="E17" s="163">
        <v>0</v>
      </c>
      <c r="F17" s="164">
        <v>47204981.746900745</v>
      </c>
      <c r="G17" s="211">
        <v>47020929.800300747</v>
      </c>
      <c r="H17" s="176">
        <f t="shared" si="0"/>
        <v>1.0834565722386253</v>
      </c>
    </row>
    <row r="18" spans="1:8">
      <c r="A18" s="53">
        <v>11</v>
      </c>
      <c r="B18" s="95" t="s">
        <v>68</v>
      </c>
      <c r="C18" s="163">
        <v>2445722.83</v>
      </c>
      <c r="D18" s="164">
        <v>0</v>
      </c>
      <c r="E18" s="163">
        <v>0</v>
      </c>
      <c r="F18" s="164">
        <v>6114307.0750000002</v>
      </c>
      <c r="G18" s="211">
        <v>6114307.0750000002</v>
      </c>
      <c r="H18" s="176">
        <f t="shared" si="0"/>
        <v>2.5</v>
      </c>
    </row>
    <row r="19" spans="1:8">
      <c r="A19" s="53">
        <v>12</v>
      </c>
      <c r="B19" s="95" t="s">
        <v>69</v>
      </c>
      <c r="C19" s="163">
        <v>0</v>
      </c>
      <c r="D19" s="164">
        <v>0</v>
      </c>
      <c r="E19" s="163">
        <v>0</v>
      </c>
      <c r="F19" s="164">
        <v>0</v>
      </c>
      <c r="G19" s="211">
        <v>0</v>
      </c>
      <c r="H19" s="176" t="str">
        <f t="shared" si="0"/>
        <v xml:space="preserve"> </v>
      </c>
    </row>
    <row r="20" spans="1:8">
      <c r="A20" s="53">
        <v>13</v>
      </c>
      <c r="B20" s="95" t="s">
        <v>70</v>
      </c>
      <c r="C20" s="163">
        <v>0</v>
      </c>
      <c r="D20" s="164">
        <v>0</v>
      </c>
      <c r="E20" s="163">
        <v>0</v>
      </c>
      <c r="F20" s="164">
        <v>0</v>
      </c>
      <c r="G20" s="211">
        <v>0</v>
      </c>
      <c r="H20" s="176" t="str">
        <f t="shared" si="0"/>
        <v xml:space="preserve"> </v>
      </c>
    </row>
    <row r="21" spans="1:8">
      <c r="A21" s="53">
        <v>14</v>
      </c>
      <c r="B21" s="95" t="s">
        <v>143</v>
      </c>
      <c r="C21" s="163">
        <v>514920734.45600015</v>
      </c>
      <c r="D21" s="164">
        <v>0</v>
      </c>
      <c r="E21" s="163">
        <v>0</v>
      </c>
      <c r="F21" s="164">
        <v>197665231.65599996</v>
      </c>
      <c r="G21" s="211">
        <v>197665231.65599996</v>
      </c>
      <c r="H21" s="176">
        <f t="shared" si="0"/>
        <v>0.38387506742145067</v>
      </c>
    </row>
    <row r="22" spans="1:8" ht="14.4" thickBot="1">
      <c r="A22" s="90"/>
      <c r="B22" s="94" t="s">
        <v>66</v>
      </c>
      <c r="C22" s="609">
        <f>SUM(C8:C21)</f>
        <v>5404775201.0798006</v>
      </c>
      <c r="D22" s="609">
        <f>SUM(D8:D21)</f>
        <v>423582343.6214</v>
      </c>
      <c r="E22" s="609">
        <f>SUM(E8:E21)</f>
        <v>76035091.996500015</v>
      </c>
      <c r="F22" s="609">
        <f>SUM(F8:F21)</f>
        <v>3261937990.5178967</v>
      </c>
      <c r="G22" s="609">
        <f>SUM(G8:G21)</f>
        <v>3212561601.7818971</v>
      </c>
      <c r="H22" s="608">
        <f>G22/(C22+E22)</f>
        <v>0.58614719904467483</v>
      </c>
    </row>
    <row r="28" spans="1:8" ht="10.5" customHeight="1"/>
  </sheetData>
  <mergeCells count="5">
    <mergeCell ref="C6:C7"/>
    <mergeCell ref="F6:F7"/>
    <mergeCell ref="G6:G7"/>
    <mergeCell ref="H6:H7"/>
    <mergeCell ref="D6:E6"/>
  </mergeCells>
  <pageMargins left="0.7" right="0.7" top="0.75" bottom="0.75" header="0.3" footer="0.3"/>
  <pageSetup scale="3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activeCell="F11" sqref="F11"/>
      <selection pane="topRight" activeCell="F11" sqref="F11"/>
      <selection pane="bottomLeft" activeCell="F11" sqref="F11"/>
      <selection pane="bottomRight" activeCell="G30" sqref="G30"/>
    </sheetView>
  </sheetViews>
  <sheetFormatPr defaultColWidth="9.33203125" defaultRowHeight="13.8"/>
  <cols>
    <col min="1" max="1" width="10.5546875" style="201" bestFit="1" customWidth="1"/>
    <col min="2" max="2" width="94.33203125" style="201" customWidth="1"/>
    <col min="3" max="3" width="14" style="201" bestFit="1" customWidth="1"/>
    <col min="4" max="4" width="13.33203125" style="201" bestFit="1" customWidth="1"/>
    <col min="5" max="5" width="14" style="201" bestFit="1" customWidth="1"/>
    <col min="6" max="11" width="12.33203125" style="201" bestFit="1" customWidth="1"/>
    <col min="12" max="16384" width="9.33203125" style="201"/>
  </cols>
  <sheetData>
    <row r="1" spans="1:11">
      <c r="A1" s="201" t="s">
        <v>97</v>
      </c>
      <c r="B1" s="201" t="str">
        <f>Info!C2</f>
        <v>სს ”ლიბერთი ბანკი”</v>
      </c>
    </row>
    <row r="2" spans="1:11">
      <c r="A2" s="201" t="s">
        <v>98</v>
      </c>
      <c r="B2" s="618">
        <f>'1. key ratios'!B2</f>
        <v>45838</v>
      </c>
      <c r="C2" s="202"/>
      <c r="D2" s="202"/>
    </row>
    <row r="3" spans="1:11">
      <c r="B3" s="202"/>
      <c r="C3" s="202"/>
      <c r="D3" s="202"/>
    </row>
    <row r="4" spans="1:11" ht="14.4" thickBot="1">
      <c r="A4" s="201" t="s">
        <v>340</v>
      </c>
      <c r="B4" s="171" t="s">
        <v>339</v>
      </c>
      <c r="C4" s="202"/>
      <c r="D4" s="202"/>
    </row>
    <row r="5" spans="1:11" ht="30" customHeight="1">
      <c r="A5" s="932"/>
      <c r="B5" s="933"/>
      <c r="C5" s="930" t="s">
        <v>372</v>
      </c>
      <c r="D5" s="930"/>
      <c r="E5" s="930"/>
      <c r="F5" s="930" t="s">
        <v>373</v>
      </c>
      <c r="G5" s="930"/>
      <c r="H5" s="930"/>
      <c r="I5" s="930" t="s">
        <v>374</v>
      </c>
      <c r="J5" s="930"/>
      <c r="K5" s="931"/>
    </row>
    <row r="6" spans="1:11">
      <c r="A6" s="199"/>
      <c r="B6" s="200"/>
      <c r="C6" s="203" t="s">
        <v>26</v>
      </c>
      <c r="D6" s="203" t="s">
        <v>79</v>
      </c>
      <c r="E6" s="203" t="s">
        <v>66</v>
      </c>
      <c r="F6" s="203" t="s">
        <v>26</v>
      </c>
      <c r="G6" s="203" t="s">
        <v>79</v>
      </c>
      <c r="H6" s="203" t="s">
        <v>66</v>
      </c>
      <c r="I6" s="203" t="s">
        <v>26</v>
      </c>
      <c r="J6" s="203" t="s">
        <v>79</v>
      </c>
      <c r="K6" s="205" t="s">
        <v>66</v>
      </c>
    </row>
    <row r="7" spans="1:11">
      <c r="A7" s="206" t="s">
        <v>310</v>
      </c>
      <c r="B7" s="198"/>
      <c r="C7" s="198"/>
      <c r="D7" s="198"/>
      <c r="E7" s="198"/>
      <c r="F7" s="198"/>
      <c r="G7" s="198"/>
      <c r="H7" s="198"/>
      <c r="I7" s="198"/>
      <c r="J7" s="198"/>
      <c r="K7" s="207"/>
    </row>
    <row r="8" spans="1:11">
      <c r="A8" s="197">
        <v>1</v>
      </c>
      <c r="B8" s="182" t="s">
        <v>310</v>
      </c>
      <c r="C8" s="675"/>
      <c r="D8" s="675"/>
      <c r="E8" s="675"/>
      <c r="F8" s="676">
        <v>512456123.44468135</v>
      </c>
      <c r="G8" s="676">
        <v>381335676.46751016</v>
      </c>
      <c r="H8" s="676">
        <v>893791799.91219115</v>
      </c>
      <c r="I8" s="676">
        <v>503218356.36270308</v>
      </c>
      <c r="J8" s="676">
        <v>310145191.59361541</v>
      </c>
      <c r="K8" s="677">
        <v>813363547.95631814</v>
      </c>
    </row>
    <row r="9" spans="1:11">
      <c r="A9" s="206" t="s">
        <v>311</v>
      </c>
      <c r="B9" s="198"/>
      <c r="C9" s="678"/>
      <c r="D9" s="678"/>
      <c r="E9" s="678"/>
      <c r="F9" s="678"/>
      <c r="G9" s="678"/>
      <c r="H9" s="678"/>
      <c r="I9" s="678"/>
      <c r="J9" s="678"/>
      <c r="K9" s="679"/>
    </row>
    <row r="10" spans="1:11">
      <c r="A10" s="208">
        <v>2</v>
      </c>
      <c r="B10" s="183" t="s">
        <v>312</v>
      </c>
      <c r="C10" s="680">
        <v>1264829013.9739666</v>
      </c>
      <c r="D10" s="681">
        <v>605882669.00367475</v>
      </c>
      <c r="E10" s="681">
        <v>1870711682.9776413</v>
      </c>
      <c r="F10" s="681">
        <v>209667576.5933333</v>
      </c>
      <c r="G10" s="681">
        <v>110677215.50712822</v>
      </c>
      <c r="H10" s="681">
        <v>320344792.10046154</v>
      </c>
      <c r="I10" s="681">
        <v>52103230.086862199</v>
      </c>
      <c r="J10" s="681">
        <v>27859213.349855077</v>
      </c>
      <c r="K10" s="682">
        <v>79962443.436717272</v>
      </c>
    </row>
    <row r="11" spans="1:11">
      <c r="A11" s="208">
        <v>3</v>
      </c>
      <c r="B11" s="183" t="s">
        <v>313</v>
      </c>
      <c r="C11" s="680">
        <v>1167915850.5947919</v>
      </c>
      <c r="D11" s="681">
        <v>560483096.94737601</v>
      </c>
      <c r="E11" s="681">
        <v>1728398947.5421677</v>
      </c>
      <c r="F11" s="681">
        <v>314066402.13097602</v>
      </c>
      <c r="G11" s="681">
        <v>159335311.78863582</v>
      </c>
      <c r="H11" s="681">
        <v>473401713.91961217</v>
      </c>
      <c r="I11" s="681">
        <v>276928446.00563008</v>
      </c>
      <c r="J11" s="681">
        <v>125650123.46484926</v>
      </c>
      <c r="K11" s="682">
        <v>402578569.47047943</v>
      </c>
    </row>
    <row r="12" spans="1:11">
      <c r="A12" s="208">
        <v>4</v>
      </c>
      <c r="B12" s="183" t="s">
        <v>314</v>
      </c>
      <c r="C12" s="680"/>
      <c r="D12" s="681"/>
      <c r="E12" s="681">
        <v>0</v>
      </c>
      <c r="F12" s="681"/>
      <c r="G12" s="681"/>
      <c r="H12" s="681"/>
      <c r="I12" s="681"/>
      <c r="J12" s="681"/>
      <c r="K12" s="682"/>
    </row>
    <row r="13" spans="1:11">
      <c r="A13" s="208">
        <v>5</v>
      </c>
      <c r="B13" s="183" t="s">
        <v>315</v>
      </c>
      <c r="C13" s="680">
        <v>-1740818.8025274721</v>
      </c>
      <c r="D13" s="681">
        <v>0</v>
      </c>
      <c r="E13" s="681">
        <v>-1740818.8025274721</v>
      </c>
      <c r="F13" s="681">
        <v>-1740818.8025274721</v>
      </c>
      <c r="G13" s="681">
        <v>0</v>
      </c>
      <c r="H13" s="681">
        <v>-1740818.8025274721</v>
      </c>
      <c r="I13" s="681">
        <v>-1740818.8025274721</v>
      </c>
      <c r="J13" s="681">
        <v>0</v>
      </c>
      <c r="K13" s="682">
        <v>-1740818.8025274721</v>
      </c>
    </row>
    <row r="14" spans="1:11">
      <c r="A14" s="208">
        <v>6</v>
      </c>
      <c r="B14" s="183" t="s">
        <v>330</v>
      </c>
      <c r="C14" s="680">
        <v>34713625.250989012</v>
      </c>
      <c r="D14" s="681">
        <v>7881506.0930658681</v>
      </c>
      <c r="E14" s="681">
        <v>42595131.3440549</v>
      </c>
      <c r="F14" s="681">
        <v>31689573.32026523</v>
      </c>
      <c r="G14" s="681">
        <v>40031955.703792542</v>
      </c>
      <c r="H14" s="681">
        <v>71721529.024057761</v>
      </c>
      <c r="I14" s="681">
        <v>10640685.422575949</v>
      </c>
      <c r="J14" s="681">
        <v>13278955.660413956</v>
      </c>
      <c r="K14" s="682">
        <v>23919641.082989912</v>
      </c>
    </row>
    <row r="15" spans="1:11">
      <c r="A15" s="208">
        <v>7</v>
      </c>
      <c r="B15" s="183" t="s">
        <v>317</v>
      </c>
      <c r="C15" s="680">
        <v>183419102.9211978</v>
      </c>
      <c r="D15" s="681">
        <v>112235826.5944871</v>
      </c>
      <c r="E15" s="681">
        <v>295654929.51568484</v>
      </c>
      <c r="F15" s="681">
        <v>68384729.21219781</v>
      </c>
      <c r="G15" s="681">
        <v>10181374.683032965</v>
      </c>
      <c r="H15" s="681">
        <v>78566103.89523074</v>
      </c>
      <c r="I15" s="681">
        <v>65446836.740016453</v>
      </c>
      <c r="J15" s="681">
        <v>12962274.867757326</v>
      </c>
      <c r="K15" s="682">
        <v>78409111.607773796</v>
      </c>
    </row>
    <row r="16" spans="1:11">
      <c r="A16" s="208">
        <v>8</v>
      </c>
      <c r="B16" s="184" t="s">
        <v>318</v>
      </c>
      <c r="C16" s="680">
        <v>2649136773.9384179</v>
      </c>
      <c r="D16" s="681">
        <v>1286483098.6386039</v>
      </c>
      <c r="E16" s="681">
        <v>3935619872.5770216</v>
      </c>
      <c r="F16" s="681">
        <v>622067462.45424485</v>
      </c>
      <c r="G16" s="681">
        <v>320225857.68258953</v>
      </c>
      <c r="H16" s="681">
        <v>942293320.13683474</v>
      </c>
      <c r="I16" s="681">
        <v>403378379.45255721</v>
      </c>
      <c r="J16" s="681">
        <v>179750567.3428756</v>
      </c>
      <c r="K16" s="682">
        <v>583128946.79543281</v>
      </c>
    </row>
    <row r="17" spans="1:11">
      <c r="A17" s="206" t="s">
        <v>319</v>
      </c>
      <c r="B17" s="198"/>
      <c r="C17" s="683"/>
      <c r="D17" s="683"/>
      <c r="E17" s="683"/>
      <c r="F17" s="678"/>
      <c r="G17" s="678"/>
      <c r="H17" s="678"/>
      <c r="I17" s="678"/>
      <c r="J17" s="678"/>
      <c r="K17" s="679"/>
    </row>
    <row r="18" spans="1:11">
      <c r="A18" s="208">
        <v>9</v>
      </c>
      <c r="B18" s="183" t="s">
        <v>320</v>
      </c>
      <c r="C18" s="680">
        <v>0</v>
      </c>
      <c r="D18" s="681">
        <v>0</v>
      </c>
      <c r="E18" s="681">
        <v>0</v>
      </c>
      <c r="F18" s="681">
        <v>0</v>
      </c>
      <c r="G18" s="681">
        <v>0</v>
      </c>
      <c r="H18" s="681">
        <v>0</v>
      </c>
      <c r="I18" s="681">
        <v>0</v>
      </c>
      <c r="J18" s="681">
        <v>0</v>
      </c>
      <c r="K18" s="682">
        <v>0</v>
      </c>
    </row>
    <row r="19" spans="1:11">
      <c r="A19" s="208">
        <v>10</v>
      </c>
      <c r="B19" s="183" t="s">
        <v>321</v>
      </c>
      <c r="C19" s="680">
        <v>2479031149.059979</v>
      </c>
      <c r="D19" s="681">
        <v>844367586.3726505</v>
      </c>
      <c r="E19" s="681">
        <v>3323398735.4326305</v>
      </c>
      <c r="F19" s="681">
        <v>147853385.43485159</v>
      </c>
      <c r="G19" s="681">
        <v>28456839.510077477</v>
      </c>
      <c r="H19" s="681">
        <v>176310224.94492921</v>
      </c>
      <c r="I19" s="681">
        <v>157091152.51682976</v>
      </c>
      <c r="J19" s="681">
        <v>106859827.34438629</v>
      </c>
      <c r="K19" s="682">
        <v>263950979.86121586</v>
      </c>
    </row>
    <row r="20" spans="1:11">
      <c r="A20" s="208">
        <v>11</v>
      </c>
      <c r="B20" s="183" t="s">
        <v>322</v>
      </c>
      <c r="C20" s="680">
        <v>59564493.12274307</v>
      </c>
      <c r="D20" s="681">
        <v>62952398.716809332</v>
      </c>
      <c r="E20" s="681">
        <v>122516891.83955251</v>
      </c>
      <c r="F20" s="681">
        <v>4519296.5740438104</v>
      </c>
      <c r="G20" s="681">
        <v>0</v>
      </c>
      <c r="H20" s="681">
        <v>4519296.5740438104</v>
      </c>
      <c r="I20" s="681">
        <v>4519296.5740438104</v>
      </c>
      <c r="J20" s="681">
        <v>0</v>
      </c>
      <c r="K20" s="682">
        <v>4519296.5740438104</v>
      </c>
    </row>
    <row r="21" spans="1:11" ht="14.4" thickBot="1">
      <c r="A21" s="127">
        <v>12</v>
      </c>
      <c r="B21" s="209" t="s">
        <v>323</v>
      </c>
      <c r="C21" s="684">
        <v>2538595642.1827221</v>
      </c>
      <c r="D21" s="685">
        <v>907319985.0894599</v>
      </c>
      <c r="E21" s="684">
        <v>3445915627.272182</v>
      </c>
      <c r="F21" s="685">
        <v>152372682.0088954</v>
      </c>
      <c r="G21" s="685">
        <v>28456839.510077477</v>
      </c>
      <c r="H21" s="685">
        <v>180829521.51897302</v>
      </c>
      <c r="I21" s="685">
        <v>161610449.09087357</v>
      </c>
      <c r="J21" s="685">
        <v>106859827.34438629</v>
      </c>
      <c r="K21" s="686">
        <v>268470276.43525988</v>
      </c>
    </row>
    <row r="22" spans="1:11" ht="38.25" customHeight="1" thickBot="1">
      <c r="A22" s="195"/>
      <c r="B22" s="196"/>
      <c r="C22" s="196"/>
      <c r="D22" s="196"/>
      <c r="E22" s="196"/>
      <c r="F22" s="929" t="s">
        <v>324</v>
      </c>
      <c r="G22" s="930"/>
      <c r="H22" s="930"/>
      <c r="I22" s="929" t="s">
        <v>325</v>
      </c>
      <c r="J22" s="930"/>
      <c r="K22" s="931"/>
    </row>
    <row r="23" spans="1:11">
      <c r="A23" s="188">
        <v>13</v>
      </c>
      <c r="B23" s="185" t="s">
        <v>310</v>
      </c>
      <c r="C23" s="194"/>
      <c r="D23" s="194"/>
      <c r="E23" s="194"/>
      <c r="F23" s="687">
        <v>512456123.44468135</v>
      </c>
      <c r="G23" s="687">
        <v>381335676.46751016</v>
      </c>
      <c r="H23" s="687">
        <v>893791799.91219151</v>
      </c>
      <c r="I23" s="687">
        <v>503218356.36270308</v>
      </c>
      <c r="J23" s="687">
        <v>310145191.59361541</v>
      </c>
      <c r="K23" s="688">
        <v>813363547.9563185</v>
      </c>
    </row>
    <row r="24" spans="1:11" ht="14.4" thickBot="1">
      <c r="A24" s="189">
        <v>14</v>
      </c>
      <c r="B24" s="186" t="s">
        <v>326</v>
      </c>
      <c r="C24" s="210"/>
      <c r="D24" s="192"/>
      <c r="E24" s="193"/>
      <c r="F24" s="689">
        <v>469694780.44534945</v>
      </c>
      <c r="G24" s="689">
        <v>291769018.17251205</v>
      </c>
      <c r="H24" s="689">
        <v>761463798.61786175</v>
      </c>
      <c r="I24" s="689">
        <v>241767930.36168364</v>
      </c>
      <c r="J24" s="689">
        <v>72890739.998489305</v>
      </c>
      <c r="K24" s="690">
        <v>314658670.36017293</v>
      </c>
    </row>
    <row r="25" spans="1:11" ht="14.4" thickBot="1">
      <c r="A25" s="190">
        <v>15</v>
      </c>
      <c r="B25" s="187" t="s">
        <v>327</v>
      </c>
      <c r="C25" s="191"/>
      <c r="D25" s="191"/>
      <c r="E25" s="191"/>
      <c r="F25" s="691">
        <v>1.0910407029833011</v>
      </c>
      <c r="G25" s="691">
        <v>1.3069779610460242</v>
      </c>
      <c r="H25" s="691">
        <v>1.1737810799863622</v>
      </c>
      <c r="I25" s="691">
        <v>2.0814106966539807</v>
      </c>
      <c r="J25" s="691">
        <v>4.2549326786920165</v>
      </c>
      <c r="K25" s="692">
        <v>2.5849074714048235</v>
      </c>
    </row>
    <row r="28" spans="1:11" ht="41.4">
      <c r="B28" s="23" t="s">
        <v>371</v>
      </c>
    </row>
  </sheetData>
  <mergeCells count="6">
    <mergeCell ref="F22:H22"/>
    <mergeCell ref="I22:K22"/>
    <mergeCell ref="A5:B5"/>
    <mergeCell ref="C5:E5"/>
    <mergeCell ref="F5:H5"/>
    <mergeCell ref="I5:K5"/>
  </mergeCells>
  <pageMargins left="0.7" right="0.7" top="0.75" bottom="0.75" header="0.3" footer="0.3"/>
  <pageSetup paperSize="9" scale="38"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75" zoomScaleNormal="75" workbookViewId="0">
      <pane xSplit="1" ySplit="1" topLeftCell="B2" activePane="bottomRight" state="frozen"/>
      <selection activeCell="F11" sqref="F11"/>
      <selection pane="topRight" activeCell="F11" sqref="F11"/>
      <selection pane="bottomLeft" activeCell="F11" sqref="F11"/>
      <selection pane="bottomRight" activeCell="G27" sqref="G27"/>
    </sheetView>
  </sheetViews>
  <sheetFormatPr defaultColWidth="9.33203125" defaultRowHeight="13.8"/>
  <cols>
    <col min="1" max="1" width="10.5546875" style="38" bestFit="1" customWidth="1"/>
    <col min="2" max="2" width="86.44140625" style="38" customWidth="1"/>
    <col min="3" max="7" width="15" style="38" customWidth="1"/>
    <col min="8" max="8" width="14.109375" style="38" customWidth="1"/>
    <col min="9" max="9" width="15" style="38" customWidth="1"/>
    <col min="10" max="14" width="12.6640625" style="38" customWidth="1"/>
    <col min="15" max="16" width="12.6640625" style="12" customWidth="1"/>
    <col min="17" max="17" width="18.5546875" style="12" customWidth="1"/>
    <col min="18" max="16384" width="9.33203125" style="12"/>
  </cols>
  <sheetData>
    <row r="1" spans="1:17">
      <c r="A1" s="570" t="s">
        <v>97</v>
      </c>
      <c r="B1" s="38" t="str">
        <f>Info!C2</f>
        <v>სს ”ლიბერთი ბანკი”</v>
      </c>
    </row>
    <row r="2" spans="1:17">
      <c r="A2" s="38" t="s">
        <v>98</v>
      </c>
      <c r="B2" s="618">
        <f>'1. key ratios'!B2</f>
        <v>45838</v>
      </c>
    </row>
    <row r="3" spans="1:17">
      <c r="B3" s="12"/>
      <c r="C3" s="12"/>
      <c r="D3" s="12"/>
      <c r="E3" s="12"/>
      <c r="F3" s="12"/>
      <c r="G3" s="12"/>
      <c r="H3" s="12"/>
      <c r="I3" s="12"/>
      <c r="J3" s="12"/>
      <c r="K3" s="12"/>
      <c r="L3" s="12"/>
      <c r="M3" s="12"/>
      <c r="N3" s="12"/>
    </row>
    <row r="4" spans="1:17" ht="14.4">
      <c r="B4" s="571" t="s">
        <v>980</v>
      </c>
      <c r="C4" s="12"/>
      <c r="D4" s="12"/>
      <c r="E4" s="12"/>
      <c r="F4" s="12"/>
      <c r="G4" s="12"/>
      <c r="H4" s="12"/>
      <c r="I4" s="12"/>
      <c r="J4" s="12"/>
      <c r="K4" s="12"/>
      <c r="L4" s="12"/>
      <c r="M4" s="12"/>
      <c r="N4" s="12"/>
    </row>
    <row r="5" spans="1:17" ht="86.4">
      <c r="B5" s="572" t="s">
        <v>981</v>
      </c>
      <c r="C5" s="573" t="s">
        <v>982</v>
      </c>
      <c r="D5" s="573" t="s">
        <v>983</v>
      </c>
      <c r="E5" s="573" t="s">
        <v>984</v>
      </c>
      <c r="F5" s="573" t="s">
        <v>985</v>
      </c>
      <c r="G5" s="573" t="s">
        <v>986</v>
      </c>
      <c r="H5" s="573" t="s">
        <v>987</v>
      </c>
      <c r="I5" s="574" t="s">
        <v>988</v>
      </c>
      <c r="J5" s="575">
        <v>0.02</v>
      </c>
      <c r="K5" s="575">
        <v>0.2</v>
      </c>
      <c r="L5" s="575">
        <v>0.35</v>
      </c>
      <c r="M5" s="575">
        <v>0.5</v>
      </c>
      <c r="N5" s="575">
        <v>0.75</v>
      </c>
      <c r="O5" s="575">
        <v>1</v>
      </c>
      <c r="P5" s="575">
        <v>1.5</v>
      </c>
      <c r="Q5" s="576" t="s">
        <v>73</v>
      </c>
    </row>
    <row r="6" spans="1:17" ht="14.4">
      <c r="B6" s="577"/>
      <c r="C6" s="542">
        <v>69227200</v>
      </c>
      <c r="D6" s="542" t="b">
        <v>0</v>
      </c>
      <c r="E6" s="542">
        <v>0</v>
      </c>
      <c r="F6" s="542">
        <v>64252.799999999996</v>
      </c>
      <c r="G6" s="542">
        <v>734218.89236555854</v>
      </c>
      <c r="H6" s="542"/>
      <c r="I6" s="542">
        <v>1027906.4493117819</v>
      </c>
      <c r="J6" s="542" t="b">
        <v>0</v>
      </c>
      <c r="K6" s="542" t="b">
        <v>0</v>
      </c>
      <c r="L6" s="542" t="b">
        <v>0</v>
      </c>
      <c r="M6" s="542" t="b">
        <v>0</v>
      </c>
      <c r="N6" s="542" t="b">
        <v>0</v>
      </c>
      <c r="O6" s="542">
        <v>2403.2435569933423</v>
      </c>
      <c r="P6" s="542" t="b">
        <v>0</v>
      </c>
      <c r="Q6" s="542">
        <v>2403.2435569933423</v>
      </c>
    </row>
    <row r="7" spans="1:17" ht="14.4">
      <c r="B7" s="578" t="s">
        <v>976</v>
      </c>
      <c r="C7" s="542">
        <v>69227200</v>
      </c>
      <c r="D7" s="542"/>
      <c r="E7" s="542"/>
      <c r="F7" s="542">
        <v>0</v>
      </c>
      <c r="G7" s="542">
        <v>734218.89236555854</v>
      </c>
      <c r="H7" s="579">
        <v>1.4</v>
      </c>
      <c r="I7" s="580">
        <v>1027906.4493117819</v>
      </c>
      <c r="J7" s="542">
        <v>0</v>
      </c>
      <c r="K7" s="542">
        <v>0</v>
      </c>
      <c r="L7" s="542">
        <v>0</v>
      </c>
      <c r="M7" s="542">
        <v>0</v>
      </c>
      <c r="N7" s="542">
        <v>0</v>
      </c>
      <c r="O7" s="542">
        <v>2403.2435569933423</v>
      </c>
      <c r="P7" s="542">
        <v>0</v>
      </c>
      <c r="Q7" s="542">
        <v>2403.2435569933423</v>
      </c>
    </row>
    <row r="8" spans="1:17" ht="14.4">
      <c r="B8" s="578" t="s">
        <v>977</v>
      </c>
      <c r="C8" s="542">
        <v>69227200</v>
      </c>
      <c r="D8" s="542"/>
      <c r="E8" s="542"/>
      <c r="F8" s="542">
        <v>64252.799999999996</v>
      </c>
      <c r="G8" s="542">
        <v>2753291.12</v>
      </c>
      <c r="H8" s="579">
        <v>1.4</v>
      </c>
      <c r="I8" s="580">
        <v>3944561.4879999994</v>
      </c>
      <c r="J8" s="542">
        <v>0</v>
      </c>
      <c r="K8" s="542">
        <v>0</v>
      </c>
      <c r="L8" s="542">
        <v>0</v>
      </c>
      <c r="M8" s="542">
        <v>0</v>
      </c>
      <c r="N8" s="542">
        <v>0</v>
      </c>
      <c r="O8" s="542">
        <v>105968.68799999999</v>
      </c>
      <c r="P8" s="542">
        <v>0</v>
      </c>
      <c r="Q8" s="542">
        <v>105968.68799999999</v>
      </c>
    </row>
    <row r="9" spans="1:17" ht="14.4">
      <c r="B9" s="578" t="s">
        <v>978</v>
      </c>
      <c r="C9" s="542">
        <v>69227200</v>
      </c>
      <c r="D9" s="542"/>
      <c r="E9" s="542"/>
      <c r="F9" s="542">
        <v>21645.575342465774</v>
      </c>
      <c r="G9" s="542">
        <v>2769088</v>
      </c>
      <c r="H9" s="579">
        <v>1.4</v>
      </c>
      <c r="I9" s="580">
        <v>3907027.0054794517</v>
      </c>
      <c r="J9" s="542">
        <v>0</v>
      </c>
      <c r="K9" s="542">
        <v>0</v>
      </c>
      <c r="L9" s="542">
        <v>0</v>
      </c>
      <c r="M9" s="542">
        <v>0</v>
      </c>
      <c r="N9" s="542">
        <v>0</v>
      </c>
      <c r="O9" s="542">
        <v>68434.205479452081</v>
      </c>
      <c r="P9" s="542">
        <v>0</v>
      </c>
      <c r="Q9" s="542">
        <v>68434.205479452081</v>
      </c>
    </row>
    <row r="10" spans="1:17" ht="14.4">
      <c r="B10" s="581" t="s">
        <v>989</v>
      </c>
      <c r="C10" s="582">
        <v>0</v>
      </c>
      <c r="D10" s="582">
        <v>0</v>
      </c>
      <c r="E10" s="582">
        <v>0</v>
      </c>
      <c r="F10" s="582">
        <v>0</v>
      </c>
      <c r="G10" s="582">
        <v>0</v>
      </c>
      <c r="H10" s="579">
        <v>1.4</v>
      </c>
      <c r="I10" s="580">
        <v>0</v>
      </c>
      <c r="J10" s="610">
        <v>0</v>
      </c>
      <c r="K10" s="610">
        <v>0</v>
      </c>
      <c r="L10" s="610"/>
      <c r="M10" s="610">
        <v>0</v>
      </c>
      <c r="N10" s="610"/>
      <c r="O10" s="610">
        <v>0</v>
      </c>
      <c r="P10" s="610">
        <v>0</v>
      </c>
      <c r="Q10" s="542">
        <v>0</v>
      </c>
    </row>
    <row r="11" spans="1:17" ht="14.4">
      <c r="B11" s="583" t="s">
        <v>976</v>
      </c>
      <c r="C11" s="582">
        <v>0</v>
      </c>
      <c r="D11" s="582">
        <v>0</v>
      </c>
      <c r="E11" s="582">
        <v>0</v>
      </c>
      <c r="F11" s="582">
        <v>0</v>
      </c>
      <c r="G11" s="582">
        <v>0</v>
      </c>
      <c r="H11" s="579">
        <v>1.4</v>
      </c>
      <c r="I11" s="580">
        <v>0</v>
      </c>
      <c r="J11" s="610">
        <v>0</v>
      </c>
      <c r="K11" s="610">
        <v>0</v>
      </c>
      <c r="L11" s="610"/>
      <c r="M11" s="610">
        <v>0</v>
      </c>
      <c r="N11" s="610"/>
      <c r="O11" s="610">
        <v>0</v>
      </c>
      <c r="P11" s="610">
        <v>0</v>
      </c>
      <c r="Q11" s="542">
        <v>0</v>
      </c>
    </row>
    <row r="12" spans="1:17" ht="14.4">
      <c r="B12" s="583" t="s">
        <v>977</v>
      </c>
      <c r="C12" s="582">
        <v>0</v>
      </c>
      <c r="D12" s="582">
        <v>0</v>
      </c>
      <c r="E12" s="582">
        <v>0</v>
      </c>
      <c r="F12" s="582">
        <v>0</v>
      </c>
      <c r="G12" s="582">
        <v>0</v>
      </c>
      <c r="H12" s="579">
        <v>1.4</v>
      </c>
      <c r="I12" s="580">
        <v>0</v>
      </c>
      <c r="J12" s="610">
        <v>0</v>
      </c>
      <c r="K12" s="610">
        <v>0</v>
      </c>
      <c r="L12" s="610"/>
      <c r="M12" s="610">
        <v>0</v>
      </c>
      <c r="N12" s="610"/>
      <c r="O12" s="610">
        <v>0</v>
      </c>
      <c r="P12" s="610">
        <v>0</v>
      </c>
      <c r="Q12" s="542">
        <v>0</v>
      </c>
    </row>
    <row r="13" spans="1:17" ht="14.4">
      <c r="B13" s="583" t="s">
        <v>978</v>
      </c>
      <c r="C13" s="582">
        <v>0</v>
      </c>
      <c r="D13" s="582">
        <v>0</v>
      </c>
      <c r="E13" s="582">
        <v>0</v>
      </c>
      <c r="F13" s="582">
        <v>0</v>
      </c>
      <c r="G13" s="582">
        <v>0</v>
      </c>
      <c r="H13" s="579">
        <v>1.4</v>
      </c>
      <c r="I13" s="580">
        <v>0</v>
      </c>
      <c r="J13" s="610">
        <v>0</v>
      </c>
      <c r="K13" s="610">
        <v>0</v>
      </c>
      <c r="L13" s="610"/>
      <c r="M13" s="610">
        <v>0</v>
      </c>
      <c r="N13" s="610"/>
      <c r="O13" s="610">
        <v>0</v>
      </c>
      <c r="P13" s="610">
        <v>0</v>
      </c>
      <c r="Q13" s="542">
        <v>0</v>
      </c>
    </row>
    <row r="14" spans="1:17" ht="14.4">
      <c r="B14" s="581" t="s">
        <v>990</v>
      </c>
      <c r="C14" s="582">
        <v>0</v>
      </c>
      <c r="D14" s="582">
        <v>0</v>
      </c>
      <c r="E14" s="582">
        <v>0</v>
      </c>
      <c r="F14" s="582">
        <v>0</v>
      </c>
      <c r="G14" s="582">
        <v>0</v>
      </c>
      <c r="H14" s="579">
        <v>1.4</v>
      </c>
      <c r="I14" s="580">
        <v>0</v>
      </c>
      <c r="J14" s="610">
        <v>0</v>
      </c>
      <c r="K14" s="610">
        <v>0</v>
      </c>
      <c r="L14" s="610"/>
      <c r="M14" s="610">
        <v>0</v>
      </c>
      <c r="N14" s="610"/>
      <c r="O14" s="610">
        <v>0</v>
      </c>
      <c r="P14" s="610">
        <v>0</v>
      </c>
      <c r="Q14" s="542">
        <v>0</v>
      </c>
    </row>
    <row r="15" spans="1:17" ht="14.4">
      <c r="B15" s="583" t="s">
        <v>976</v>
      </c>
      <c r="C15" s="582">
        <v>0</v>
      </c>
      <c r="D15" s="582">
        <v>0</v>
      </c>
      <c r="E15" s="582">
        <v>0</v>
      </c>
      <c r="F15" s="582">
        <v>0</v>
      </c>
      <c r="G15" s="582">
        <v>0</v>
      </c>
      <c r="H15" s="579">
        <v>1.4</v>
      </c>
      <c r="I15" s="580">
        <v>0</v>
      </c>
      <c r="J15" s="610">
        <v>0</v>
      </c>
      <c r="K15" s="610">
        <v>0</v>
      </c>
      <c r="L15" s="610"/>
      <c r="M15" s="610">
        <v>0</v>
      </c>
      <c r="N15" s="610"/>
      <c r="O15" s="610">
        <v>0</v>
      </c>
      <c r="P15" s="610">
        <v>0</v>
      </c>
      <c r="Q15" s="542">
        <v>0</v>
      </c>
    </row>
    <row r="16" spans="1:17" ht="14.4">
      <c r="B16" s="583" t="s">
        <v>977</v>
      </c>
      <c r="C16" s="582">
        <v>0</v>
      </c>
      <c r="D16" s="582">
        <v>0</v>
      </c>
      <c r="E16" s="582">
        <v>0</v>
      </c>
      <c r="F16" s="582">
        <v>0</v>
      </c>
      <c r="G16" s="582">
        <v>0</v>
      </c>
      <c r="H16" s="579">
        <v>1.4</v>
      </c>
      <c r="I16" s="580">
        <v>0</v>
      </c>
      <c r="J16" s="610">
        <v>0</v>
      </c>
      <c r="K16" s="610">
        <v>0</v>
      </c>
      <c r="L16" s="610"/>
      <c r="M16" s="610">
        <v>0</v>
      </c>
      <c r="N16" s="610"/>
      <c r="O16" s="610">
        <v>0</v>
      </c>
      <c r="P16" s="610">
        <v>0</v>
      </c>
      <c r="Q16" s="542">
        <v>0</v>
      </c>
    </row>
    <row r="17" spans="2:17" ht="14.4">
      <c r="B17" s="583" t="s">
        <v>978</v>
      </c>
      <c r="C17" s="582">
        <v>0</v>
      </c>
      <c r="D17" s="582">
        <v>0</v>
      </c>
      <c r="E17" s="582">
        <v>0</v>
      </c>
      <c r="F17" s="582">
        <v>0</v>
      </c>
      <c r="G17" s="582">
        <v>0</v>
      </c>
      <c r="H17" s="579">
        <v>1.4</v>
      </c>
      <c r="I17" s="580">
        <v>0</v>
      </c>
      <c r="J17" s="610">
        <v>0</v>
      </c>
      <c r="K17" s="610">
        <v>0</v>
      </c>
      <c r="L17" s="610"/>
      <c r="M17" s="610">
        <v>0</v>
      </c>
      <c r="N17" s="610"/>
      <c r="O17" s="610">
        <v>0</v>
      </c>
      <c r="P17" s="610">
        <v>0</v>
      </c>
      <c r="Q17" s="542">
        <v>0</v>
      </c>
    </row>
    <row r="18" spans="2:17" ht="14.4">
      <c r="B18" s="581" t="s">
        <v>991</v>
      </c>
      <c r="C18" s="582">
        <v>68546300</v>
      </c>
      <c r="D18" s="582">
        <v>0</v>
      </c>
      <c r="E18" s="582">
        <v>0</v>
      </c>
      <c r="F18" s="582">
        <v>0</v>
      </c>
      <c r="G18" s="582">
        <v>722663.63619012048</v>
      </c>
      <c r="H18" s="579">
        <v>1.4</v>
      </c>
      <c r="I18" s="580">
        <v>1011729.0906661686</v>
      </c>
      <c r="J18" s="610">
        <v>0</v>
      </c>
      <c r="K18" s="610">
        <v>0</v>
      </c>
      <c r="L18" s="610"/>
      <c r="M18" s="610">
        <v>0</v>
      </c>
      <c r="N18" s="610"/>
      <c r="O18" s="610">
        <v>0</v>
      </c>
      <c r="P18" s="610">
        <v>0</v>
      </c>
      <c r="Q18" s="542">
        <v>0</v>
      </c>
    </row>
    <row r="19" spans="2:17" ht="14.4">
      <c r="B19" s="583" t="s">
        <v>976</v>
      </c>
      <c r="C19" s="582">
        <v>68546300</v>
      </c>
      <c r="D19" s="582">
        <v>-884398.97755556647</v>
      </c>
      <c r="E19" s="582">
        <v>0</v>
      </c>
      <c r="F19" s="582">
        <v>0</v>
      </c>
      <c r="G19" s="582">
        <v>722663.63619012048</v>
      </c>
      <c r="H19" s="579">
        <v>1.4</v>
      </c>
      <c r="I19" s="580">
        <v>1011729.0906661686</v>
      </c>
      <c r="J19" s="610">
        <v>0</v>
      </c>
      <c r="K19" s="610">
        <v>0</v>
      </c>
      <c r="L19" s="610"/>
      <c r="M19" s="610">
        <v>0</v>
      </c>
      <c r="N19" s="610"/>
      <c r="O19" s="610">
        <v>0</v>
      </c>
      <c r="P19" s="610">
        <v>0</v>
      </c>
      <c r="Q19" s="542">
        <v>0</v>
      </c>
    </row>
    <row r="20" spans="2:17" ht="14.4">
      <c r="B20" s="583" t="s">
        <v>977</v>
      </c>
      <c r="C20" s="582">
        <v>68546300</v>
      </c>
      <c r="D20" s="582">
        <v>-884398.97755556647</v>
      </c>
      <c r="E20" s="582">
        <v>0</v>
      </c>
      <c r="F20" s="582">
        <v>0</v>
      </c>
      <c r="G20" s="582">
        <v>2741852</v>
      </c>
      <c r="H20" s="579">
        <v>1.4</v>
      </c>
      <c r="I20" s="580">
        <v>3838592.8</v>
      </c>
      <c r="J20" s="610">
        <v>0</v>
      </c>
      <c r="K20" s="610">
        <v>0</v>
      </c>
      <c r="L20" s="610"/>
      <c r="M20" s="610">
        <v>0</v>
      </c>
      <c r="N20" s="610"/>
      <c r="O20" s="610">
        <v>0</v>
      </c>
      <c r="P20" s="610">
        <v>0</v>
      </c>
      <c r="Q20" s="542">
        <v>0</v>
      </c>
    </row>
    <row r="21" spans="2:17" ht="14.4">
      <c r="B21" s="583" t="s">
        <v>978</v>
      </c>
      <c r="C21" s="582">
        <v>68546300</v>
      </c>
      <c r="D21" s="582">
        <v>-884398.97755556647</v>
      </c>
      <c r="E21" s="582">
        <v>0</v>
      </c>
      <c r="F21" s="582">
        <v>0</v>
      </c>
      <c r="G21" s="582">
        <v>2741852</v>
      </c>
      <c r="H21" s="579">
        <v>1.4</v>
      </c>
      <c r="I21" s="580">
        <v>3838592.8</v>
      </c>
      <c r="J21" s="610">
        <v>0</v>
      </c>
      <c r="K21" s="610">
        <v>0</v>
      </c>
      <c r="L21" s="610"/>
      <c r="M21" s="610">
        <v>0</v>
      </c>
      <c r="N21" s="610"/>
      <c r="O21" s="610">
        <v>0</v>
      </c>
      <c r="P21" s="610">
        <v>0</v>
      </c>
      <c r="Q21" s="542">
        <v>0</v>
      </c>
    </row>
    <row r="22" spans="2:17" ht="14.4">
      <c r="B22" s="581" t="s">
        <v>992</v>
      </c>
      <c r="C22" s="582">
        <v>0</v>
      </c>
      <c r="D22" s="582">
        <v>0</v>
      </c>
      <c r="E22" s="582">
        <v>0</v>
      </c>
      <c r="F22" s="582">
        <v>0</v>
      </c>
      <c r="G22" s="582">
        <v>0</v>
      </c>
      <c r="H22" s="579">
        <v>1.4</v>
      </c>
      <c r="I22" s="580">
        <v>0</v>
      </c>
      <c r="J22" s="610">
        <v>0</v>
      </c>
      <c r="K22" s="610">
        <v>0</v>
      </c>
      <c r="L22" s="610"/>
      <c r="M22" s="610">
        <v>0</v>
      </c>
      <c r="N22" s="610"/>
      <c r="O22" s="610">
        <v>0</v>
      </c>
      <c r="P22" s="610">
        <v>0</v>
      </c>
      <c r="Q22" s="542">
        <v>0</v>
      </c>
    </row>
    <row r="23" spans="2:17" ht="14.4">
      <c r="B23" s="583" t="s">
        <v>976</v>
      </c>
      <c r="C23" s="582">
        <v>0</v>
      </c>
      <c r="D23" s="582">
        <v>0</v>
      </c>
      <c r="E23" s="582">
        <v>0</v>
      </c>
      <c r="F23" s="582">
        <v>0</v>
      </c>
      <c r="G23" s="582">
        <v>0</v>
      </c>
      <c r="H23" s="579">
        <v>1.4</v>
      </c>
      <c r="I23" s="580">
        <v>0</v>
      </c>
      <c r="J23" s="610">
        <v>0</v>
      </c>
      <c r="K23" s="610">
        <v>0</v>
      </c>
      <c r="L23" s="610"/>
      <c r="M23" s="610">
        <v>0</v>
      </c>
      <c r="N23" s="610"/>
      <c r="O23" s="610">
        <v>0</v>
      </c>
      <c r="P23" s="610">
        <v>0</v>
      </c>
      <c r="Q23" s="542">
        <v>0</v>
      </c>
    </row>
    <row r="24" spans="2:17" ht="14.4">
      <c r="B24" s="583" t="s">
        <v>977</v>
      </c>
      <c r="C24" s="582">
        <v>0</v>
      </c>
      <c r="D24" s="582">
        <v>0</v>
      </c>
      <c r="E24" s="582">
        <v>0</v>
      </c>
      <c r="F24" s="582">
        <v>0</v>
      </c>
      <c r="G24" s="582">
        <v>0</v>
      </c>
      <c r="H24" s="579">
        <v>1.4</v>
      </c>
      <c r="I24" s="580">
        <v>0</v>
      </c>
      <c r="J24" s="610">
        <v>0</v>
      </c>
      <c r="K24" s="610">
        <v>0</v>
      </c>
      <c r="L24" s="610"/>
      <c r="M24" s="610">
        <v>0</v>
      </c>
      <c r="N24" s="610"/>
      <c r="O24" s="610">
        <v>0</v>
      </c>
      <c r="P24" s="610">
        <v>0</v>
      </c>
      <c r="Q24" s="542">
        <v>0</v>
      </c>
    </row>
    <row r="25" spans="2:17" ht="14.4">
      <c r="B25" s="583" t="s">
        <v>978</v>
      </c>
      <c r="C25" s="582">
        <v>0</v>
      </c>
      <c r="D25" s="582">
        <v>0</v>
      </c>
      <c r="E25" s="582">
        <v>0</v>
      </c>
      <c r="F25" s="582">
        <v>0</v>
      </c>
      <c r="G25" s="582">
        <v>0</v>
      </c>
      <c r="H25" s="579">
        <v>1.4</v>
      </c>
      <c r="I25" s="580">
        <v>0</v>
      </c>
      <c r="J25" s="610">
        <v>0</v>
      </c>
      <c r="K25" s="610">
        <v>0</v>
      </c>
      <c r="L25" s="610"/>
      <c r="M25" s="610">
        <v>0</v>
      </c>
      <c r="N25" s="610"/>
      <c r="O25" s="610">
        <v>0</v>
      </c>
      <c r="P25" s="610">
        <v>0</v>
      </c>
      <c r="Q25" s="542">
        <v>0</v>
      </c>
    </row>
    <row r="26" spans="2:17" ht="14.4">
      <c r="B26" s="581" t="s">
        <v>993</v>
      </c>
      <c r="C26" s="582">
        <v>680900</v>
      </c>
      <c r="D26" s="582">
        <v>21645.575342465774</v>
      </c>
      <c r="E26" s="582">
        <v>0</v>
      </c>
      <c r="F26" s="582">
        <v>64252.799999999996</v>
      </c>
      <c r="G26" s="582">
        <v>11555.256175438084</v>
      </c>
      <c r="H26" s="579">
        <v>1.4</v>
      </c>
      <c r="I26" s="580">
        <v>106131.2786456133</v>
      </c>
      <c r="J26" s="610">
        <v>0</v>
      </c>
      <c r="K26" s="610">
        <v>0</v>
      </c>
      <c r="L26" s="610"/>
      <c r="M26" s="610">
        <v>0</v>
      </c>
      <c r="N26" s="610"/>
      <c r="O26" s="610">
        <v>0</v>
      </c>
      <c r="P26" s="610">
        <v>0</v>
      </c>
      <c r="Q26" s="542">
        <v>0</v>
      </c>
    </row>
    <row r="27" spans="2:17" ht="14.4">
      <c r="B27" s="583" t="s">
        <v>976</v>
      </c>
      <c r="C27" s="582">
        <v>680900</v>
      </c>
      <c r="D27" s="582">
        <v>21645.575342465774</v>
      </c>
      <c r="E27" s="582">
        <v>0</v>
      </c>
      <c r="F27" s="582">
        <v>0</v>
      </c>
      <c r="G27" s="582">
        <v>11555.256175438084</v>
      </c>
      <c r="H27" s="579">
        <v>1.4</v>
      </c>
      <c r="I27" s="580">
        <v>16177.358645613316</v>
      </c>
      <c r="J27" s="610">
        <v>0</v>
      </c>
      <c r="K27" s="610">
        <v>0</v>
      </c>
      <c r="L27" s="610"/>
      <c r="M27" s="610">
        <v>0</v>
      </c>
      <c r="N27" s="610"/>
      <c r="O27" s="610">
        <v>2403.2435569933423</v>
      </c>
      <c r="P27" s="610">
        <v>0</v>
      </c>
      <c r="Q27" s="542">
        <v>2403.2435569933423</v>
      </c>
    </row>
    <row r="28" spans="2:17" ht="14.4">
      <c r="B28" s="583" t="s">
        <v>977</v>
      </c>
      <c r="C28" s="582">
        <v>680900</v>
      </c>
      <c r="D28" s="582">
        <v>21645.575342465774</v>
      </c>
      <c r="E28" s="582">
        <v>0</v>
      </c>
      <c r="F28" s="582">
        <v>64252.799999999996</v>
      </c>
      <c r="G28" s="582">
        <v>11439.12</v>
      </c>
      <c r="H28" s="579">
        <v>1.4</v>
      </c>
      <c r="I28" s="580">
        <v>105968.68799999999</v>
      </c>
      <c r="J28" s="610">
        <v>0</v>
      </c>
      <c r="K28" s="610">
        <v>0</v>
      </c>
      <c r="L28" s="610"/>
      <c r="M28" s="610">
        <v>0</v>
      </c>
      <c r="N28" s="610"/>
      <c r="O28" s="610">
        <v>105968.68799999999</v>
      </c>
      <c r="P28" s="610">
        <v>0</v>
      </c>
      <c r="Q28" s="542">
        <v>105968.68799999999</v>
      </c>
    </row>
    <row r="29" spans="2:17" ht="14.4">
      <c r="B29" s="583" t="s">
        <v>978</v>
      </c>
      <c r="C29" s="582">
        <v>680900</v>
      </c>
      <c r="D29" s="582">
        <v>21645.575342465774</v>
      </c>
      <c r="E29" s="582">
        <v>0</v>
      </c>
      <c r="F29" s="582">
        <v>21645.575342465774</v>
      </c>
      <c r="G29" s="582">
        <v>27236</v>
      </c>
      <c r="H29" s="579">
        <v>1.4</v>
      </c>
      <c r="I29" s="580">
        <v>68434.205479452081</v>
      </c>
      <c r="J29" s="610">
        <v>0</v>
      </c>
      <c r="K29" s="610">
        <v>0</v>
      </c>
      <c r="L29" s="610"/>
      <c r="M29" s="610">
        <v>0</v>
      </c>
      <c r="N29" s="610"/>
      <c r="O29" s="610">
        <v>68434.205479452081</v>
      </c>
      <c r="P29" s="610">
        <v>0</v>
      </c>
      <c r="Q29" s="542">
        <v>68434.205479452081</v>
      </c>
    </row>
    <row r="30" spans="2:17" ht="14.4">
      <c r="B30" s="584" t="s">
        <v>994</v>
      </c>
      <c r="C30" s="582">
        <v>0</v>
      </c>
      <c r="D30" s="582">
        <v>0</v>
      </c>
      <c r="E30" s="582">
        <v>0</v>
      </c>
      <c r="F30" s="582">
        <v>0</v>
      </c>
      <c r="G30" s="582">
        <v>0</v>
      </c>
      <c r="H30" s="579">
        <v>1.4</v>
      </c>
      <c r="I30" s="580">
        <v>0</v>
      </c>
      <c r="J30" s="610">
        <v>0</v>
      </c>
      <c r="K30" s="610">
        <v>0</v>
      </c>
      <c r="L30" s="610"/>
      <c r="M30" s="610">
        <v>0</v>
      </c>
      <c r="N30" s="610"/>
      <c r="O30" s="610">
        <v>0</v>
      </c>
      <c r="P30" s="610">
        <v>0</v>
      </c>
      <c r="Q30" s="542">
        <v>0</v>
      </c>
    </row>
    <row r="31" spans="2:17" ht="14.4">
      <c r="B31" s="583" t="s">
        <v>976</v>
      </c>
      <c r="C31" s="582">
        <v>0</v>
      </c>
      <c r="D31" s="582">
        <v>0</v>
      </c>
      <c r="E31" s="582">
        <v>0</v>
      </c>
      <c r="F31" s="582">
        <v>0</v>
      </c>
      <c r="G31" s="582">
        <v>0</v>
      </c>
      <c r="H31" s="579">
        <v>1.4</v>
      </c>
      <c r="I31" s="580">
        <v>0</v>
      </c>
      <c r="J31" s="610">
        <v>0</v>
      </c>
      <c r="K31" s="610">
        <v>0</v>
      </c>
      <c r="L31" s="610"/>
      <c r="M31" s="610">
        <v>0</v>
      </c>
      <c r="N31" s="610"/>
      <c r="O31" s="610">
        <v>0</v>
      </c>
      <c r="P31" s="610">
        <v>0</v>
      </c>
      <c r="Q31" s="542">
        <v>0</v>
      </c>
    </row>
    <row r="32" spans="2:17" ht="14.4">
      <c r="B32" s="583" t="s">
        <v>977</v>
      </c>
      <c r="C32" s="582">
        <v>0</v>
      </c>
      <c r="D32" s="582">
        <v>0</v>
      </c>
      <c r="E32" s="582">
        <v>0</v>
      </c>
      <c r="F32" s="582">
        <v>0</v>
      </c>
      <c r="G32" s="582">
        <v>0</v>
      </c>
      <c r="H32" s="579">
        <v>1.4</v>
      </c>
      <c r="I32" s="580">
        <v>0</v>
      </c>
      <c r="J32" s="610">
        <v>0</v>
      </c>
      <c r="K32" s="610">
        <v>0</v>
      </c>
      <c r="L32" s="610"/>
      <c r="M32" s="610">
        <v>0</v>
      </c>
      <c r="N32" s="610"/>
      <c r="O32" s="610">
        <v>0</v>
      </c>
      <c r="P32" s="610">
        <v>0</v>
      </c>
      <c r="Q32" s="542">
        <v>0</v>
      </c>
    </row>
    <row r="33" spans="2:17" ht="14.4">
      <c r="B33" s="583" t="s">
        <v>978</v>
      </c>
      <c r="C33" s="582">
        <v>0</v>
      </c>
      <c r="D33" s="582">
        <v>0</v>
      </c>
      <c r="E33" s="582">
        <v>0</v>
      </c>
      <c r="F33" s="582">
        <v>0</v>
      </c>
      <c r="G33" s="582">
        <v>0</v>
      </c>
      <c r="H33" s="579">
        <v>1.4</v>
      </c>
      <c r="I33" s="580">
        <v>0</v>
      </c>
      <c r="J33" s="610">
        <v>0</v>
      </c>
      <c r="K33" s="610">
        <v>0</v>
      </c>
      <c r="L33" s="610"/>
      <c r="M33" s="610">
        <v>0</v>
      </c>
      <c r="N33" s="610"/>
      <c r="O33" s="610">
        <v>0</v>
      </c>
      <c r="P33" s="610">
        <v>0</v>
      </c>
      <c r="Q33" s="542">
        <v>0</v>
      </c>
    </row>
    <row r="34" spans="2:17" ht="14.4">
      <c r="B34" s="585" t="s">
        <v>66</v>
      </c>
      <c r="C34" s="586">
        <v>69227200</v>
      </c>
      <c r="D34" s="586" t="b">
        <v>0</v>
      </c>
      <c r="E34" s="586">
        <v>0</v>
      </c>
      <c r="F34" s="586">
        <v>64252.799999999996</v>
      </c>
      <c r="G34" s="586">
        <v>734218.89236555854</v>
      </c>
      <c r="H34" s="579">
        <v>1.4</v>
      </c>
      <c r="I34" s="580">
        <v>1117860.3693117818</v>
      </c>
      <c r="J34" s="586" t="b">
        <v>0</v>
      </c>
      <c r="K34" s="586" t="b">
        <v>0</v>
      </c>
      <c r="L34" s="586" t="b">
        <v>0</v>
      </c>
      <c r="M34" s="586" t="b">
        <v>0</v>
      </c>
      <c r="N34" s="586" t="b">
        <v>0</v>
      </c>
      <c r="O34" s="586">
        <v>2403.2435569933423</v>
      </c>
      <c r="P34" s="586" t="b">
        <v>0</v>
      </c>
      <c r="Q34" s="586">
        <v>2403.2435569933423</v>
      </c>
    </row>
  </sheetData>
  <conditionalFormatting sqref="I7:I34">
    <cfRule type="expression" dxfId="26" priority="1">
      <formula>(C7*#REF!)&lt;&gt;SUM(#REF!)</formula>
    </cfRule>
  </conditionalFormatting>
  <pageMargins left="0.7" right="0.7" top="0.75" bottom="0.75" header="0.3" footer="0.3"/>
  <pageSetup scale="24"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L53"/>
  <sheetViews>
    <sheetView zoomScale="80" zoomScaleNormal="80" workbookViewId="0">
      <pane xSplit="1" ySplit="5" topLeftCell="B7" activePane="bottomRight" state="frozen"/>
      <selection pane="topRight" activeCell="B1" sqref="B1"/>
      <selection pane="bottomLeft" activeCell="A6" sqref="A6"/>
      <selection pane="bottomRight" activeCell="I38" sqref="I38"/>
    </sheetView>
  </sheetViews>
  <sheetFormatPr defaultRowHeight="14.4"/>
  <cols>
    <col min="1" max="1" width="9.5546875" style="19" bestFit="1" customWidth="1"/>
    <col min="2" max="2" width="82.6640625" style="16" customWidth="1"/>
    <col min="3" max="3" width="14.33203125" style="16" bestFit="1" customWidth="1"/>
    <col min="4" max="5" width="14.33203125" style="2" bestFit="1" customWidth="1"/>
    <col min="6" max="7" width="14" style="2" bestFit="1" customWidth="1"/>
    <col min="8" max="8" width="6.6640625" customWidth="1"/>
    <col min="9" max="13" width="9" customWidth="1"/>
  </cols>
  <sheetData>
    <row r="1" spans="1:8">
      <c r="A1" s="17" t="s">
        <v>97</v>
      </c>
      <c r="B1" s="250" t="str">
        <f>Info!C2</f>
        <v>სს ”ლიბერთი ბანკი”</v>
      </c>
    </row>
    <row r="2" spans="1:8">
      <c r="A2" s="17" t="s">
        <v>98</v>
      </c>
      <c r="B2" s="618">
        <v>45838</v>
      </c>
      <c r="C2" s="28"/>
      <c r="D2" s="18"/>
      <c r="E2" s="18"/>
      <c r="F2" s="18"/>
      <c r="G2" s="18"/>
      <c r="H2" s="1"/>
    </row>
    <row r="3" spans="1:8" ht="15" thickBot="1">
      <c r="A3" s="17"/>
      <c r="C3" s="28"/>
      <c r="D3" s="18"/>
      <c r="E3" s="18"/>
      <c r="F3" s="18"/>
      <c r="G3" s="18"/>
      <c r="H3" s="1"/>
    </row>
    <row r="4" spans="1:8" ht="15" customHeight="1" thickBot="1">
      <c r="A4" s="39" t="s">
        <v>241</v>
      </c>
      <c r="B4" s="122" t="s">
        <v>128</v>
      </c>
      <c r="C4" s="123"/>
      <c r="D4" s="873" t="s">
        <v>904</v>
      </c>
      <c r="E4" s="874"/>
      <c r="F4" s="874"/>
      <c r="G4" s="875"/>
      <c r="H4" s="1"/>
    </row>
    <row r="5" spans="1:8">
      <c r="A5" s="178" t="s">
        <v>25</v>
      </c>
      <c r="B5" s="179"/>
      <c r="C5" s="262" t="str">
        <f>INT((MONTH($B$2))/3)&amp;"Q"&amp;"-"&amp;YEAR($B$2)</f>
        <v>2Q-2025</v>
      </c>
      <c r="D5" s="262" t="str">
        <f>IF(INT(MONTH($B$2))=3, "4"&amp;"Q"&amp;"-"&amp;YEAR($B$2)-1, IF(INT(MONTH($B$2))=6, "1"&amp;"Q"&amp;"-"&amp;YEAR($B$2), IF(INT(MONTH($B$2))=9, "2"&amp;"Q"&amp;"-"&amp;YEAR($B$2),IF(INT(MONTH($B$2))=12, "3"&amp;"Q"&amp;"-"&amp;YEAR($B$2), 0))))</f>
        <v>1Q-2025</v>
      </c>
      <c r="E5" s="262" t="str">
        <f>IF(INT(MONTH($B$2))=3, "3"&amp;"Q"&amp;"-"&amp;YEAR($B$2)-1, IF(INT(MONTH($B$2))=6, "4"&amp;"Q"&amp;"-"&amp;YEAR($B$2)-1, IF(INT(MONTH($B$2))=9, "1"&amp;"Q"&amp;"-"&amp;YEAR($B$2),IF(INT(MONTH($B$2))=12, "2"&amp;"Q"&amp;"-"&amp;YEAR($B$2), 0))))</f>
        <v>4Q-2024</v>
      </c>
      <c r="F5" s="262" t="str">
        <f>IF(INT(MONTH($B$2))=3, "2"&amp;"Q"&amp;"-"&amp;YEAR($B$2)-1, IF(INT(MONTH($B$2))=6, "3"&amp;"Q"&amp;"-"&amp;YEAR($B$2)-1, IF(INT(MONTH($B$2))=9, "4"&amp;"Q"&amp;"-"&amp;YEAR($B$2)-1,IF(INT(MONTH($B$2))=12, "1"&amp;"Q"&amp;"-"&amp;YEAR($B$2), 0))))</f>
        <v>3Q-2024</v>
      </c>
      <c r="G5" s="263" t="str">
        <f>IF(INT(MONTH($B$2))=3, "1"&amp;"Q"&amp;"-"&amp;YEAR($B$2)-1, IF(INT(MONTH($B$2))=6, "2"&amp;"Q"&amp;"-"&amp;YEAR($B$2)-1, IF(INT(MONTH($B$2))=9, "3"&amp;"Q"&amp;"-"&amp;YEAR($B$2)-1,IF(INT(MONTH($B$2))=12, "4"&amp;"Q"&amp;"-"&amp;YEAR($B$2)-1, 0))))</f>
        <v>2Q-2024</v>
      </c>
    </row>
    <row r="6" spans="1:8">
      <c r="A6" s="848"/>
      <c r="B6" s="849" t="s">
        <v>95</v>
      </c>
      <c r="C6" s="180"/>
      <c r="D6" s="180"/>
      <c r="E6" s="180"/>
      <c r="F6" s="180"/>
      <c r="G6" s="181"/>
    </row>
    <row r="7" spans="1:8">
      <c r="A7" s="848"/>
      <c r="B7" s="850" t="s">
        <v>99</v>
      </c>
      <c r="C7" s="180"/>
      <c r="D7" s="180"/>
      <c r="E7" s="180"/>
      <c r="F7" s="180"/>
      <c r="G7" s="181"/>
    </row>
    <row r="8" spans="1:8">
      <c r="A8" s="851">
        <v>1</v>
      </c>
      <c r="B8" s="852" t="s">
        <v>22</v>
      </c>
      <c r="C8" s="623">
        <v>552245890</v>
      </c>
      <c r="D8" s="624">
        <v>525336628</v>
      </c>
      <c r="E8" s="624">
        <v>494557061.01626861</v>
      </c>
      <c r="F8" s="624">
        <v>476725155.01626861</v>
      </c>
      <c r="G8" s="625">
        <v>451910666.01626861</v>
      </c>
    </row>
    <row r="9" spans="1:8">
      <c r="A9" s="851">
        <v>2</v>
      </c>
      <c r="B9" s="852" t="s">
        <v>75</v>
      </c>
      <c r="C9" s="623">
        <v>557970331.55499995</v>
      </c>
      <c r="D9" s="624">
        <v>530968494.38999999</v>
      </c>
      <c r="E9" s="624">
        <v>499122445.01626861</v>
      </c>
      <c r="F9" s="624">
        <v>481290539.01626861</v>
      </c>
      <c r="G9" s="625">
        <v>456476050.01626861</v>
      </c>
    </row>
    <row r="10" spans="1:8">
      <c r="A10" s="851">
        <v>3</v>
      </c>
      <c r="B10" s="852" t="s">
        <v>74</v>
      </c>
      <c r="C10" s="623">
        <v>672934382.07807994</v>
      </c>
      <c r="D10" s="624">
        <v>636735176.87199998</v>
      </c>
      <c r="E10" s="624">
        <v>597044234.29626858</v>
      </c>
      <c r="F10" s="624">
        <v>576381135.99626863</v>
      </c>
      <c r="G10" s="625">
        <v>534461681.4802686</v>
      </c>
    </row>
    <row r="11" spans="1:8">
      <c r="A11" s="851">
        <v>4</v>
      </c>
      <c r="B11" s="852" t="s">
        <v>414</v>
      </c>
      <c r="C11" s="623">
        <v>441488902.26237458</v>
      </c>
      <c r="D11" s="624">
        <v>425777728.86678213</v>
      </c>
      <c r="E11" s="624">
        <v>389236302.9916597</v>
      </c>
      <c r="F11" s="624">
        <v>375461803.76365733</v>
      </c>
      <c r="G11" s="625">
        <v>353660623.14210975</v>
      </c>
    </row>
    <row r="12" spans="1:8">
      <c r="A12" s="851">
        <v>5</v>
      </c>
      <c r="B12" s="852" t="s">
        <v>415</v>
      </c>
      <c r="C12" s="623">
        <v>528585929.79793251</v>
      </c>
      <c r="D12" s="624">
        <v>511799321.7346729</v>
      </c>
      <c r="E12" s="624">
        <v>470223053.12787247</v>
      </c>
      <c r="F12" s="624">
        <v>450599467.36418808</v>
      </c>
      <c r="G12" s="625">
        <v>424208609.17093927</v>
      </c>
    </row>
    <row r="13" spans="1:8">
      <c r="A13" s="851">
        <v>6</v>
      </c>
      <c r="B13" s="852" t="s">
        <v>416</v>
      </c>
      <c r="C13" s="623">
        <v>644204846.62828577</v>
      </c>
      <c r="D13" s="624">
        <v>625984079.57518649</v>
      </c>
      <c r="E13" s="624">
        <v>577724799.6767478</v>
      </c>
      <c r="F13" s="624">
        <v>550336100.57666826</v>
      </c>
      <c r="G13" s="625">
        <v>517860781.4674024</v>
      </c>
    </row>
    <row r="14" spans="1:8">
      <c r="A14" s="848"/>
      <c r="B14" s="849" t="s">
        <v>418</v>
      </c>
      <c r="C14" s="180"/>
      <c r="D14" s="180"/>
      <c r="E14" s="180"/>
      <c r="F14" s="180"/>
      <c r="G14" s="181"/>
    </row>
    <row r="15" spans="1:8" ht="27" customHeight="1">
      <c r="A15" s="851">
        <v>7</v>
      </c>
      <c r="B15" s="852" t="s">
        <v>417</v>
      </c>
      <c r="C15" s="626">
        <v>3866746277.552371</v>
      </c>
      <c r="D15" s="624">
        <v>3794115454.49717</v>
      </c>
      <c r="E15" s="624">
        <v>3572886204.6625586</v>
      </c>
      <c r="F15" s="624">
        <v>3310888204.7714052</v>
      </c>
      <c r="G15" s="625">
        <v>3138324582.412457</v>
      </c>
    </row>
    <row r="16" spans="1:8">
      <c r="A16" s="848"/>
      <c r="B16" s="849" t="s">
        <v>421</v>
      </c>
      <c r="C16" s="180"/>
      <c r="D16" s="180"/>
      <c r="E16" s="180"/>
      <c r="F16" s="180"/>
      <c r="G16" s="181"/>
    </row>
    <row r="17" spans="1:12" s="3" customFormat="1">
      <c r="A17" s="851"/>
      <c r="B17" s="850" t="s">
        <v>967</v>
      </c>
      <c r="C17" s="180"/>
      <c r="D17" s="180"/>
      <c r="E17" s="180"/>
      <c r="F17" s="180"/>
      <c r="G17" s="181"/>
      <c r="I17"/>
      <c r="J17"/>
      <c r="L17"/>
    </row>
    <row r="18" spans="1:12">
      <c r="A18" s="853">
        <v>8</v>
      </c>
      <c r="B18" s="854" t="s">
        <v>412</v>
      </c>
      <c r="C18" s="627">
        <v>0.14281927242186901</v>
      </c>
      <c r="D18" s="628">
        <v>0.13846089669657199</v>
      </c>
      <c r="E18" s="628">
        <v>0.13841948292976128</v>
      </c>
      <c r="F18" s="628">
        <v>0.14398708912286676</v>
      </c>
      <c r="G18" s="629">
        <v>0.14399742733713064</v>
      </c>
    </row>
    <row r="19" spans="1:12" ht="15" customHeight="1">
      <c r="A19" s="853">
        <v>9</v>
      </c>
      <c r="B19" s="854" t="s">
        <v>411</v>
      </c>
      <c r="C19" s="627">
        <v>0.14429970096413774</v>
      </c>
      <c r="D19" s="628">
        <v>0.13994526544010208</v>
      </c>
      <c r="E19" s="628">
        <v>0.13969726893762302</v>
      </c>
      <c r="F19" s="628">
        <v>0.14536598919971644</v>
      </c>
      <c r="G19" s="629">
        <v>0.14545214748481228</v>
      </c>
    </row>
    <row r="20" spans="1:12">
      <c r="A20" s="853">
        <v>10</v>
      </c>
      <c r="B20" s="854" t="s">
        <v>413</v>
      </c>
      <c r="C20" s="627">
        <v>0.17403117085407624</v>
      </c>
      <c r="D20" s="628">
        <v>0.16782177150599806</v>
      </c>
      <c r="E20" s="628">
        <v>0.16710418415149508</v>
      </c>
      <c r="F20" s="628">
        <v>0.17408655936060635</v>
      </c>
      <c r="G20" s="629">
        <v>0.170301594830393</v>
      </c>
    </row>
    <row r="21" spans="1:12">
      <c r="A21" s="853">
        <v>11</v>
      </c>
      <c r="B21" s="852" t="s">
        <v>414</v>
      </c>
      <c r="C21" s="627">
        <v>0.1141758136098432</v>
      </c>
      <c r="D21" s="628">
        <v>0.1122205515285802</v>
      </c>
      <c r="E21" s="628">
        <v>0.10894170166508876</v>
      </c>
      <c r="F21" s="628">
        <v>0.11340213880449657</v>
      </c>
      <c r="G21" s="629">
        <v>0.11269090046455546</v>
      </c>
    </row>
    <row r="22" spans="1:12">
      <c r="A22" s="853">
        <v>12</v>
      </c>
      <c r="B22" s="852" t="s">
        <v>415</v>
      </c>
      <c r="C22" s="627">
        <v>0.1367004431779073</v>
      </c>
      <c r="D22" s="628">
        <v>0.13489292244073292</v>
      </c>
      <c r="E22" s="628">
        <v>0.13160874043909906</v>
      </c>
      <c r="F22" s="628">
        <v>0.13609624955467167</v>
      </c>
      <c r="G22" s="629">
        <v>0.13517040638443029</v>
      </c>
    </row>
    <row r="23" spans="1:12">
      <c r="A23" s="853">
        <v>13</v>
      </c>
      <c r="B23" s="852" t="s">
        <v>416</v>
      </c>
      <c r="C23" s="627">
        <v>0.16660127155693905</v>
      </c>
      <c r="D23" s="628">
        <v>0.16498814732514444</v>
      </c>
      <c r="E23" s="628">
        <v>0.16169694935227052</v>
      </c>
      <c r="F23" s="628">
        <v>0.16622007948911258</v>
      </c>
      <c r="G23" s="629">
        <v>0.1650118615421603</v>
      </c>
    </row>
    <row r="24" spans="1:12" ht="27.6">
      <c r="A24" s="848"/>
      <c r="B24" s="849" t="s">
        <v>952</v>
      </c>
      <c r="C24" s="180"/>
      <c r="D24" s="180"/>
      <c r="E24" s="180"/>
      <c r="F24" s="180"/>
      <c r="G24" s="181"/>
    </row>
    <row r="25" spans="1:12" ht="27.6">
      <c r="A25" s="853">
        <v>14</v>
      </c>
      <c r="B25" s="854" t="s">
        <v>953</v>
      </c>
      <c r="C25" s="627">
        <v>0.12811070917179923</v>
      </c>
      <c r="D25" s="628">
        <v>0.1228790473713131</v>
      </c>
      <c r="E25" s="628">
        <v>0.12717541588370704</v>
      </c>
      <c r="F25" s="628">
        <v>0.12466684122191135</v>
      </c>
      <c r="G25" s="629">
        <v>0.12316698443036685</v>
      </c>
    </row>
    <row r="26" spans="1:12">
      <c r="A26" s="848"/>
      <c r="B26" s="849" t="s">
        <v>6</v>
      </c>
      <c r="C26" s="855"/>
      <c r="D26" s="180"/>
      <c r="E26" s="180"/>
      <c r="F26" s="180"/>
      <c r="G26" s="181"/>
    </row>
    <row r="27" spans="1:12" ht="15" customHeight="1">
      <c r="A27" s="856">
        <v>15</v>
      </c>
      <c r="B27" s="857" t="s">
        <v>7</v>
      </c>
      <c r="C27" s="793">
        <v>0.12964355251866436</v>
      </c>
      <c r="D27" s="630">
        <v>0.12757999267309761</v>
      </c>
      <c r="E27" s="630">
        <v>0.13352588531777046</v>
      </c>
      <c r="F27" s="630">
        <v>0.13489690373614893</v>
      </c>
      <c r="G27" s="631">
        <v>0.13594000874485046</v>
      </c>
    </row>
    <row r="28" spans="1:12">
      <c r="A28" s="856">
        <v>16</v>
      </c>
      <c r="B28" s="857" t="s">
        <v>8</v>
      </c>
      <c r="C28" s="793">
        <v>6.0881534060544008E-2</v>
      </c>
      <c r="D28" s="630">
        <v>5.995030532207319E-2</v>
      </c>
      <c r="E28" s="630">
        <v>6.1812917122402701E-2</v>
      </c>
      <c r="F28" s="630">
        <v>6.2149335130943298E-2</v>
      </c>
      <c r="G28" s="631">
        <v>6.3447197673077563E-2</v>
      </c>
    </row>
    <row r="29" spans="1:12">
      <c r="A29" s="856">
        <v>17</v>
      </c>
      <c r="B29" s="857" t="s">
        <v>9</v>
      </c>
      <c r="C29" s="793">
        <v>2.8846153348282846E-2</v>
      </c>
      <c r="D29" s="630">
        <v>3.0671249042890224E-2</v>
      </c>
      <c r="E29" s="630">
        <v>3.3661146627301693E-2</v>
      </c>
      <c r="F29" s="630">
        <v>3.564391852912939E-2</v>
      </c>
      <c r="G29" s="631">
        <v>3.5716841818431891E-2</v>
      </c>
    </row>
    <row r="30" spans="1:12">
      <c r="A30" s="856">
        <v>18</v>
      </c>
      <c r="B30" s="857" t="s">
        <v>129</v>
      </c>
      <c r="C30" s="793">
        <v>6.8762018458120355E-2</v>
      </c>
      <c r="D30" s="630">
        <v>6.7629687351024426E-2</v>
      </c>
      <c r="E30" s="630">
        <v>7.1712968195367752E-2</v>
      </c>
      <c r="F30" s="630">
        <v>7.2747568605205634E-2</v>
      </c>
      <c r="G30" s="631">
        <v>7.2492811071772897E-2</v>
      </c>
    </row>
    <row r="31" spans="1:12">
      <c r="A31" s="856">
        <v>19</v>
      </c>
      <c r="B31" s="857" t="s">
        <v>10</v>
      </c>
      <c r="C31" s="793">
        <v>2.3267151824740148E-2</v>
      </c>
      <c r="D31" s="630">
        <v>2.3024092846881498E-2</v>
      </c>
      <c r="E31" s="630">
        <v>2.2849459205870466E-2</v>
      </c>
      <c r="F31" s="630">
        <v>2.5326708964072134E-2</v>
      </c>
      <c r="G31" s="631">
        <v>2.6145284601019822E-2</v>
      </c>
    </row>
    <row r="32" spans="1:12">
      <c r="A32" s="856">
        <v>20</v>
      </c>
      <c r="B32" s="857" t="s">
        <v>11</v>
      </c>
      <c r="C32" s="793">
        <v>0.19445886041702257</v>
      </c>
      <c r="D32" s="630">
        <v>0.19352832777294401</v>
      </c>
      <c r="E32" s="630">
        <v>0.18910827785737916</v>
      </c>
      <c r="F32" s="630">
        <v>0.20934942503485948</v>
      </c>
      <c r="G32" s="631">
        <v>0.21668863259107363</v>
      </c>
    </row>
    <row r="33" spans="1:12">
      <c r="A33" s="848"/>
      <c r="B33" s="849" t="s">
        <v>12</v>
      </c>
      <c r="C33" s="858"/>
      <c r="D33" s="180"/>
      <c r="E33" s="180"/>
      <c r="F33" s="180"/>
      <c r="G33" s="181"/>
    </row>
    <row r="34" spans="1:12">
      <c r="A34" s="856">
        <v>21</v>
      </c>
      <c r="B34" s="857" t="s">
        <v>13</v>
      </c>
      <c r="C34" s="793">
        <v>3.3464911132688298E-2</v>
      </c>
      <c r="D34" s="632">
        <v>3.4770391236871104E-2</v>
      </c>
      <c r="E34" s="632">
        <v>3.6295698069211492E-2</v>
      </c>
      <c r="F34" s="632">
        <v>3.8632935098288648E-2</v>
      </c>
      <c r="G34" s="633">
        <v>4.1037638405429996E-2</v>
      </c>
    </row>
    <row r="35" spans="1:12" ht="15" customHeight="1">
      <c r="A35" s="856">
        <v>22</v>
      </c>
      <c r="B35" s="857" t="s">
        <v>917</v>
      </c>
      <c r="C35" s="793">
        <v>3.3311101083553035E-2</v>
      </c>
      <c r="D35" s="632">
        <v>3.573067919028846E-2</v>
      </c>
      <c r="E35" s="632">
        <v>3.8723350761791203E-2</v>
      </c>
      <c r="F35" s="632">
        <v>4.0676002268681406E-2</v>
      </c>
      <c r="G35" s="633">
        <v>4.2331589398323363E-2</v>
      </c>
    </row>
    <row r="36" spans="1:12">
      <c r="A36" s="856">
        <v>23</v>
      </c>
      <c r="B36" s="857" t="s">
        <v>14</v>
      </c>
      <c r="C36" s="793">
        <v>0.22398822652038747</v>
      </c>
      <c r="D36" s="632">
        <v>0.23228513557706831</v>
      </c>
      <c r="E36" s="632">
        <v>0.23318541703763818</v>
      </c>
      <c r="F36" s="632">
        <v>0.22539542436453869</v>
      </c>
      <c r="G36" s="633">
        <v>0.20180543664543094</v>
      </c>
    </row>
    <row r="37" spans="1:12" ht="15" customHeight="1">
      <c r="A37" s="856">
        <v>24</v>
      </c>
      <c r="B37" s="857" t="s">
        <v>15</v>
      </c>
      <c r="C37" s="793">
        <v>0.22931428577836915</v>
      </c>
      <c r="D37" s="632">
        <v>0.24055205812451469</v>
      </c>
      <c r="E37" s="632">
        <v>0.25006070075037845</v>
      </c>
      <c r="F37" s="632">
        <v>0.24267437410402101</v>
      </c>
      <c r="G37" s="633">
        <v>0.23430983007843634</v>
      </c>
    </row>
    <row r="38" spans="1:12">
      <c r="A38" s="856">
        <v>25</v>
      </c>
      <c r="B38" s="857" t="s">
        <v>16</v>
      </c>
      <c r="C38" s="793">
        <v>9.2614735246826063E-2</v>
      </c>
      <c r="D38" s="632">
        <v>5.7639232345230829E-2</v>
      </c>
      <c r="E38" s="632">
        <v>0.18718191691155472</v>
      </c>
      <c r="F38" s="632">
        <v>0.15930679832848371</v>
      </c>
      <c r="G38" s="633">
        <v>0.14461920459661237</v>
      </c>
    </row>
    <row r="39" spans="1:12" ht="15" customHeight="1">
      <c r="A39" s="848"/>
      <c r="B39" s="849" t="s">
        <v>17</v>
      </c>
      <c r="C39" s="858"/>
      <c r="D39" s="180"/>
      <c r="E39" s="180"/>
      <c r="F39" s="180"/>
      <c r="G39" s="181"/>
    </row>
    <row r="40" spans="1:12" ht="15" customHeight="1">
      <c r="A40" s="856">
        <v>26</v>
      </c>
      <c r="B40" s="857" t="s">
        <v>18</v>
      </c>
      <c r="C40" s="793">
        <v>0.16420566255758853</v>
      </c>
      <c r="D40" s="634">
        <v>0.16518727212948106</v>
      </c>
      <c r="E40" s="634">
        <v>0.17963852729656912</v>
      </c>
      <c r="F40" s="634">
        <v>0.1492629749978556</v>
      </c>
      <c r="G40" s="631">
        <v>0.16539999999999999</v>
      </c>
    </row>
    <row r="41" spans="1:12" ht="15" customHeight="1">
      <c r="A41" s="856">
        <v>27</v>
      </c>
      <c r="B41" s="857" t="s">
        <v>19</v>
      </c>
      <c r="C41" s="793">
        <v>0.26026724430039955</v>
      </c>
      <c r="D41" s="630">
        <v>0.27113045648302808</v>
      </c>
      <c r="E41" s="630">
        <v>0.28814971838997666</v>
      </c>
      <c r="F41" s="630">
        <v>0.26329976972625957</v>
      </c>
      <c r="G41" s="631">
        <v>0.26488054908483566</v>
      </c>
    </row>
    <row r="42" spans="1:12" ht="15" customHeight="1">
      <c r="A42" s="856">
        <v>28</v>
      </c>
      <c r="B42" s="859" t="s">
        <v>20</v>
      </c>
      <c r="C42" s="793">
        <v>0.29805514396576177</v>
      </c>
      <c r="D42" s="630">
        <v>0.28640147179563308</v>
      </c>
      <c r="E42" s="630">
        <v>0.27356444959215231</v>
      </c>
      <c r="F42" s="630">
        <v>0.31830837153043406</v>
      </c>
      <c r="G42" s="631">
        <v>0.33134385693358714</v>
      </c>
    </row>
    <row r="43" spans="1:12" ht="15" customHeight="1">
      <c r="A43" s="860"/>
      <c r="B43" s="849" t="s">
        <v>344</v>
      </c>
      <c r="C43" s="855"/>
      <c r="D43" s="180"/>
      <c r="E43" s="180"/>
      <c r="F43" s="180"/>
      <c r="G43" s="181"/>
    </row>
    <row r="44" spans="1:12" ht="15" customHeight="1">
      <c r="A44" s="856">
        <v>29</v>
      </c>
      <c r="B44" s="861" t="s">
        <v>328</v>
      </c>
      <c r="C44" s="804">
        <v>893791799.91219151</v>
      </c>
      <c r="D44" s="635">
        <v>862517993.9046886</v>
      </c>
      <c r="E44" s="635">
        <v>922068910.69472909</v>
      </c>
      <c r="F44" s="635">
        <v>936119644.80454123</v>
      </c>
      <c r="G44" s="636">
        <v>947474891.78269398</v>
      </c>
    </row>
    <row r="45" spans="1:12">
      <c r="A45" s="856">
        <v>30</v>
      </c>
      <c r="B45" s="857" t="s">
        <v>329</v>
      </c>
      <c r="C45" s="804">
        <v>761463798.61786175</v>
      </c>
      <c r="D45" s="635">
        <v>754121465.74082541</v>
      </c>
      <c r="E45" s="635">
        <v>753183737.11671567</v>
      </c>
      <c r="F45" s="635">
        <v>691301791.06222975</v>
      </c>
      <c r="G45" s="636">
        <v>688153424.55383015</v>
      </c>
    </row>
    <row r="46" spans="1:12">
      <c r="A46" s="300">
        <v>31</v>
      </c>
      <c r="B46" s="862" t="s">
        <v>327</v>
      </c>
      <c r="C46" s="632">
        <v>1.1737810799863622</v>
      </c>
      <c r="D46" s="630">
        <v>1.1437388180661028</v>
      </c>
      <c r="E46" s="630">
        <v>1.2242283857913974</v>
      </c>
      <c r="F46" s="630">
        <v>1.3541403434904069</v>
      </c>
      <c r="G46" s="631">
        <v>1.3768367023632804</v>
      </c>
      <c r="L46" s="797"/>
    </row>
    <row r="47" spans="1:12">
      <c r="A47" s="300"/>
      <c r="B47" s="849" t="s">
        <v>422</v>
      </c>
      <c r="C47" s="855"/>
      <c r="D47" s="180"/>
      <c r="E47" s="180"/>
      <c r="F47" s="180"/>
      <c r="G47" s="181"/>
      <c r="L47" s="797"/>
    </row>
    <row r="48" spans="1:12">
      <c r="A48" s="300">
        <v>32</v>
      </c>
      <c r="B48" s="862" t="s">
        <v>429</v>
      </c>
      <c r="C48" s="794">
        <v>3452702090.6997008</v>
      </c>
      <c r="D48" s="637">
        <v>3298595646.9869256</v>
      </c>
      <c r="E48" s="637">
        <v>3021811981.9074044</v>
      </c>
      <c r="F48" s="637">
        <v>3031154923.5591049</v>
      </c>
      <c r="G48" s="638">
        <v>2921537560.5913286</v>
      </c>
      <c r="L48" s="797"/>
    </row>
    <row r="49" spans="1:7">
      <c r="A49" s="300">
        <v>33</v>
      </c>
      <c r="B49" s="862" t="s">
        <v>442</v>
      </c>
      <c r="C49" s="794">
        <v>2733154312.3369546</v>
      </c>
      <c r="D49" s="637">
        <v>2590825369.1802034</v>
      </c>
      <c r="E49" s="637">
        <v>2388056306.4039626</v>
      </c>
      <c r="F49" s="637">
        <v>2278600368.8174944</v>
      </c>
      <c r="G49" s="638">
        <v>2130957564.7186644</v>
      </c>
    </row>
    <row r="50" spans="1:7" ht="15" thickBot="1">
      <c r="A50" s="863">
        <v>34</v>
      </c>
      <c r="B50" s="864" t="s">
        <v>456</v>
      </c>
      <c r="C50" s="795">
        <v>1.2632664299687875</v>
      </c>
      <c r="D50" s="639">
        <v>1.2731833207387022</v>
      </c>
      <c r="E50" s="639">
        <v>1.2653855664139588</v>
      </c>
      <c r="F50" s="639">
        <v>1.3302705314368739</v>
      </c>
      <c r="G50" s="640">
        <v>1.3709975313267391</v>
      </c>
    </row>
    <row r="51" spans="1:7">
      <c r="A51" s="20"/>
    </row>
    <row r="52" spans="1:7">
      <c r="B52" s="23"/>
    </row>
    <row r="53" spans="1:7" ht="69">
      <c r="B53" s="217" t="s">
        <v>343</v>
      </c>
      <c r="D53" s="201"/>
      <c r="E53" s="201"/>
      <c r="F53" s="201"/>
      <c r="G53" s="201"/>
    </row>
  </sheetData>
  <mergeCells count="1">
    <mergeCell ref="D4:G4"/>
  </mergeCells>
  <pageMargins left="0.7" right="0.7" top="0.75" bottom="0.75" header="0.3" footer="0.3"/>
  <pageSetup paperSize="9" scale="5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zoomScale="80" zoomScaleNormal="80" workbookViewId="0">
      <selection activeCell="G29" sqref="G29"/>
    </sheetView>
  </sheetViews>
  <sheetFormatPr defaultRowHeight="14.4"/>
  <cols>
    <col min="1" max="1" width="11.44140625" customWidth="1"/>
    <col min="2" max="2" width="76.6640625" style="4" customWidth="1"/>
    <col min="3" max="3" width="19.88671875" customWidth="1"/>
    <col min="4" max="4" width="9.6640625" customWidth="1"/>
    <col min="5" max="5" width="17.33203125" bestFit="1" customWidth="1"/>
    <col min="6" max="6" width="16.44140625" customWidth="1"/>
    <col min="7" max="7" width="27.5546875" customWidth="1"/>
  </cols>
  <sheetData>
    <row r="1" spans="1:3">
      <c r="A1" s="201" t="s">
        <v>97</v>
      </c>
      <c r="B1" t="str">
        <f>Info!C2</f>
        <v>სს ”ლიბერთი ბანკი”</v>
      </c>
    </row>
    <row r="2" spans="1:3">
      <c r="A2" s="201" t="s">
        <v>98</v>
      </c>
      <c r="B2" s="618">
        <f>'1. key ratios'!B2</f>
        <v>45838</v>
      </c>
    </row>
    <row r="3" spans="1:3">
      <c r="A3" s="201"/>
      <c r="B3"/>
    </row>
    <row r="4" spans="1:3">
      <c r="A4" s="201" t="s">
        <v>406</v>
      </c>
      <c r="B4" t="s">
        <v>375</v>
      </c>
    </row>
    <row r="5" spans="1:3">
      <c r="A5" s="546"/>
      <c r="B5" s="546" t="s">
        <v>376</v>
      </c>
      <c r="C5" s="547"/>
    </row>
    <row r="6" spans="1:3">
      <c r="A6" s="548">
        <v>1</v>
      </c>
      <c r="B6" s="549" t="s">
        <v>376</v>
      </c>
      <c r="C6" s="550">
        <v>5515586852</v>
      </c>
    </row>
    <row r="7" spans="1:3">
      <c r="A7" s="548">
        <v>2</v>
      </c>
      <c r="B7" s="549" t="s">
        <v>377</v>
      </c>
      <c r="C7" s="550">
        <v>-114292806</v>
      </c>
    </row>
    <row r="8" spans="1:3">
      <c r="A8" s="551">
        <v>3</v>
      </c>
      <c r="B8" s="552" t="s">
        <v>378</v>
      </c>
      <c r="C8" s="553">
        <v>5401294046</v>
      </c>
    </row>
    <row r="9" spans="1:3">
      <c r="A9" s="554"/>
      <c r="B9" s="554" t="s">
        <v>379</v>
      </c>
      <c r="C9" s="555">
        <v>0</v>
      </c>
    </row>
    <row r="10" spans="1:3">
      <c r="A10" s="556">
        <v>4</v>
      </c>
      <c r="B10" s="557" t="s">
        <v>380</v>
      </c>
      <c r="C10" s="550">
        <v>64252.799999999996</v>
      </c>
    </row>
    <row r="11" spans="1:3">
      <c r="A11" s="556">
        <v>5</v>
      </c>
      <c r="B11" s="558" t="s">
        <v>381</v>
      </c>
      <c r="C11" s="550">
        <v>734218.89236555854</v>
      </c>
    </row>
    <row r="12" spans="1:3">
      <c r="A12" s="556">
        <v>6</v>
      </c>
      <c r="B12" s="559" t="s">
        <v>979</v>
      </c>
      <c r="C12" s="790">
        <v>1027906.4493117819</v>
      </c>
    </row>
    <row r="13" spans="1:3">
      <c r="A13" s="560">
        <v>7</v>
      </c>
      <c r="B13" s="561" t="s">
        <v>382</v>
      </c>
      <c r="C13" s="550">
        <v>0</v>
      </c>
    </row>
    <row r="14" spans="1:3">
      <c r="A14" s="562">
        <v>8</v>
      </c>
      <c r="B14" s="563" t="s">
        <v>383</v>
      </c>
      <c r="C14" s="790">
        <v>1027906.4493117819</v>
      </c>
    </row>
    <row r="15" spans="1:3">
      <c r="A15" s="554"/>
      <c r="B15" s="554" t="s">
        <v>384</v>
      </c>
      <c r="C15" s="564">
        <v>0</v>
      </c>
    </row>
    <row r="16" spans="1:3">
      <c r="A16" s="560">
        <v>9</v>
      </c>
      <c r="B16" s="565" t="s">
        <v>385</v>
      </c>
      <c r="C16" s="550">
        <v>0</v>
      </c>
    </row>
    <row r="17" spans="1:3">
      <c r="A17" s="556">
        <v>10</v>
      </c>
      <c r="B17" s="549" t="s">
        <v>386</v>
      </c>
      <c r="C17" s="550">
        <v>0</v>
      </c>
    </row>
    <row r="18" spans="1:3">
      <c r="A18" s="556">
        <v>11</v>
      </c>
      <c r="B18" s="549" t="s">
        <v>387</v>
      </c>
      <c r="C18" s="550">
        <v>0</v>
      </c>
    </row>
    <row r="19" spans="1:3" ht="22.8">
      <c r="A19" s="560">
        <v>12</v>
      </c>
      <c r="B19" s="565" t="s">
        <v>388</v>
      </c>
      <c r="C19" s="550">
        <v>0</v>
      </c>
    </row>
    <row r="20" spans="1:3">
      <c r="A20" s="560">
        <v>13</v>
      </c>
      <c r="B20" s="565" t="s">
        <v>389</v>
      </c>
      <c r="C20" s="550">
        <v>0</v>
      </c>
    </row>
    <row r="21" spans="1:3">
      <c r="A21" s="560">
        <v>14</v>
      </c>
      <c r="B21" s="549" t="s">
        <v>390</v>
      </c>
      <c r="C21" s="550">
        <v>0</v>
      </c>
    </row>
    <row r="22" spans="1:3">
      <c r="A22" s="562">
        <v>15</v>
      </c>
      <c r="B22" s="563" t="s">
        <v>391</v>
      </c>
      <c r="C22" s="553">
        <v>0</v>
      </c>
    </row>
    <row r="23" spans="1:3">
      <c r="A23" s="554"/>
      <c r="B23" s="554" t="s">
        <v>392</v>
      </c>
      <c r="C23" s="555">
        <v>0</v>
      </c>
    </row>
    <row r="24" spans="1:3">
      <c r="A24" s="556">
        <v>16</v>
      </c>
      <c r="B24" s="549" t="s">
        <v>393</v>
      </c>
      <c r="C24" s="550">
        <v>423582343.6214</v>
      </c>
    </row>
    <row r="25" spans="1:3">
      <c r="A25" s="556">
        <v>17</v>
      </c>
      <c r="B25" s="549" t="s">
        <v>394</v>
      </c>
      <c r="C25" s="550">
        <v>-320575307.84046</v>
      </c>
    </row>
    <row r="26" spans="1:3">
      <c r="A26" s="562">
        <v>18</v>
      </c>
      <c r="B26" s="563" t="s">
        <v>395</v>
      </c>
      <c r="C26" s="553">
        <v>103007035.78094</v>
      </c>
    </row>
    <row r="27" spans="1:3">
      <c r="A27" s="554"/>
      <c r="B27" s="554" t="s">
        <v>396</v>
      </c>
      <c r="C27" s="564">
        <v>0</v>
      </c>
    </row>
    <row r="28" spans="1:3">
      <c r="A28" s="556">
        <v>19</v>
      </c>
      <c r="B28" s="549" t="s">
        <v>397</v>
      </c>
      <c r="C28" s="550">
        <v>0</v>
      </c>
    </row>
    <row r="29" spans="1:3">
      <c r="A29" s="556">
        <v>20</v>
      </c>
      <c r="B29" s="549" t="s">
        <v>398</v>
      </c>
      <c r="C29" s="550">
        <v>0</v>
      </c>
    </row>
    <row r="30" spans="1:3">
      <c r="A30" s="554"/>
      <c r="B30" s="554" t="s">
        <v>399</v>
      </c>
      <c r="C30" s="555">
        <v>0</v>
      </c>
    </row>
    <row r="31" spans="1:3">
      <c r="A31" s="562">
        <v>21</v>
      </c>
      <c r="B31" s="563" t="s">
        <v>75</v>
      </c>
      <c r="C31" s="553">
        <v>557970331.55499995</v>
      </c>
    </row>
    <row r="32" spans="1:3">
      <c r="A32" s="562">
        <v>22</v>
      </c>
      <c r="B32" s="563" t="s">
        <v>400</v>
      </c>
      <c r="C32" s="553">
        <v>5505328988.2302523</v>
      </c>
    </row>
    <row r="33" spans="1:3">
      <c r="A33" s="566"/>
      <c r="B33" s="566" t="s">
        <v>375</v>
      </c>
      <c r="C33" s="555">
        <v>0</v>
      </c>
    </row>
    <row r="34" spans="1:3">
      <c r="A34" s="562">
        <v>23</v>
      </c>
      <c r="B34" s="563" t="s">
        <v>375</v>
      </c>
      <c r="C34" s="611">
        <v>0.10135095155037512</v>
      </c>
    </row>
    <row r="35" spans="1:3">
      <c r="A35" s="566"/>
      <c r="B35" s="566" t="s">
        <v>401</v>
      </c>
      <c r="C35" s="555">
        <v>0</v>
      </c>
    </row>
    <row r="36" spans="1:3">
      <c r="A36" s="560" t="s">
        <v>402</v>
      </c>
      <c r="B36" s="565" t="s">
        <v>403</v>
      </c>
      <c r="C36" s="567">
        <v>0</v>
      </c>
    </row>
    <row r="37" spans="1:3">
      <c r="A37" s="568" t="s">
        <v>404</v>
      </c>
      <c r="B37" s="569" t="s">
        <v>405</v>
      </c>
      <c r="C37" s="567">
        <v>0</v>
      </c>
    </row>
    <row r="39" spans="1:3">
      <c r="B39" s="251"/>
    </row>
  </sheetData>
  <pageMargins left="0.7" right="0.7" top="0.75" bottom="0.75" header="0.3" footer="0.3"/>
  <pageSetup paperSize="9" scale="5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F25" sqref="F25"/>
    </sheetView>
  </sheetViews>
  <sheetFormatPr defaultRowHeight="14.4"/>
  <cols>
    <col min="1" max="1" width="11.44140625" customWidth="1"/>
    <col min="2" max="2" width="65.44140625" style="4" customWidth="1"/>
    <col min="3" max="6" width="24.44140625" customWidth="1"/>
  </cols>
  <sheetData>
    <row r="1" spans="1:6">
      <c r="A1" s="16" t="s">
        <v>97</v>
      </c>
      <c r="B1" t="str">
        <f>Info!C2</f>
        <v>სს ”ლიბერთი ბანკი”</v>
      </c>
    </row>
    <row r="2" spans="1:6">
      <c r="A2" s="201" t="s">
        <v>98</v>
      </c>
      <c r="B2" s="618">
        <f>'1. key ratios'!B2</f>
        <v>45838</v>
      </c>
    </row>
    <row r="3" spans="1:6">
      <c r="A3" s="201"/>
      <c r="B3"/>
    </row>
    <row r="4" spans="1:6">
      <c r="A4" s="545" t="s">
        <v>971</v>
      </c>
    </row>
    <row r="5" spans="1:6" ht="86.4">
      <c r="B5" s="539"/>
      <c r="C5" s="540" t="s">
        <v>972</v>
      </c>
      <c r="D5" s="540" t="s">
        <v>973</v>
      </c>
      <c r="E5" s="540" t="s">
        <v>974</v>
      </c>
      <c r="F5" s="540" t="s">
        <v>975</v>
      </c>
    </row>
    <row r="6" spans="1:6">
      <c r="B6" s="541" t="s">
        <v>970</v>
      </c>
      <c r="C6" s="542">
        <f>IF(C7&gt;0,C7,IF(C8&gt;0,C8,IF(C9&gt;0,C9)))</f>
        <v>556726.74414609303</v>
      </c>
      <c r="D6" s="542">
        <f>IF(D7&gt;0,D7,IF(D8&gt;0,D8,IF(D9&gt;0,D9)))</f>
        <v>1812.5479716910261</v>
      </c>
      <c r="E6" s="542" t="b">
        <f>IF(E7&gt;0,E7,IF(E8&gt;0,E8,IF(E9&gt;0,E9)))</f>
        <v>0</v>
      </c>
      <c r="F6" s="542">
        <f>IF(F7&gt;0,F7,IF(F8&gt;0,F8,IF(F9&gt;0,F9)))</f>
        <v>22656.849646137827</v>
      </c>
    </row>
    <row r="7" spans="1:6">
      <c r="B7" s="543" t="s">
        <v>976</v>
      </c>
      <c r="C7" s="544">
        <v>556726.74414609303</v>
      </c>
      <c r="D7" s="544">
        <v>1812.5479716910261</v>
      </c>
      <c r="E7" s="544">
        <v>0</v>
      </c>
      <c r="F7" s="544">
        <v>22656.849646137827</v>
      </c>
    </row>
    <row r="8" spans="1:6">
      <c r="B8" s="543" t="s">
        <v>977</v>
      </c>
      <c r="C8" s="544">
        <v>3936936.4960716679</v>
      </c>
      <c r="D8" s="544">
        <v>13003.660620771278</v>
      </c>
      <c r="E8" s="544">
        <v>0</v>
      </c>
      <c r="F8" s="544">
        <v>162545.75775964098</v>
      </c>
    </row>
    <row r="9" spans="1:6">
      <c r="B9" s="543" t="s">
        <v>978</v>
      </c>
      <c r="C9" s="544">
        <v>3899734.0971635543</v>
      </c>
      <c r="D9" s="544">
        <v>12785.965808003524</v>
      </c>
      <c r="E9" s="544">
        <v>0</v>
      </c>
      <c r="F9" s="544">
        <v>159824.57260004405</v>
      </c>
    </row>
  </sheetData>
  <pageMargins left="0.7" right="0.7" top="0.75" bottom="0.75" header="0.3" footer="0.3"/>
  <pageSetup paperSize="9" scale="4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G42"/>
  <sheetViews>
    <sheetView zoomScale="80" zoomScaleNormal="80" workbookViewId="0">
      <pane xSplit="2" ySplit="6" topLeftCell="C17" activePane="bottomRight" state="frozen"/>
      <selection activeCell="B62" sqref="B62:C62"/>
      <selection pane="topRight" activeCell="B62" sqref="B62:C62"/>
      <selection pane="bottomLeft" activeCell="B62" sqref="B62:C62"/>
      <selection pane="bottomRight" activeCell="J36" sqref="J36"/>
    </sheetView>
  </sheetViews>
  <sheetFormatPr defaultRowHeight="14.4"/>
  <cols>
    <col min="1" max="1" width="9.88671875" style="201" bestFit="1" customWidth="1"/>
    <col min="2" max="2" width="82.6640625" style="23" customWidth="1"/>
    <col min="3" max="7" width="17.5546875" style="201" customWidth="1"/>
  </cols>
  <sheetData>
    <row r="1" spans="1:7">
      <c r="A1" s="201" t="s">
        <v>97</v>
      </c>
      <c r="B1" s="201" t="str">
        <f>Info!C2</f>
        <v>სს ”ლიბერთი ბანკი”</v>
      </c>
    </row>
    <row r="2" spans="1:7">
      <c r="A2" s="201" t="s">
        <v>98</v>
      </c>
      <c r="B2" s="618">
        <f>'1. key ratios'!B2</f>
        <v>45838</v>
      </c>
    </row>
    <row r="3" spans="1:7">
      <c r="B3" s="264"/>
    </row>
    <row r="4" spans="1:7" ht="15" thickBot="1">
      <c r="A4" s="201" t="s">
        <v>457</v>
      </c>
      <c r="B4" s="265" t="s">
        <v>422</v>
      </c>
    </row>
    <row r="5" spans="1:7">
      <c r="A5" s="266"/>
      <c r="B5" s="267"/>
      <c r="C5" s="934" t="s">
        <v>423</v>
      </c>
      <c r="D5" s="934"/>
      <c r="E5" s="934"/>
      <c r="F5" s="934"/>
      <c r="G5" s="935" t="s">
        <v>424</v>
      </c>
    </row>
    <row r="6" spans="1:7">
      <c r="A6" s="268"/>
      <c r="B6" s="269"/>
      <c r="C6" s="270" t="s">
        <v>425</v>
      </c>
      <c r="D6" s="271" t="s">
        <v>426</v>
      </c>
      <c r="E6" s="271" t="s">
        <v>427</v>
      </c>
      <c r="F6" s="271" t="s">
        <v>428</v>
      </c>
      <c r="G6" s="936"/>
    </row>
    <row r="7" spans="1:7">
      <c r="A7" s="272"/>
      <c r="B7" s="273" t="s">
        <v>429</v>
      </c>
      <c r="C7" s="274"/>
      <c r="D7" s="274"/>
      <c r="E7" s="274"/>
      <c r="F7" s="274"/>
      <c r="G7" s="275"/>
    </row>
    <row r="8" spans="1:7">
      <c r="A8" s="276">
        <v>1</v>
      </c>
      <c r="B8" s="277" t="s">
        <v>430</v>
      </c>
      <c r="C8" s="278">
        <v>557970331.55499995</v>
      </c>
      <c r="D8" s="278">
        <v>0</v>
      </c>
      <c r="E8" s="278">
        <v>0</v>
      </c>
      <c r="F8" s="278">
        <v>485318664.32017761</v>
      </c>
      <c r="G8" s="279">
        <v>1043288995.8751776</v>
      </c>
    </row>
    <row r="9" spans="1:7">
      <c r="A9" s="276">
        <v>2</v>
      </c>
      <c r="B9" s="280" t="s">
        <v>74</v>
      </c>
      <c r="C9" s="278">
        <v>557970331.55499995</v>
      </c>
      <c r="D9" s="278"/>
      <c r="E9" s="278"/>
      <c r="F9" s="278">
        <v>114964050.52307999</v>
      </c>
      <c r="G9" s="279">
        <v>672934382.07807994</v>
      </c>
    </row>
    <row r="10" spans="1:7">
      <c r="A10" s="276">
        <v>3</v>
      </c>
      <c r="B10" s="280" t="s">
        <v>431</v>
      </c>
      <c r="C10" s="281"/>
      <c r="D10" s="281"/>
      <c r="E10" s="281"/>
      <c r="F10" s="278">
        <v>370354613.79709762</v>
      </c>
      <c r="G10" s="279">
        <v>370354613.79709762</v>
      </c>
    </row>
    <row r="11" spans="1:7" ht="27.6">
      <c r="A11" s="276">
        <v>4</v>
      </c>
      <c r="B11" s="277" t="s">
        <v>432</v>
      </c>
      <c r="C11" s="278">
        <v>776138078.96288133</v>
      </c>
      <c r="D11" s="278">
        <v>701279741.32959712</v>
      </c>
      <c r="E11" s="278">
        <v>433283659.69241732</v>
      </c>
      <c r="F11" s="278">
        <v>-18796908.816781424</v>
      </c>
      <c r="G11" s="279">
        <v>1707564580.7345288</v>
      </c>
    </row>
    <row r="12" spans="1:7">
      <c r="A12" s="276">
        <v>5</v>
      </c>
      <c r="B12" s="280" t="s">
        <v>433</v>
      </c>
      <c r="C12" s="278">
        <v>676523114.73595142</v>
      </c>
      <c r="D12" s="282">
        <v>650834204.22519517</v>
      </c>
      <c r="E12" s="278">
        <v>388882313.7634753</v>
      </c>
      <c r="F12" s="278">
        <v>-23767865.723573424</v>
      </c>
      <c r="G12" s="279">
        <v>1607848178.6509957</v>
      </c>
    </row>
    <row r="13" spans="1:7">
      <c r="A13" s="276">
        <v>6</v>
      </c>
      <c r="B13" s="280" t="s">
        <v>434</v>
      </c>
      <c r="C13" s="278">
        <v>99614964.226929963</v>
      </c>
      <c r="D13" s="282">
        <v>50445537.104401991</v>
      </c>
      <c r="E13" s="278">
        <v>44401345.92894201</v>
      </c>
      <c r="F13" s="278">
        <v>4970956.9067919981</v>
      </c>
      <c r="G13" s="279">
        <v>99716402.083532989</v>
      </c>
    </row>
    <row r="14" spans="1:7">
      <c r="A14" s="276">
        <v>7</v>
      </c>
      <c r="B14" s="277" t="s">
        <v>435</v>
      </c>
      <c r="C14" s="278">
        <v>932865668.62025797</v>
      </c>
      <c r="D14" s="278">
        <v>1170875504.2604229</v>
      </c>
      <c r="E14" s="278">
        <v>217644211.1441949</v>
      </c>
      <c r="F14" s="278">
        <v>46105981.897296004</v>
      </c>
      <c r="G14" s="279">
        <v>701848514.08999658</v>
      </c>
    </row>
    <row r="15" spans="1:7" ht="55.2">
      <c r="A15" s="276">
        <v>8</v>
      </c>
      <c r="B15" s="280" t="s">
        <v>436</v>
      </c>
      <c r="C15" s="278">
        <v>857557053.55115557</v>
      </c>
      <c r="D15" s="282">
        <v>282389781.58734685</v>
      </c>
      <c r="E15" s="278">
        <v>189061219.0607129</v>
      </c>
      <c r="F15" s="278">
        <v>46105981.897296004</v>
      </c>
      <c r="G15" s="279">
        <v>687557018.04825556</v>
      </c>
    </row>
    <row r="16" spans="1:7" ht="27.6">
      <c r="A16" s="276">
        <v>9</v>
      </c>
      <c r="B16" s="280" t="s">
        <v>437</v>
      </c>
      <c r="C16" s="278">
        <v>75308615.069102451</v>
      </c>
      <c r="D16" s="282">
        <v>888485722.67307603</v>
      </c>
      <c r="E16" s="278">
        <v>28582992.083482001</v>
      </c>
      <c r="F16" s="278">
        <v>0</v>
      </c>
      <c r="G16" s="279">
        <v>14291496.041741</v>
      </c>
    </row>
    <row r="17" spans="1:7">
      <c r="A17" s="276">
        <v>10</v>
      </c>
      <c r="B17" s="277" t="s">
        <v>438</v>
      </c>
      <c r="C17" s="278"/>
      <c r="D17" s="282"/>
      <c r="E17" s="278"/>
      <c r="F17" s="278"/>
      <c r="G17" s="279"/>
    </row>
    <row r="18" spans="1:7">
      <c r="A18" s="276">
        <v>11</v>
      </c>
      <c r="B18" s="277" t="s">
        <v>78</v>
      </c>
      <c r="C18" s="278">
        <v>0</v>
      </c>
      <c r="D18" s="282">
        <v>69837688.561426491</v>
      </c>
      <c r="E18" s="278">
        <v>8869423.9240000006</v>
      </c>
      <c r="F18" s="278">
        <v>19902000.561000001</v>
      </c>
      <c r="G18" s="279">
        <v>0</v>
      </c>
    </row>
    <row r="19" spans="1:7">
      <c r="A19" s="276">
        <v>12</v>
      </c>
      <c r="B19" s="280" t="s">
        <v>439</v>
      </c>
      <c r="C19" s="281"/>
      <c r="D19" s="282">
        <v>884398.99</v>
      </c>
      <c r="E19" s="278">
        <v>0</v>
      </c>
      <c r="F19" s="278">
        <v>0</v>
      </c>
      <c r="G19" s="279">
        <v>0</v>
      </c>
    </row>
    <row r="20" spans="1:7" ht="27.6">
      <c r="A20" s="276">
        <v>13</v>
      </c>
      <c r="B20" s="280" t="s">
        <v>440</v>
      </c>
      <c r="C20" s="278">
        <v>0</v>
      </c>
      <c r="D20" s="278">
        <v>68953289.571426496</v>
      </c>
      <c r="E20" s="278">
        <v>8869423.9240000006</v>
      </c>
      <c r="F20" s="278">
        <v>19902000.561000001</v>
      </c>
      <c r="G20" s="279">
        <v>0</v>
      </c>
    </row>
    <row r="21" spans="1:7">
      <c r="A21" s="283">
        <v>14</v>
      </c>
      <c r="B21" s="284" t="s">
        <v>441</v>
      </c>
      <c r="C21" s="281"/>
      <c r="D21" s="281"/>
      <c r="E21" s="281"/>
      <c r="F21" s="281"/>
      <c r="G21" s="285">
        <v>3452702090.6997032</v>
      </c>
    </row>
    <row r="22" spans="1:7">
      <c r="A22" s="286"/>
      <c r="B22" s="301" t="s">
        <v>442</v>
      </c>
      <c r="C22" s="287"/>
      <c r="D22" s="288"/>
      <c r="E22" s="287"/>
      <c r="F22" s="287"/>
      <c r="G22" s="289"/>
    </row>
    <row r="23" spans="1:7">
      <c r="A23" s="276">
        <v>15</v>
      </c>
      <c r="B23" s="277" t="s">
        <v>310</v>
      </c>
      <c r="C23" s="290">
        <v>823064554.0456785</v>
      </c>
      <c r="D23" s="291">
        <v>827642600</v>
      </c>
      <c r="E23" s="290">
        <v>0</v>
      </c>
      <c r="F23" s="290">
        <v>0</v>
      </c>
      <c r="G23" s="279">
        <v>60320413.20272322</v>
      </c>
    </row>
    <row r="24" spans="1:7">
      <c r="A24" s="276">
        <v>16</v>
      </c>
      <c r="B24" s="277" t="s">
        <v>443</v>
      </c>
      <c r="C24" s="278">
        <v>1503307.5799841799</v>
      </c>
      <c r="D24" s="282">
        <v>804245105.13210762</v>
      </c>
      <c r="E24" s="278">
        <v>493522495.98451984</v>
      </c>
      <c r="F24" s="278">
        <v>1985277122.0162435</v>
      </c>
      <c r="G24" s="279">
        <v>2307107318.2280025</v>
      </c>
    </row>
    <row r="25" spans="1:7" ht="27.6">
      <c r="A25" s="276">
        <v>17</v>
      </c>
      <c r="B25" s="280" t="s">
        <v>444</v>
      </c>
      <c r="C25" s="278">
        <v>0</v>
      </c>
      <c r="D25" s="282">
        <v>0</v>
      </c>
      <c r="E25" s="278">
        <v>0</v>
      </c>
      <c r="F25" s="278">
        <v>0</v>
      </c>
      <c r="G25" s="279"/>
    </row>
    <row r="26" spans="1:7" ht="27.6">
      <c r="A26" s="276">
        <v>18</v>
      </c>
      <c r="B26" s="280" t="s">
        <v>445</v>
      </c>
      <c r="C26" s="278">
        <v>1503307.5799841799</v>
      </c>
      <c r="D26" s="282">
        <v>1112977.9535999999</v>
      </c>
      <c r="E26" s="278">
        <v>49193629.348300003</v>
      </c>
      <c r="F26" s="278">
        <v>4161.3999999999996</v>
      </c>
      <c r="G26" s="279">
        <v>24993418.904187627</v>
      </c>
    </row>
    <row r="27" spans="1:7">
      <c r="A27" s="276">
        <v>19</v>
      </c>
      <c r="B27" s="280" t="s">
        <v>446</v>
      </c>
      <c r="C27" s="278"/>
      <c r="D27" s="282">
        <v>729657117.43074965</v>
      </c>
      <c r="E27" s="278">
        <v>404115375.83815336</v>
      </c>
      <c r="F27" s="278">
        <v>1573603324.4228663</v>
      </c>
      <c r="G27" s="279">
        <v>1904449072.393888</v>
      </c>
    </row>
    <row r="28" spans="1:7">
      <c r="A28" s="276">
        <v>20</v>
      </c>
      <c r="B28" s="292" t="s">
        <v>447</v>
      </c>
      <c r="C28" s="278"/>
      <c r="D28" s="282">
        <v>21943170.16885414</v>
      </c>
      <c r="E28" s="278">
        <v>18644299.332811132</v>
      </c>
      <c r="F28" s="278">
        <v>39872008.432428941</v>
      </c>
      <c r="G28" s="279">
        <v>46210540.231911451</v>
      </c>
    </row>
    <row r="29" spans="1:7">
      <c r="A29" s="276">
        <v>21</v>
      </c>
      <c r="B29" s="280" t="s">
        <v>448</v>
      </c>
      <c r="C29" s="278"/>
      <c r="D29" s="282">
        <v>59225610.386661448</v>
      </c>
      <c r="E29" s="278">
        <v>36950678.136049896</v>
      </c>
      <c r="F29" s="278">
        <v>376545771.69633561</v>
      </c>
      <c r="G29" s="279">
        <v>292842895.86397386</v>
      </c>
    </row>
    <row r="30" spans="1:7">
      <c r="A30" s="276">
        <v>22</v>
      </c>
      <c r="B30" s="292" t="s">
        <v>447</v>
      </c>
      <c r="C30" s="278"/>
      <c r="D30" s="282">
        <v>59225610.386661448</v>
      </c>
      <c r="E30" s="278">
        <v>36950678.136049896</v>
      </c>
      <c r="F30" s="278">
        <v>376545771.69633561</v>
      </c>
      <c r="G30" s="279">
        <v>292842895.86397386</v>
      </c>
    </row>
    <row r="31" spans="1:7" ht="27.6">
      <c r="A31" s="276">
        <v>23</v>
      </c>
      <c r="B31" s="280" t="s">
        <v>449</v>
      </c>
      <c r="C31" s="278"/>
      <c r="D31" s="282">
        <v>14249399.361096481</v>
      </c>
      <c r="E31" s="278">
        <v>3262812.6620166483</v>
      </c>
      <c r="F31" s="278">
        <v>35123864.497041404</v>
      </c>
      <c r="G31" s="279">
        <v>38611390.834041759</v>
      </c>
    </row>
    <row r="32" spans="1:7">
      <c r="A32" s="276">
        <v>24</v>
      </c>
      <c r="B32" s="277" t="s">
        <v>450</v>
      </c>
      <c r="C32" s="278">
        <v>0</v>
      </c>
      <c r="D32" s="282">
        <v>0</v>
      </c>
      <c r="E32" s="278">
        <v>0</v>
      </c>
      <c r="F32" s="278">
        <v>0</v>
      </c>
      <c r="G32" s="279"/>
    </row>
    <row r="33" spans="1:7">
      <c r="A33" s="276">
        <v>25</v>
      </c>
      <c r="B33" s="277" t="s">
        <v>88</v>
      </c>
      <c r="C33" s="278">
        <v>179514679.97</v>
      </c>
      <c r="D33" s="278">
        <v>92624281.114134505</v>
      </c>
      <c r="E33" s="278">
        <v>26562772.867925853</v>
      </c>
      <c r="F33" s="278">
        <v>111156440.01799877</v>
      </c>
      <c r="G33" s="279">
        <v>350290617.54902893</v>
      </c>
    </row>
    <row r="34" spans="1:7">
      <c r="A34" s="276">
        <v>26</v>
      </c>
      <c r="B34" s="280" t="s">
        <v>451</v>
      </c>
      <c r="C34" s="281"/>
      <c r="D34" s="282">
        <v>51941.14</v>
      </c>
      <c r="E34" s="278">
        <v>0</v>
      </c>
      <c r="F34" s="278">
        <v>0</v>
      </c>
      <c r="G34" s="279">
        <v>51941.14</v>
      </c>
    </row>
    <row r="35" spans="1:7">
      <c r="A35" s="276">
        <v>27</v>
      </c>
      <c r="B35" s="280" t="s">
        <v>452</v>
      </c>
      <c r="C35" s="278">
        <v>179514679.97</v>
      </c>
      <c r="D35" s="282">
        <v>92572339.974134505</v>
      </c>
      <c r="E35" s="278">
        <v>26562772.867925853</v>
      </c>
      <c r="F35" s="278">
        <v>111156440.01799877</v>
      </c>
      <c r="G35" s="279">
        <v>350238676.40902895</v>
      </c>
    </row>
    <row r="36" spans="1:7">
      <c r="A36" s="276">
        <v>28</v>
      </c>
      <c r="B36" s="277" t="s">
        <v>453</v>
      </c>
      <c r="C36" s="278">
        <v>308719267.14399987</v>
      </c>
      <c r="D36" s="282">
        <v>0</v>
      </c>
      <c r="E36" s="278">
        <v>0</v>
      </c>
      <c r="F36" s="278">
        <v>0</v>
      </c>
      <c r="G36" s="279">
        <v>15435963.357199995</v>
      </c>
    </row>
    <row r="37" spans="1:7">
      <c r="A37" s="283">
        <v>29</v>
      </c>
      <c r="B37" s="284" t="s">
        <v>454</v>
      </c>
      <c r="C37" s="281"/>
      <c r="D37" s="281"/>
      <c r="E37" s="281"/>
      <c r="F37" s="281"/>
      <c r="G37" s="285">
        <v>2733154312.3369546</v>
      </c>
    </row>
    <row r="38" spans="1:7">
      <c r="A38" s="272"/>
      <c r="B38" s="293"/>
      <c r="C38" s="294"/>
      <c r="D38" s="294"/>
      <c r="E38" s="294"/>
      <c r="F38" s="294"/>
      <c r="G38" s="295"/>
    </row>
    <row r="39" spans="1:7" ht="15" thickBot="1">
      <c r="A39" s="296">
        <v>30</v>
      </c>
      <c r="B39" s="297" t="s">
        <v>422</v>
      </c>
      <c r="C39" s="210"/>
      <c r="D39" s="192"/>
      <c r="E39" s="192"/>
      <c r="F39" s="298"/>
      <c r="G39" s="299">
        <f>IFERROR(G21/G37,0)</f>
        <v>1.2632664299687884</v>
      </c>
    </row>
    <row r="42" spans="1:7" ht="41.4">
      <c r="B42" s="23" t="s">
        <v>455</v>
      </c>
    </row>
  </sheetData>
  <mergeCells count="2">
    <mergeCell ref="C5:F5"/>
    <mergeCell ref="G5:G6"/>
  </mergeCells>
  <pageMargins left="0.7" right="0.7" top="0.75" bottom="0.75" header="0.3" footer="0.3"/>
  <pageSetup scale="5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election activeCell="H35" sqref="H35"/>
    </sheetView>
  </sheetViews>
  <sheetFormatPr defaultColWidth="9.33203125" defaultRowHeight="12"/>
  <cols>
    <col min="1" max="1" width="11.6640625" style="306" bestFit="1" customWidth="1"/>
    <col min="2" max="2" width="94.109375" style="306" customWidth="1"/>
    <col min="3" max="3" width="15.33203125" style="306" bestFit="1" customWidth="1"/>
    <col min="4" max="4" width="16.6640625" style="306" bestFit="1" customWidth="1"/>
    <col min="5" max="5" width="17.5546875" style="306" bestFit="1" customWidth="1"/>
    <col min="6" max="6" width="16.6640625" style="306" bestFit="1" customWidth="1"/>
    <col min="7" max="7" width="17" style="306" customWidth="1"/>
    <col min="8" max="8" width="17.88671875" style="306" customWidth="1"/>
    <col min="9" max="16384" width="9.33203125" style="306"/>
  </cols>
  <sheetData>
    <row r="1" spans="1:8" ht="13.8">
      <c r="A1" s="305" t="s">
        <v>97</v>
      </c>
      <c r="B1" s="250" t="str">
        <f>Info!C2</f>
        <v>სს ”ლიბერთი ბანკი”</v>
      </c>
    </row>
    <row r="2" spans="1:8">
      <c r="A2" s="307" t="s">
        <v>98</v>
      </c>
      <c r="B2" s="719">
        <f>'1. key ratios'!B2</f>
        <v>45838</v>
      </c>
    </row>
    <row r="3" spans="1:8">
      <c r="A3" s="308" t="s">
        <v>462</v>
      </c>
    </row>
    <row r="5" spans="1:8">
      <c r="A5" s="937" t="s">
        <v>463</v>
      </c>
      <c r="B5" s="938"/>
      <c r="C5" s="943" t="s">
        <v>464</v>
      </c>
      <c r="D5" s="944"/>
      <c r="E5" s="944"/>
      <c r="F5" s="944"/>
      <c r="G5" s="944"/>
      <c r="H5" s="945"/>
    </row>
    <row r="6" spans="1:8">
      <c r="A6" s="939"/>
      <c r="B6" s="940"/>
      <c r="C6" s="946"/>
      <c r="D6" s="947"/>
      <c r="E6" s="947"/>
      <c r="F6" s="947"/>
      <c r="G6" s="947"/>
      <c r="H6" s="948"/>
    </row>
    <row r="7" spans="1:8" ht="24">
      <c r="A7" s="941"/>
      <c r="B7" s="942"/>
      <c r="C7" s="371" t="s">
        <v>465</v>
      </c>
      <c r="D7" s="371" t="s">
        <v>466</v>
      </c>
      <c r="E7" s="371" t="s">
        <v>467</v>
      </c>
      <c r="F7" s="371" t="s">
        <v>468</v>
      </c>
      <c r="G7" s="372" t="s">
        <v>648</v>
      </c>
      <c r="H7" s="371" t="s">
        <v>66</v>
      </c>
    </row>
    <row r="8" spans="1:8">
      <c r="A8" s="367">
        <v>1</v>
      </c>
      <c r="B8" s="366" t="s">
        <v>123</v>
      </c>
      <c r="C8" s="612">
        <v>130699112.0104</v>
      </c>
      <c r="D8" s="612">
        <v>360592739.22883475</v>
      </c>
      <c r="E8" s="612">
        <v>288193390.39506251</v>
      </c>
      <c r="F8" s="612">
        <v>60192331.307902835</v>
      </c>
      <c r="G8" s="612">
        <v>0</v>
      </c>
      <c r="H8" s="612">
        <v>839677572.94219995</v>
      </c>
    </row>
    <row r="9" spans="1:8">
      <c r="A9" s="367">
        <v>2</v>
      </c>
      <c r="B9" s="366" t="s">
        <v>124</v>
      </c>
      <c r="C9" s="612">
        <v>0</v>
      </c>
      <c r="D9" s="612">
        <v>0</v>
      </c>
      <c r="E9" s="612">
        <v>0</v>
      </c>
      <c r="F9" s="612">
        <v>0</v>
      </c>
      <c r="G9" s="612">
        <v>0</v>
      </c>
      <c r="H9" s="612">
        <v>0</v>
      </c>
    </row>
    <row r="10" spans="1:8">
      <c r="A10" s="367">
        <v>3</v>
      </c>
      <c r="B10" s="366" t="s">
        <v>125</v>
      </c>
      <c r="C10" s="612">
        <v>0</v>
      </c>
      <c r="D10" s="612">
        <v>0</v>
      </c>
      <c r="E10" s="612">
        <v>0</v>
      </c>
      <c r="F10" s="612">
        <v>0</v>
      </c>
      <c r="G10" s="612">
        <v>0</v>
      </c>
      <c r="H10" s="612">
        <v>0</v>
      </c>
    </row>
    <row r="11" spans="1:8">
      <c r="A11" s="367">
        <v>4</v>
      </c>
      <c r="B11" s="366" t="s">
        <v>126</v>
      </c>
      <c r="C11" s="612">
        <v>0</v>
      </c>
      <c r="D11" s="612">
        <v>0</v>
      </c>
      <c r="E11" s="612">
        <v>0</v>
      </c>
      <c r="F11" s="612">
        <v>0</v>
      </c>
      <c r="G11" s="612">
        <v>0</v>
      </c>
      <c r="H11" s="612">
        <v>0</v>
      </c>
    </row>
    <row r="12" spans="1:8">
      <c r="A12" s="367">
        <v>5</v>
      </c>
      <c r="B12" s="366" t="s">
        <v>912</v>
      </c>
      <c r="C12" s="612">
        <v>420690.75</v>
      </c>
      <c r="D12" s="612">
        <v>0</v>
      </c>
      <c r="E12" s="612">
        <v>0</v>
      </c>
      <c r="F12" s="612">
        <v>0</v>
      </c>
      <c r="G12" s="612">
        <v>0</v>
      </c>
      <c r="H12" s="612">
        <v>420690.75</v>
      </c>
    </row>
    <row r="13" spans="1:8">
      <c r="A13" s="367">
        <v>6</v>
      </c>
      <c r="B13" s="366" t="s">
        <v>127</v>
      </c>
      <c r="C13" s="612">
        <v>61096158.171600014</v>
      </c>
      <c r="D13" s="612">
        <v>25410934.9005</v>
      </c>
      <c r="E13" s="612">
        <v>0</v>
      </c>
      <c r="F13" s="612">
        <v>0</v>
      </c>
      <c r="G13" s="612">
        <v>0</v>
      </c>
      <c r="H13" s="612">
        <v>86507093.072100013</v>
      </c>
    </row>
    <row r="14" spans="1:8">
      <c r="A14" s="367">
        <v>7</v>
      </c>
      <c r="B14" s="366" t="s">
        <v>71</v>
      </c>
      <c r="C14" s="612">
        <v>16734951.313500755</v>
      </c>
      <c r="D14" s="612">
        <v>350217710.56319988</v>
      </c>
      <c r="E14" s="612">
        <v>204916276.40529996</v>
      </c>
      <c r="F14" s="612">
        <v>289129362.1020999</v>
      </c>
      <c r="G14" s="612">
        <v>0</v>
      </c>
      <c r="H14" s="612">
        <v>860998300.38410044</v>
      </c>
    </row>
    <row r="15" spans="1:8">
      <c r="A15" s="367">
        <v>8</v>
      </c>
      <c r="B15" s="368" t="s">
        <v>72</v>
      </c>
      <c r="C15" s="612">
        <v>17348686.519499999</v>
      </c>
      <c r="D15" s="612">
        <v>420057045.40940017</v>
      </c>
      <c r="E15" s="612">
        <v>1590962116.1524003</v>
      </c>
      <c r="F15" s="612">
        <v>432013763.44349998</v>
      </c>
      <c r="G15" s="612">
        <v>0</v>
      </c>
      <c r="H15" s="612">
        <v>2460381611.5248003</v>
      </c>
    </row>
    <row r="16" spans="1:8">
      <c r="A16" s="367">
        <v>9</v>
      </c>
      <c r="B16" s="366" t="s">
        <v>913</v>
      </c>
      <c r="C16" s="612">
        <v>491714.29849999998</v>
      </c>
      <c r="D16" s="612">
        <v>36650921.405000009</v>
      </c>
      <c r="E16" s="612">
        <v>150954167.86110002</v>
      </c>
      <c r="F16" s="612">
        <v>451326671.55670005</v>
      </c>
      <c r="G16" s="612">
        <v>0</v>
      </c>
      <c r="H16" s="612">
        <v>639423475.1213001</v>
      </c>
    </row>
    <row r="17" spans="1:8">
      <c r="A17" s="367">
        <v>10</v>
      </c>
      <c r="B17" s="370" t="s">
        <v>483</v>
      </c>
      <c r="C17" s="612">
        <v>6657743.077000753</v>
      </c>
      <c r="D17" s="612">
        <v>10642673.465600001</v>
      </c>
      <c r="E17" s="612">
        <v>18897751.184</v>
      </c>
      <c r="F17" s="612">
        <v>7200849.0198999997</v>
      </c>
      <c r="G17" s="612">
        <v>0</v>
      </c>
      <c r="H17" s="612">
        <v>43399016.746500753</v>
      </c>
    </row>
    <row r="18" spans="1:8">
      <c r="A18" s="367">
        <v>11</v>
      </c>
      <c r="B18" s="366" t="s">
        <v>68</v>
      </c>
      <c r="C18" s="612">
        <v>2445722.83</v>
      </c>
      <c r="D18" s="612">
        <v>0</v>
      </c>
      <c r="E18" s="612">
        <v>0</v>
      </c>
      <c r="F18" s="612">
        <v>0</v>
      </c>
      <c r="G18" s="612">
        <v>0</v>
      </c>
      <c r="H18" s="612">
        <v>2445722.83</v>
      </c>
    </row>
    <row r="19" spans="1:8">
      <c r="A19" s="367">
        <v>12</v>
      </c>
      <c r="B19" s="366" t="s">
        <v>69</v>
      </c>
      <c r="C19" s="612">
        <v>0</v>
      </c>
      <c r="D19" s="612">
        <v>0</v>
      </c>
      <c r="E19" s="612">
        <v>0</v>
      </c>
      <c r="F19" s="612">
        <v>0</v>
      </c>
      <c r="G19" s="612">
        <v>0</v>
      </c>
      <c r="H19" s="612">
        <v>0</v>
      </c>
    </row>
    <row r="20" spans="1:8">
      <c r="A20" s="369">
        <v>13</v>
      </c>
      <c r="B20" s="368" t="s">
        <v>70</v>
      </c>
      <c r="C20" s="612">
        <v>0</v>
      </c>
      <c r="D20" s="612">
        <v>0</v>
      </c>
      <c r="E20" s="612">
        <v>0</v>
      </c>
      <c r="F20" s="612">
        <v>0</v>
      </c>
      <c r="G20" s="612">
        <v>0</v>
      </c>
      <c r="H20" s="612">
        <v>0</v>
      </c>
    </row>
    <row r="21" spans="1:8">
      <c r="A21" s="367">
        <v>14</v>
      </c>
      <c r="B21" s="366" t="s">
        <v>469</v>
      </c>
      <c r="C21" s="612">
        <v>325399865.30899996</v>
      </c>
      <c r="D21" s="612">
        <v>29698.396999999997</v>
      </c>
      <c r="E21" s="612">
        <v>0</v>
      </c>
      <c r="F21" s="612">
        <v>2978.6</v>
      </c>
      <c r="G21" s="612">
        <v>189488192.15000001</v>
      </c>
      <c r="H21" s="612">
        <v>514920734.45600003</v>
      </c>
    </row>
    <row r="22" spans="1:8">
      <c r="A22" s="365">
        <v>15</v>
      </c>
      <c r="B22" s="364" t="s">
        <v>66</v>
      </c>
      <c r="C22" s="612">
        <v>554636901.2025007</v>
      </c>
      <c r="D22" s="612">
        <v>1192959049.903935</v>
      </c>
      <c r="E22" s="612">
        <v>2235025950.8138628</v>
      </c>
      <c r="F22" s="612">
        <v>1232665107.0102026</v>
      </c>
      <c r="G22" s="612">
        <v>189488192.15000001</v>
      </c>
      <c r="H22" s="612">
        <v>5404775201.0805006</v>
      </c>
    </row>
    <row r="26" spans="1:8" ht="36">
      <c r="B26" s="325" t="s">
        <v>647</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scale="4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26"/>
  <sheetViews>
    <sheetView showGridLines="0" zoomScale="80" zoomScaleNormal="80" workbookViewId="0">
      <selection activeCell="D23" sqref="D23:E23"/>
    </sheetView>
  </sheetViews>
  <sheetFormatPr defaultColWidth="9.33203125" defaultRowHeight="12"/>
  <cols>
    <col min="1" max="1" width="11.6640625" style="309" bestFit="1" customWidth="1"/>
    <col min="2" max="2" width="86.6640625" style="306" customWidth="1"/>
    <col min="3" max="3" width="23.88671875" style="306" customWidth="1"/>
    <col min="4" max="4" width="27.109375" style="306" customWidth="1"/>
    <col min="5" max="5" width="16.44140625" style="311" bestFit="1" customWidth="1"/>
    <col min="6" max="6" width="14.33203125" style="311" bestFit="1" customWidth="1"/>
    <col min="7" max="7" width="20" style="306" bestFit="1" customWidth="1"/>
    <col min="8" max="8" width="21.5546875" style="306" customWidth="1"/>
    <col min="9" max="16384" width="9.33203125" style="306"/>
  </cols>
  <sheetData>
    <row r="1" spans="1:8" ht="13.8">
      <c r="A1" s="305" t="s">
        <v>97</v>
      </c>
      <c r="B1" s="250" t="str">
        <f>Info!C2</f>
        <v>სს ”ლიბერთი ბანკი”</v>
      </c>
      <c r="C1" s="385"/>
      <c r="D1" s="385"/>
      <c r="E1" s="385"/>
      <c r="F1" s="385"/>
      <c r="G1" s="385"/>
      <c r="H1" s="385"/>
    </row>
    <row r="2" spans="1:8">
      <c r="A2" s="307" t="s">
        <v>98</v>
      </c>
      <c r="B2" s="719">
        <f>'1. key ratios'!B2</f>
        <v>45838</v>
      </c>
      <c r="C2" s="385"/>
      <c r="D2" s="385"/>
      <c r="E2" s="385"/>
      <c r="F2" s="385"/>
      <c r="G2" s="385"/>
      <c r="H2" s="385"/>
    </row>
    <row r="3" spans="1:8">
      <c r="A3" s="308" t="s">
        <v>470</v>
      </c>
      <c r="B3" s="385"/>
      <c r="C3" s="385"/>
      <c r="D3" s="385"/>
      <c r="E3" s="385"/>
      <c r="F3" s="385"/>
      <c r="G3" s="385"/>
      <c r="H3" s="385"/>
    </row>
    <row r="4" spans="1:8">
      <c r="A4" s="386"/>
      <c r="B4" s="385"/>
      <c r="C4" s="384" t="s">
        <v>471</v>
      </c>
      <c r="D4" s="384" t="s">
        <v>472</v>
      </c>
      <c r="E4" s="384" t="s">
        <v>473</v>
      </c>
      <c r="F4" s="384" t="s">
        <v>474</v>
      </c>
      <c r="G4" s="384" t="s">
        <v>475</v>
      </c>
      <c r="H4" s="384" t="s">
        <v>476</v>
      </c>
    </row>
    <row r="5" spans="1:8" ht="34.200000000000003" customHeight="1">
      <c r="A5" s="937" t="s">
        <v>835</v>
      </c>
      <c r="B5" s="938"/>
      <c r="C5" s="951" t="s">
        <v>565</v>
      </c>
      <c r="D5" s="951"/>
      <c r="E5" s="951" t="s">
        <v>834</v>
      </c>
      <c r="F5" s="949" t="s">
        <v>833</v>
      </c>
      <c r="G5" s="949" t="s">
        <v>480</v>
      </c>
      <c r="H5" s="382" t="s">
        <v>832</v>
      </c>
    </row>
    <row r="6" spans="1:8" ht="24">
      <c r="A6" s="941"/>
      <c r="B6" s="942"/>
      <c r="C6" s="383" t="s">
        <v>481</v>
      </c>
      <c r="D6" s="383" t="s">
        <v>482</v>
      </c>
      <c r="E6" s="951"/>
      <c r="F6" s="950"/>
      <c r="G6" s="950"/>
      <c r="H6" s="382" t="s">
        <v>831</v>
      </c>
    </row>
    <row r="7" spans="1:8">
      <c r="A7" s="380">
        <v>1</v>
      </c>
      <c r="B7" s="366" t="s">
        <v>123</v>
      </c>
      <c r="C7" s="613">
        <v>0</v>
      </c>
      <c r="D7" s="613">
        <v>840518375.07700014</v>
      </c>
      <c r="E7" s="614">
        <v>840802.62520000001</v>
      </c>
      <c r="F7" s="614"/>
      <c r="G7" s="613">
        <v>0</v>
      </c>
      <c r="H7" s="616">
        <f t="shared" ref="H7:H20" si="0">C7+D7-E7-F7</f>
        <v>839677572.45180011</v>
      </c>
    </row>
    <row r="8" spans="1:8" ht="14.7" customHeight="1">
      <c r="A8" s="380">
        <v>2</v>
      </c>
      <c r="B8" s="366" t="s">
        <v>124</v>
      </c>
      <c r="C8" s="613">
        <v>0</v>
      </c>
      <c r="D8" s="613">
        <v>0</v>
      </c>
      <c r="E8" s="614">
        <v>0</v>
      </c>
      <c r="F8" s="614"/>
      <c r="G8" s="613">
        <v>0</v>
      </c>
      <c r="H8" s="616">
        <f t="shared" si="0"/>
        <v>0</v>
      </c>
    </row>
    <row r="9" spans="1:8">
      <c r="A9" s="380">
        <v>3</v>
      </c>
      <c r="B9" s="366" t="s">
        <v>125</v>
      </c>
      <c r="C9" s="613">
        <v>0</v>
      </c>
      <c r="D9" s="613">
        <v>0</v>
      </c>
      <c r="E9" s="614">
        <v>0</v>
      </c>
      <c r="F9" s="614"/>
      <c r="G9" s="613">
        <v>0</v>
      </c>
      <c r="H9" s="616">
        <f t="shared" si="0"/>
        <v>0</v>
      </c>
    </row>
    <row r="10" spans="1:8">
      <c r="A10" s="380">
        <v>4</v>
      </c>
      <c r="B10" s="366" t="s">
        <v>126</v>
      </c>
      <c r="C10" s="613">
        <v>0</v>
      </c>
      <c r="D10" s="613">
        <v>0</v>
      </c>
      <c r="E10" s="614">
        <v>0</v>
      </c>
      <c r="F10" s="614"/>
      <c r="G10" s="613">
        <v>0</v>
      </c>
      <c r="H10" s="616">
        <f t="shared" si="0"/>
        <v>0</v>
      </c>
    </row>
    <row r="11" spans="1:8">
      <c r="A11" s="380">
        <v>5</v>
      </c>
      <c r="B11" s="366" t="s">
        <v>912</v>
      </c>
      <c r="C11" s="613">
        <v>0</v>
      </c>
      <c r="D11" s="613">
        <v>420690.75</v>
      </c>
      <c r="E11" s="614">
        <v>0</v>
      </c>
      <c r="F11" s="614"/>
      <c r="G11" s="613">
        <v>0</v>
      </c>
      <c r="H11" s="616">
        <f t="shared" si="0"/>
        <v>420690.75</v>
      </c>
    </row>
    <row r="12" spans="1:8">
      <c r="A12" s="380">
        <v>6</v>
      </c>
      <c r="B12" s="366" t="s">
        <v>127</v>
      </c>
      <c r="C12" s="613"/>
      <c r="D12" s="613">
        <v>86510113.244200021</v>
      </c>
      <c r="E12" s="614">
        <v>3020.1722000000004</v>
      </c>
      <c r="F12" s="614"/>
      <c r="G12" s="613">
        <v>0</v>
      </c>
      <c r="H12" s="616">
        <f t="shared" si="0"/>
        <v>86507093.072000027</v>
      </c>
    </row>
    <row r="13" spans="1:8">
      <c r="A13" s="380">
        <v>7</v>
      </c>
      <c r="B13" s="366" t="s">
        <v>71</v>
      </c>
      <c r="C13" s="613">
        <v>12217709.047</v>
      </c>
      <c r="D13" s="613">
        <v>859768789.0697999</v>
      </c>
      <c r="E13" s="614">
        <v>10944175.839599999</v>
      </c>
      <c r="F13" s="614"/>
      <c r="G13" s="613">
        <v>10160.17074</v>
      </c>
      <c r="H13" s="616">
        <f t="shared" si="0"/>
        <v>861042322.27719998</v>
      </c>
    </row>
    <row r="14" spans="1:8">
      <c r="A14" s="380">
        <v>8</v>
      </c>
      <c r="B14" s="368" t="s">
        <v>72</v>
      </c>
      <c r="C14" s="613">
        <v>108364453.48060004</v>
      </c>
      <c r="D14" s="613">
        <v>2464514128.5127993</v>
      </c>
      <c r="E14" s="614">
        <v>112540991.46820006</v>
      </c>
      <c r="F14" s="614"/>
      <c r="G14" s="613">
        <v>11227855.447752001</v>
      </c>
      <c r="H14" s="616">
        <f t="shared" si="0"/>
        <v>2460337590.5251989</v>
      </c>
    </row>
    <row r="15" spans="1:8">
      <c r="A15" s="380">
        <v>9</v>
      </c>
      <c r="B15" s="366" t="s">
        <v>913</v>
      </c>
      <c r="C15" s="613">
        <v>14365508.394499995</v>
      </c>
      <c r="D15" s="613">
        <v>635878210.34650052</v>
      </c>
      <c r="E15" s="614">
        <v>10820243.619599998</v>
      </c>
      <c r="F15" s="614"/>
      <c r="G15" s="613">
        <v>112173.12999999999</v>
      </c>
      <c r="H15" s="616">
        <f t="shared" si="0"/>
        <v>639423475.12140059</v>
      </c>
    </row>
    <row r="16" spans="1:8">
      <c r="A16" s="380">
        <v>10</v>
      </c>
      <c r="B16" s="370" t="s">
        <v>483</v>
      </c>
      <c r="C16" s="613">
        <v>109435286.72160009</v>
      </c>
      <c r="D16" s="613">
        <v>1459308.3384999996</v>
      </c>
      <c r="E16" s="614">
        <v>67495596.886000022</v>
      </c>
      <c r="F16" s="614"/>
      <c r="G16" s="613">
        <v>10236085.760632001</v>
      </c>
      <c r="H16" s="616">
        <f t="shared" si="0"/>
        <v>43398998.174100056</v>
      </c>
    </row>
    <row r="17" spans="1:8">
      <c r="A17" s="380">
        <v>11</v>
      </c>
      <c r="B17" s="366" t="s">
        <v>68</v>
      </c>
      <c r="C17" s="613">
        <v>0</v>
      </c>
      <c r="D17" s="613">
        <v>2445722.83</v>
      </c>
      <c r="E17" s="614">
        <v>0</v>
      </c>
      <c r="F17" s="614"/>
      <c r="G17" s="613"/>
      <c r="H17" s="616">
        <f t="shared" si="0"/>
        <v>2445722.83</v>
      </c>
    </row>
    <row r="18" spans="1:8">
      <c r="A18" s="380">
        <v>12</v>
      </c>
      <c r="B18" s="366" t="s">
        <v>69</v>
      </c>
      <c r="C18" s="613">
        <v>0</v>
      </c>
      <c r="D18" s="613">
        <v>0</v>
      </c>
      <c r="E18" s="614">
        <v>0</v>
      </c>
      <c r="F18" s="614"/>
      <c r="G18" s="613"/>
      <c r="H18" s="616">
        <f t="shared" si="0"/>
        <v>0</v>
      </c>
    </row>
    <row r="19" spans="1:8">
      <c r="A19" s="381">
        <v>13</v>
      </c>
      <c r="B19" s="368" t="s">
        <v>70</v>
      </c>
      <c r="C19" s="613">
        <v>0</v>
      </c>
      <c r="D19" s="613">
        <v>0</v>
      </c>
      <c r="E19" s="614">
        <v>0</v>
      </c>
      <c r="F19" s="614"/>
      <c r="G19" s="613"/>
      <c r="H19" s="616">
        <f t="shared" si="0"/>
        <v>0</v>
      </c>
    </row>
    <row r="20" spans="1:8">
      <c r="A20" s="380">
        <v>14</v>
      </c>
      <c r="B20" s="366" t="s">
        <v>469</v>
      </c>
      <c r="C20" s="613">
        <v>0</v>
      </c>
      <c r="D20" s="613">
        <v>626737771.9750005</v>
      </c>
      <c r="E20" s="614">
        <v>1005386.5990000002</v>
      </c>
      <c r="F20" s="614"/>
      <c r="G20" s="613"/>
      <c r="H20" s="616">
        <f t="shared" si="0"/>
        <v>625732385.37600052</v>
      </c>
    </row>
    <row r="21" spans="1:8" s="310" customFormat="1">
      <c r="A21" s="379">
        <v>15</v>
      </c>
      <c r="B21" s="378" t="s">
        <v>66</v>
      </c>
      <c r="C21" s="615">
        <v>134947670.92210004</v>
      </c>
      <c r="D21" s="615">
        <v>5516793801.8052998</v>
      </c>
      <c r="E21" s="615">
        <v>136154620.32380006</v>
      </c>
      <c r="F21" s="615"/>
      <c r="G21" s="615">
        <v>11350188.748491997</v>
      </c>
      <c r="H21" s="616">
        <f>SUM(H7:H15)+SUM(H17:H20)</f>
        <v>5515586852.4035997</v>
      </c>
    </row>
    <row r="22" spans="1:8">
      <c r="A22" s="377">
        <v>16</v>
      </c>
      <c r="B22" s="376" t="s">
        <v>484</v>
      </c>
      <c r="C22" s="613">
        <v>134947670.92210007</v>
      </c>
      <c r="D22" s="613">
        <v>3897564783.3174987</v>
      </c>
      <c r="E22" s="614">
        <v>134327429.98010001</v>
      </c>
      <c r="F22" s="614"/>
      <c r="G22" s="613">
        <v>11350188.748491997</v>
      </c>
      <c r="H22" s="616">
        <f>C22+D22-E22-F22</f>
        <v>3898185024.2594986</v>
      </c>
    </row>
    <row r="23" spans="1:8">
      <c r="A23" s="377">
        <v>17</v>
      </c>
      <c r="B23" s="376" t="s">
        <v>485</v>
      </c>
      <c r="C23" s="613"/>
      <c r="D23" s="613">
        <v>759199701.38321114</v>
      </c>
      <c r="E23" s="614">
        <v>598923.71364704461</v>
      </c>
      <c r="F23" s="614"/>
      <c r="G23" s="613"/>
      <c r="H23" s="616">
        <f>C23+D23-E23-F23</f>
        <v>758600777.66956413</v>
      </c>
    </row>
    <row r="25" spans="1:8">
      <c r="E25" s="306"/>
      <c r="F25" s="306"/>
    </row>
    <row r="26" spans="1:8" ht="42.45" customHeight="1">
      <c r="B26" s="325" t="s">
        <v>647</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scale="38"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I36"/>
  <sheetViews>
    <sheetView showGridLines="0" zoomScale="80" zoomScaleNormal="80" workbookViewId="0">
      <selection activeCell="K33" sqref="K33"/>
    </sheetView>
  </sheetViews>
  <sheetFormatPr defaultColWidth="9.33203125" defaultRowHeight="12"/>
  <cols>
    <col min="1" max="1" width="11" style="306" bestFit="1" customWidth="1"/>
    <col min="2" max="2" width="74.33203125" style="306" customWidth="1"/>
    <col min="3" max="3" width="26.44140625" style="306" customWidth="1"/>
    <col min="4" max="4" width="29.6640625" style="306" customWidth="1"/>
    <col min="5" max="5" width="19.6640625" style="306" customWidth="1"/>
    <col min="6" max="6" width="17.5546875" style="306" customWidth="1"/>
    <col min="7" max="7" width="22" style="306" customWidth="1"/>
    <col min="8" max="8" width="21.88671875" style="306" customWidth="1"/>
    <col min="9" max="16384" width="9.33203125" style="306"/>
  </cols>
  <sheetData>
    <row r="1" spans="1:8" ht="13.8">
      <c r="A1" s="305" t="s">
        <v>97</v>
      </c>
      <c r="B1" s="250" t="str">
        <f>Info!C2</f>
        <v>სს ”ლიბერთი ბანკი”</v>
      </c>
      <c r="C1" s="385"/>
      <c r="D1" s="385"/>
      <c r="E1" s="385"/>
      <c r="F1" s="385"/>
      <c r="G1" s="385"/>
      <c r="H1" s="385"/>
    </row>
    <row r="2" spans="1:8">
      <c r="A2" s="307" t="s">
        <v>98</v>
      </c>
      <c r="B2" s="719">
        <f>'1. key ratios'!B2</f>
        <v>45838</v>
      </c>
      <c r="C2" s="385"/>
      <c r="D2" s="385"/>
      <c r="E2" s="385"/>
      <c r="F2" s="385"/>
      <c r="G2" s="385"/>
      <c r="H2" s="385"/>
    </row>
    <row r="3" spans="1:8">
      <c r="A3" s="308" t="s">
        <v>486</v>
      </c>
      <c r="B3" s="385"/>
      <c r="C3" s="385"/>
      <c r="D3" s="385"/>
      <c r="E3" s="385"/>
      <c r="F3" s="385"/>
      <c r="G3" s="385"/>
      <c r="H3" s="385"/>
    </row>
    <row r="4" spans="1:8">
      <c r="A4" s="385"/>
      <c r="B4" s="385"/>
      <c r="C4" s="384" t="s">
        <v>471</v>
      </c>
      <c r="D4" s="384" t="s">
        <v>472</v>
      </c>
      <c r="E4" s="384" t="s">
        <v>473</v>
      </c>
      <c r="F4" s="384" t="s">
        <v>474</v>
      </c>
      <c r="G4" s="384" t="s">
        <v>475</v>
      </c>
      <c r="H4" s="384" t="s">
        <v>476</v>
      </c>
    </row>
    <row r="5" spans="1:8" ht="41.7" customHeight="1">
      <c r="A5" s="937" t="s">
        <v>837</v>
      </c>
      <c r="B5" s="938"/>
      <c r="C5" s="952" t="s">
        <v>565</v>
      </c>
      <c r="D5" s="953"/>
      <c r="E5" s="949" t="s">
        <v>834</v>
      </c>
      <c r="F5" s="949" t="s">
        <v>833</v>
      </c>
      <c r="G5" s="949" t="s">
        <v>480</v>
      </c>
      <c r="H5" s="382" t="s">
        <v>832</v>
      </c>
    </row>
    <row r="6" spans="1:8" ht="24">
      <c r="A6" s="941"/>
      <c r="B6" s="942"/>
      <c r="C6" s="383" t="s">
        <v>481</v>
      </c>
      <c r="D6" s="383" t="s">
        <v>482</v>
      </c>
      <c r="E6" s="950"/>
      <c r="F6" s="950"/>
      <c r="G6" s="950"/>
      <c r="H6" s="382" t="s">
        <v>831</v>
      </c>
    </row>
    <row r="7" spans="1:8">
      <c r="A7" s="374">
        <v>1</v>
      </c>
      <c r="B7" s="389" t="s">
        <v>487</v>
      </c>
      <c r="C7" s="613">
        <v>22598441.476485994</v>
      </c>
      <c r="D7" s="613">
        <v>1804624313.9009962</v>
      </c>
      <c r="E7" s="613">
        <v>36546669.322671883</v>
      </c>
      <c r="F7" s="613"/>
      <c r="G7" s="613">
        <v>5942.17</v>
      </c>
      <c r="H7" s="373">
        <f t="shared" ref="H7:H34" si="0">C7+D7-E7-F7</f>
        <v>1790676086.0548103</v>
      </c>
    </row>
    <row r="8" spans="1:8">
      <c r="A8" s="374">
        <v>2</v>
      </c>
      <c r="B8" s="389" t="s">
        <v>488</v>
      </c>
      <c r="C8" s="613">
        <v>997796.46960800013</v>
      </c>
      <c r="D8" s="613">
        <v>228644407.53631404</v>
      </c>
      <c r="E8" s="613">
        <v>1554232.8801939732</v>
      </c>
      <c r="F8" s="613"/>
      <c r="G8" s="613">
        <v>1243.92</v>
      </c>
      <c r="H8" s="373">
        <f t="shared" si="0"/>
        <v>228087971.12572807</v>
      </c>
    </row>
    <row r="9" spans="1:8">
      <c r="A9" s="374">
        <v>3</v>
      </c>
      <c r="B9" s="389" t="s">
        <v>836</v>
      </c>
      <c r="C9" s="613">
        <v>348.87</v>
      </c>
      <c r="D9" s="613">
        <v>29975538.929688003</v>
      </c>
      <c r="E9" s="613">
        <v>515356.69586762908</v>
      </c>
      <c r="F9" s="613"/>
      <c r="G9" s="613">
        <v>0</v>
      </c>
      <c r="H9" s="373">
        <f t="shared" si="0"/>
        <v>29460531.103820376</v>
      </c>
    </row>
    <row r="10" spans="1:8">
      <c r="A10" s="374">
        <v>4</v>
      </c>
      <c r="B10" s="389" t="s">
        <v>489</v>
      </c>
      <c r="C10" s="613">
        <v>5905597.1049239999</v>
      </c>
      <c r="D10" s="613">
        <v>90709827.136201978</v>
      </c>
      <c r="E10" s="613">
        <v>1678801.7012369393</v>
      </c>
      <c r="F10" s="613"/>
      <c r="G10" s="613">
        <v>0</v>
      </c>
      <c r="H10" s="373">
        <f t="shared" si="0"/>
        <v>94936622.539889038</v>
      </c>
    </row>
    <row r="11" spans="1:8">
      <c r="A11" s="374">
        <v>5</v>
      </c>
      <c r="B11" s="389" t="s">
        <v>490</v>
      </c>
      <c r="C11" s="613">
        <v>1788063.585828</v>
      </c>
      <c r="D11" s="613">
        <v>193446564.88964</v>
      </c>
      <c r="E11" s="613">
        <v>3548449.4563361076</v>
      </c>
      <c r="F11" s="613"/>
      <c r="G11" s="613">
        <v>0</v>
      </c>
      <c r="H11" s="373">
        <f t="shared" si="0"/>
        <v>191686179.0191319</v>
      </c>
    </row>
    <row r="12" spans="1:8">
      <c r="A12" s="374">
        <v>6</v>
      </c>
      <c r="B12" s="389" t="s">
        <v>491</v>
      </c>
      <c r="C12" s="613">
        <v>130390.63</v>
      </c>
      <c r="D12" s="613">
        <v>23255049.352646001</v>
      </c>
      <c r="E12" s="613">
        <v>347228.48631489789</v>
      </c>
      <c r="F12" s="613"/>
      <c r="G12" s="613">
        <v>0</v>
      </c>
      <c r="H12" s="373">
        <f t="shared" si="0"/>
        <v>23038211.496331103</v>
      </c>
    </row>
    <row r="13" spans="1:8">
      <c r="A13" s="374">
        <v>7</v>
      </c>
      <c r="B13" s="389" t="s">
        <v>492</v>
      </c>
      <c r="C13" s="613">
        <v>60424.149999999994</v>
      </c>
      <c r="D13" s="613">
        <v>49159577.180608004</v>
      </c>
      <c r="E13" s="613">
        <v>839568.78162189655</v>
      </c>
      <c r="F13" s="613"/>
      <c r="G13" s="613">
        <v>0</v>
      </c>
      <c r="H13" s="373">
        <f t="shared" si="0"/>
        <v>48380432.548986107</v>
      </c>
    </row>
    <row r="14" spans="1:8">
      <c r="A14" s="374">
        <v>8</v>
      </c>
      <c r="B14" s="389" t="s">
        <v>493</v>
      </c>
      <c r="C14" s="613">
        <v>126505.93000000001</v>
      </c>
      <c r="D14" s="613">
        <v>27720282.837244008</v>
      </c>
      <c r="E14" s="613">
        <v>224625.87239025068</v>
      </c>
      <c r="F14" s="613"/>
      <c r="G14" s="613">
        <v>0</v>
      </c>
      <c r="H14" s="373">
        <f t="shared" si="0"/>
        <v>27622162.894853756</v>
      </c>
    </row>
    <row r="15" spans="1:8">
      <c r="A15" s="374">
        <v>9</v>
      </c>
      <c r="B15" s="389" t="s">
        <v>494</v>
      </c>
      <c r="C15" s="613">
        <v>69748.600000000006</v>
      </c>
      <c r="D15" s="613">
        <v>10197815.884992</v>
      </c>
      <c r="E15" s="613">
        <v>55186.652775416092</v>
      </c>
      <c r="F15" s="613"/>
      <c r="G15" s="613">
        <v>0</v>
      </c>
      <c r="H15" s="373">
        <f t="shared" si="0"/>
        <v>10212377.832216583</v>
      </c>
    </row>
    <row r="16" spans="1:8">
      <c r="A16" s="374">
        <v>10</v>
      </c>
      <c r="B16" s="389" t="s">
        <v>495</v>
      </c>
      <c r="C16" s="613">
        <v>204.25</v>
      </c>
      <c r="D16" s="613">
        <v>26684361.232921995</v>
      </c>
      <c r="E16" s="613">
        <v>197748.89325120792</v>
      </c>
      <c r="F16" s="613"/>
      <c r="G16" s="613">
        <v>0</v>
      </c>
      <c r="H16" s="373">
        <f t="shared" si="0"/>
        <v>26486816.589670788</v>
      </c>
    </row>
    <row r="17" spans="1:9">
      <c r="A17" s="374">
        <v>11</v>
      </c>
      <c r="B17" s="389" t="s">
        <v>496</v>
      </c>
      <c r="C17" s="613">
        <v>46960.11</v>
      </c>
      <c r="D17" s="613">
        <v>4453478.2848119996</v>
      </c>
      <c r="E17" s="613">
        <v>85771.733386932814</v>
      </c>
      <c r="F17" s="613"/>
      <c r="G17" s="613">
        <v>0</v>
      </c>
      <c r="H17" s="373">
        <f t="shared" si="0"/>
        <v>4414666.6614250671</v>
      </c>
    </row>
    <row r="18" spans="1:9">
      <c r="A18" s="374">
        <v>12</v>
      </c>
      <c r="B18" s="389" t="s">
        <v>497</v>
      </c>
      <c r="C18" s="613">
        <v>10565205.320255997</v>
      </c>
      <c r="D18" s="613">
        <v>272552788.790874</v>
      </c>
      <c r="E18" s="613">
        <v>9109701.7208166961</v>
      </c>
      <c r="F18" s="613"/>
      <c r="G18" s="613">
        <v>318251.75</v>
      </c>
      <c r="H18" s="373">
        <f t="shared" si="0"/>
        <v>274008292.39031333</v>
      </c>
    </row>
    <row r="19" spans="1:9">
      <c r="A19" s="374">
        <v>13</v>
      </c>
      <c r="B19" s="389" t="s">
        <v>498</v>
      </c>
      <c r="C19" s="613">
        <v>3206260.6325479997</v>
      </c>
      <c r="D19" s="613">
        <v>67385815.839954004</v>
      </c>
      <c r="E19" s="613">
        <v>2377223.0558831841</v>
      </c>
      <c r="F19" s="613"/>
      <c r="G19" s="613">
        <v>54346.82</v>
      </c>
      <c r="H19" s="373">
        <f t="shared" si="0"/>
        <v>68214853.416618824</v>
      </c>
    </row>
    <row r="20" spans="1:9">
      <c r="A20" s="374">
        <v>14</v>
      </c>
      <c r="B20" s="389" t="s">
        <v>499</v>
      </c>
      <c r="C20" s="613">
        <v>4617396.1486539999</v>
      </c>
      <c r="D20" s="613">
        <v>71823265.190622002</v>
      </c>
      <c r="E20" s="613">
        <v>2066821.8076988431</v>
      </c>
      <c r="F20" s="613"/>
      <c r="G20" s="613">
        <v>39519.597119999999</v>
      </c>
      <c r="H20" s="373">
        <f t="shared" si="0"/>
        <v>74373839.531577155</v>
      </c>
    </row>
    <row r="21" spans="1:9">
      <c r="A21" s="374">
        <v>15</v>
      </c>
      <c r="B21" s="389" t="s">
        <v>500</v>
      </c>
      <c r="C21" s="613">
        <v>274157.75999999995</v>
      </c>
      <c r="D21" s="613">
        <v>31323851.625898007</v>
      </c>
      <c r="E21" s="613">
        <v>679905.86473918671</v>
      </c>
      <c r="F21" s="613"/>
      <c r="G21" s="613">
        <v>27701.32</v>
      </c>
      <c r="H21" s="373">
        <f t="shared" si="0"/>
        <v>30918103.521158822</v>
      </c>
    </row>
    <row r="22" spans="1:9">
      <c r="A22" s="374">
        <v>16</v>
      </c>
      <c r="B22" s="389" t="s">
        <v>501</v>
      </c>
      <c r="C22" s="613">
        <v>32927.72</v>
      </c>
      <c r="D22" s="613">
        <v>74060705.086720005</v>
      </c>
      <c r="E22" s="613">
        <v>1053146.6833300707</v>
      </c>
      <c r="F22" s="613"/>
      <c r="G22" s="613">
        <v>10099.4</v>
      </c>
      <c r="H22" s="373">
        <f t="shared" si="0"/>
        <v>73040486.12338993</v>
      </c>
    </row>
    <row r="23" spans="1:9">
      <c r="A23" s="374">
        <v>17</v>
      </c>
      <c r="B23" s="389" t="s">
        <v>502</v>
      </c>
      <c r="C23" s="613">
        <v>71959.61</v>
      </c>
      <c r="D23" s="613">
        <v>17539909.429988001</v>
      </c>
      <c r="E23" s="613">
        <v>411669.08289037005</v>
      </c>
      <c r="F23" s="613"/>
      <c r="G23" s="613">
        <v>60.770740000000004</v>
      </c>
      <c r="H23" s="373">
        <f t="shared" si="0"/>
        <v>17200199.957097631</v>
      </c>
    </row>
    <row r="24" spans="1:9">
      <c r="A24" s="374">
        <v>18</v>
      </c>
      <c r="B24" s="389" t="s">
        <v>503</v>
      </c>
      <c r="C24" s="613">
        <v>65499.689999999995</v>
      </c>
      <c r="D24" s="613">
        <v>82636659.542208016</v>
      </c>
      <c r="E24" s="613">
        <v>303191.18332594377</v>
      </c>
      <c r="F24" s="613"/>
      <c r="G24" s="613">
        <v>0</v>
      </c>
      <c r="H24" s="373">
        <f t="shared" si="0"/>
        <v>82398968.048882067</v>
      </c>
    </row>
    <row r="25" spans="1:9">
      <c r="A25" s="374">
        <v>19</v>
      </c>
      <c r="B25" s="389" t="s">
        <v>504</v>
      </c>
      <c r="C25" s="613">
        <v>174410.82543599998</v>
      </c>
      <c r="D25" s="613">
        <v>1776106.690316</v>
      </c>
      <c r="E25" s="613">
        <v>51064.238088484635</v>
      </c>
      <c r="F25" s="613"/>
      <c r="G25" s="613">
        <v>0</v>
      </c>
      <c r="H25" s="373">
        <f t="shared" si="0"/>
        <v>1899453.2776635154</v>
      </c>
    </row>
    <row r="26" spans="1:9">
      <c r="A26" s="374">
        <v>20</v>
      </c>
      <c r="B26" s="389" t="s">
        <v>505</v>
      </c>
      <c r="C26" s="613">
        <v>224931.02000000002</v>
      </c>
      <c r="D26" s="613">
        <v>124603846.8371</v>
      </c>
      <c r="E26" s="613">
        <v>1175974.7257854107</v>
      </c>
      <c r="F26" s="613"/>
      <c r="G26" s="613">
        <v>1054.58</v>
      </c>
      <c r="H26" s="373">
        <f t="shared" si="0"/>
        <v>123652803.13131459</v>
      </c>
      <c r="I26" s="312"/>
    </row>
    <row r="27" spans="1:9">
      <c r="A27" s="374">
        <v>21</v>
      </c>
      <c r="B27" s="389" t="s">
        <v>506</v>
      </c>
      <c r="C27" s="613">
        <v>3697.17</v>
      </c>
      <c r="D27" s="613">
        <v>29154395.814785998</v>
      </c>
      <c r="E27" s="613">
        <v>61325.935362795091</v>
      </c>
      <c r="F27" s="613"/>
      <c r="G27" s="613">
        <v>0</v>
      </c>
      <c r="H27" s="373">
        <f t="shared" si="0"/>
        <v>29096767.049423207</v>
      </c>
      <c r="I27" s="312"/>
    </row>
    <row r="28" spans="1:9">
      <c r="A28" s="374">
        <v>22</v>
      </c>
      <c r="B28" s="389" t="s">
        <v>507</v>
      </c>
      <c r="C28" s="613">
        <v>154777.89000000001</v>
      </c>
      <c r="D28" s="613">
        <v>17488429.547448002</v>
      </c>
      <c r="E28" s="613">
        <v>161565.63259781743</v>
      </c>
      <c r="F28" s="613"/>
      <c r="G28" s="613">
        <v>0</v>
      </c>
      <c r="H28" s="373">
        <f t="shared" si="0"/>
        <v>17481641.804850183</v>
      </c>
      <c r="I28" s="312"/>
    </row>
    <row r="29" spans="1:9">
      <c r="A29" s="374">
        <v>23</v>
      </c>
      <c r="B29" s="389" t="s">
        <v>508</v>
      </c>
      <c r="C29" s="613">
        <v>12746044.874404</v>
      </c>
      <c r="D29" s="613">
        <v>335659164.2277742</v>
      </c>
      <c r="E29" s="613">
        <v>12296434.993563158</v>
      </c>
      <c r="F29" s="613"/>
      <c r="G29" s="613">
        <v>453476.61</v>
      </c>
      <c r="H29" s="373">
        <f t="shared" si="0"/>
        <v>336108774.10861504</v>
      </c>
      <c r="I29" s="312"/>
    </row>
    <row r="30" spans="1:9">
      <c r="A30" s="374">
        <v>24</v>
      </c>
      <c r="B30" s="389" t="s">
        <v>509</v>
      </c>
      <c r="C30" s="613">
        <v>41278480.685837984</v>
      </c>
      <c r="D30" s="613">
        <v>630921695.7907517</v>
      </c>
      <c r="E30" s="613">
        <v>30680901.910577144</v>
      </c>
      <c r="F30" s="613"/>
      <c r="G30" s="613">
        <v>801427.40999999992</v>
      </c>
      <c r="H30" s="373">
        <f t="shared" si="0"/>
        <v>641519274.5660125</v>
      </c>
      <c r="I30" s="312"/>
    </row>
    <row r="31" spans="1:9">
      <c r="A31" s="374">
        <v>25</v>
      </c>
      <c r="B31" s="389" t="s">
        <v>510</v>
      </c>
      <c r="C31" s="613">
        <v>10750378.487464001</v>
      </c>
      <c r="D31" s="613">
        <v>260609175.93037403</v>
      </c>
      <c r="E31" s="613">
        <v>11835193.071127214</v>
      </c>
      <c r="F31" s="613"/>
      <c r="G31" s="613">
        <v>430.08000000000004</v>
      </c>
      <c r="H31" s="373">
        <f t="shared" si="0"/>
        <v>259524361.34671083</v>
      </c>
      <c r="I31" s="312"/>
    </row>
    <row r="32" spans="1:9">
      <c r="A32" s="374">
        <v>26</v>
      </c>
      <c r="B32" s="389" t="s">
        <v>511</v>
      </c>
      <c r="C32" s="613">
        <v>19057061.911040004</v>
      </c>
      <c r="D32" s="613">
        <v>318186244.94694006</v>
      </c>
      <c r="E32" s="613">
        <v>17313493.576311499</v>
      </c>
      <c r="F32" s="613"/>
      <c r="G32" s="613">
        <v>9636634.3206319995</v>
      </c>
      <c r="H32" s="373">
        <f t="shared" si="0"/>
        <v>319929813.28166854</v>
      </c>
      <c r="I32" s="312"/>
    </row>
    <row r="33" spans="1:9">
      <c r="A33" s="374">
        <v>27</v>
      </c>
      <c r="B33" s="375" t="s">
        <v>88</v>
      </c>
      <c r="C33" s="613">
        <v>0</v>
      </c>
      <c r="D33" s="613">
        <v>692200530.16660094</v>
      </c>
      <c r="E33" s="613">
        <v>983367.54630005127</v>
      </c>
      <c r="F33" s="613"/>
      <c r="G33" s="613"/>
      <c r="H33" s="373">
        <f t="shared" si="0"/>
        <v>691217162.62030089</v>
      </c>
      <c r="I33" s="312"/>
    </row>
    <row r="34" spans="1:9">
      <c r="A34" s="374">
        <v>28</v>
      </c>
      <c r="B34" s="388" t="s">
        <v>66</v>
      </c>
      <c r="C34" s="615">
        <v>134947670.92248598</v>
      </c>
      <c r="D34" s="615">
        <v>5516793802.6244192</v>
      </c>
      <c r="E34" s="615">
        <v>136154621.50444502</v>
      </c>
      <c r="F34" s="615"/>
      <c r="G34" s="615">
        <v>11350188.748491999</v>
      </c>
      <c r="H34" s="847">
        <f t="shared" si="0"/>
        <v>5515586852.0424604</v>
      </c>
      <c r="I34" s="312"/>
    </row>
    <row r="35" spans="1:9">
      <c r="A35" s="312"/>
      <c r="B35" s="312"/>
      <c r="C35" s="312"/>
      <c r="D35" s="312"/>
      <c r="E35" s="312"/>
      <c r="F35" s="312"/>
      <c r="G35" s="312"/>
      <c r="H35" s="312"/>
      <c r="I35" s="312"/>
    </row>
    <row r="36" spans="1:9">
      <c r="A36" s="312"/>
      <c r="B36" s="313"/>
      <c r="C36" s="312"/>
      <c r="D36" s="312"/>
      <c r="E36" s="312"/>
      <c r="F36" s="312"/>
      <c r="G36" s="312"/>
      <c r="H36" s="312"/>
      <c r="I36" s="312"/>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scale="3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election activeCell="G29" sqref="G29"/>
    </sheetView>
  </sheetViews>
  <sheetFormatPr defaultColWidth="9.33203125" defaultRowHeight="12"/>
  <cols>
    <col min="1" max="1" width="11.6640625" style="306" bestFit="1" customWidth="1"/>
    <col min="2" max="2" width="99.6640625" style="306" customWidth="1"/>
    <col min="3" max="3" width="21.33203125" style="306" customWidth="1"/>
    <col min="4" max="4" width="26.6640625" style="311" customWidth="1"/>
    <col min="5" max="16384" width="9.33203125" style="306"/>
  </cols>
  <sheetData>
    <row r="1" spans="1:4" ht="13.8">
      <c r="A1" s="305" t="s">
        <v>97</v>
      </c>
      <c r="B1" s="250" t="str">
        <f>Info!C2</f>
        <v>სს ”ლიბერთი ბანკი”</v>
      </c>
      <c r="D1" s="306"/>
    </row>
    <row r="2" spans="1:4">
      <c r="A2" s="307" t="s">
        <v>98</v>
      </c>
      <c r="B2" s="719">
        <f>'1. key ratios'!B2</f>
        <v>45838</v>
      </c>
      <c r="D2" s="306"/>
    </row>
    <row r="3" spans="1:4">
      <c r="A3" s="308" t="s">
        <v>512</v>
      </c>
      <c r="D3" s="306"/>
    </row>
    <row r="5" spans="1:4" ht="31.2" customHeight="1">
      <c r="A5" s="954" t="s">
        <v>848</v>
      </c>
      <c r="B5" s="954"/>
      <c r="C5" s="397" t="s">
        <v>531</v>
      </c>
      <c r="D5" s="397" t="s">
        <v>847</v>
      </c>
    </row>
    <row r="6" spans="1:4">
      <c r="A6" s="396">
        <v>1</v>
      </c>
      <c r="B6" s="390" t="s">
        <v>846</v>
      </c>
      <c r="C6" s="741">
        <v>139472147.53620827</v>
      </c>
      <c r="D6" s="741">
        <v>548453.513284371</v>
      </c>
    </row>
    <row r="7" spans="1:4">
      <c r="A7" s="393">
        <v>2</v>
      </c>
      <c r="B7" s="390" t="s">
        <v>845</v>
      </c>
      <c r="C7" s="741">
        <v>26668154.38415882</v>
      </c>
      <c r="D7" s="741">
        <v>0</v>
      </c>
    </row>
    <row r="8" spans="1:4">
      <c r="A8" s="395">
        <v>2.1</v>
      </c>
      <c r="B8" s="394" t="s">
        <v>844</v>
      </c>
      <c r="C8" s="741">
        <v>11603941.676655503</v>
      </c>
      <c r="D8" s="741"/>
    </row>
    <row r="9" spans="1:4">
      <c r="A9" s="395">
        <v>2.2000000000000002</v>
      </c>
      <c r="B9" s="394" t="s">
        <v>843</v>
      </c>
      <c r="C9" s="741">
        <v>15064212.707503315</v>
      </c>
      <c r="D9" s="741"/>
    </row>
    <row r="10" spans="1:4">
      <c r="A10" s="396">
        <v>3</v>
      </c>
      <c r="B10" s="390" t="s">
        <v>842</v>
      </c>
      <c r="C10" s="741">
        <v>31954339.317861497</v>
      </c>
      <c r="D10" s="741">
        <v>-50470.200362673611</v>
      </c>
    </row>
    <row r="11" spans="1:4">
      <c r="A11" s="395">
        <v>3.1</v>
      </c>
      <c r="B11" s="394" t="s">
        <v>513</v>
      </c>
      <c r="C11" s="741">
        <v>11350188.748491997</v>
      </c>
      <c r="D11" s="741">
        <v>-50470.200362673611</v>
      </c>
    </row>
    <row r="12" spans="1:4">
      <c r="A12" s="395">
        <v>3.2</v>
      </c>
      <c r="B12" s="394" t="s">
        <v>841</v>
      </c>
      <c r="C12" s="741">
        <v>7231005.1352937706</v>
      </c>
      <c r="D12" s="741"/>
    </row>
    <row r="13" spans="1:4">
      <c r="A13" s="395">
        <v>3.3</v>
      </c>
      <c r="B13" s="394" t="s">
        <v>840</v>
      </c>
      <c r="C13" s="741">
        <v>13373145.43407573</v>
      </c>
      <c r="D13" s="741"/>
    </row>
    <row r="14" spans="1:4" ht="24">
      <c r="A14" s="393">
        <v>4</v>
      </c>
      <c r="B14" s="392" t="s">
        <v>839</v>
      </c>
      <c r="C14" s="741">
        <v>141467.38216454166</v>
      </c>
      <c r="D14" s="741"/>
    </row>
    <row r="15" spans="1:4">
      <c r="A15" s="391">
        <v>5</v>
      </c>
      <c r="B15" s="390" t="s">
        <v>838</v>
      </c>
      <c r="C15" s="743">
        <f>C6+C7-C10+C14</f>
        <v>134327429.98467013</v>
      </c>
      <c r="D15" s="742">
        <f>D6+D7-D10+D14</f>
        <v>598923.71364704461</v>
      </c>
    </row>
  </sheetData>
  <mergeCells count="1">
    <mergeCell ref="A5:B5"/>
  </mergeCells>
  <pageMargins left="0.7" right="0.7" top="0.75" bottom="0.75" header="0.3" footer="0.3"/>
  <pageSetup scale="50" orientation="portrait" horizontalDpi="4294967292"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0" zoomScaleNormal="80" workbookViewId="0">
      <selection activeCell="D39" sqref="D39"/>
    </sheetView>
  </sheetViews>
  <sheetFormatPr defaultColWidth="9.33203125" defaultRowHeight="12"/>
  <cols>
    <col min="1" max="1" width="11.6640625" style="385" bestFit="1" customWidth="1"/>
    <col min="2" max="2" width="124" style="385" customWidth="1"/>
    <col min="3" max="3" width="27.44140625" style="744" customWidth="1"/>
    <col min="4" max="4" width="47.44140625" style="385" customWidth="1"/>
    <col min="5" max="16384" width="9.33203125" style="385"/>
  </cols>
  <sheetData>
    <row r="1" spans="1:4" ht="13.8">
      <c r="A1" s="305" t="s">
        <v>97</v>
      </c>
      <c r="B1" s="250" t="str">
        <f>Info!C2</f>
        <v>სს ”ლიბერთი ბანკი”</v>
      </c>
    </row>
    <row r="2" spans="1:4">
      <c r="A2" s="307" t="s">
        <v>98</v>
      </c>
      <c r="B2" s="719">
        <f>'1. key ratios'!B2</f>
        <v>45838</v>
      </c>
    </row>
    <row r="3" spans="1:4">
      <c r="A3" s="308" t="s">
        <v>514</v>
      </c>
    </row>
    <row r="4" spans="1:4">
      <c r="A4" s="308"/>
    </row>
    <row r="5" spans="1:4" ht="15" customHeight="1">
      <c r="A5" s="955" t="s">
        <v>515</v>
      </c>
      <c r="B5" s="956"/>
      <c r="C5" s="959" t="s">
        <v>516</v>
      </c>
      <c r="D5" s="960" t="s">
        <v>517</v>
      </c>
    </row>
    <row r="6" spans="1:4">
      <c r="A6" s="957"/>
      <c r="B6" s="958"/>
      <c r="C6" s="959"/>
      <c r="D6" s="960"/>
    </row>
    <row r="7" spans="1:4">
      <c r="A7" s="388">
        <v>1</v>
      </c>
      <c r="B7" s="378" t="s">
        <v>518</v>
      </c>
      <c r="C7" s="613">
        <v>135723732.27340209</v>
      </c>
      <c r="D7" s="398"/>
    </row>
    <row r="8" spans="1:4">
      <c r="A8" s="375">
        <v>2</v>
      </c>
      <c r="B8" s="375" t="s">
        <v>519</v>
      </c>
      <c r="C8" s="613">
        <v>22106999.764170006</v>
      </c>
      <c r="D8" s="398"/>
    </row>
    <row r="9" spans="1:4">
      <c r="A9" s="375">
        <v>3</v>
      </c>
      <c r="B9" s="401" t="s">
        <v>520</v>
      </c>
      <c r="C9" s="613">
        <v>369573.34958999994</v>
      </c>
      <c r="D9" s="398"/>
    </row>
    <row r="10" spans="1:4">
      <c r="A10" s="375">
        <v>4</v>
      </c>
      <c r="B10" s="375" t="s">
        <v>521</v>
      </c>
      <c r="C10" s="613">
        <v>23252634.460309543</v>
      </c>
      <c r="D10" s="398"/>
    </row>
    <row r="11" spans="1:4">
      <c r="A11" s="375">
        <v>5</v>
      </c>
      <c r="B11" s="400" t="s">
        <v>849</v>
      </c>
      <c r="C11" s="613">
        <v>1071777.8300000003</v>
      </c>
      <c r="D11" s="398"/>
    </row>
    <row r="12" spans="1:4">
      <c r="A12" s="375">
        <v>6</v>
      </c>
      <c r="B12" s="400" t="s">
        <v>522</v>
      </c>
      <c r="C12" s="613">
        <v>10531629.535325361</v>
      </c>
      <c r="D12" s="398"/>
    </row>
    <row r="13" spans="1:4">
      <c r="A13" s="375">
        <v>7</v>
      </c>
      <c r="B13" s="400" t="s">
        <v>525</v>
      </c>
      <c r="C13" s="613">
        <v>11350188.748491997</v>
      </c>
      <c r="D13" s="398"/>
    </row>
    <row r="14" spans="1:4">
      <c r="A14" s="375">
        <v>8</v>
      </c>
      <c r="B14" s="400" t="s">
        <v>523</v>
      </c>
      <c r="C14" s="613">
        <v>296522.41800000001</v>
      </c>
      <c r="D14" s="375"/>
    </row>
    <row r="15" spans="1:4">
      <c r="A15" s="375">
        <v>9</v>
      </c>
      <c r="B15" s="400" t="s">
        <v>524</v>
      </c>
      <c r="C15" s="613"/>
      <c r="D15" s="375"/>
    </row>
    <row r="16" spans="1:4">
      <c r="A16" s="375">
        <v>10</v>
      </c>
      <c r="B16" s="400" t="s">
        <v>526</v>
      </c>
      <c r="C16" s="613"/>
      <c r="D16" s="375"/>
    </row>
    <row r="17" spans="1:4" ht="13.2" customHeight="1">
      <c r="A17" s="375">
        <v>11</v>
      </c>
      <c r="B17" s="400" t="s">
        <v>527</v>
      </c>
      <c r="C17" s="613">
        <v>2515.9284921863778</v>
      </c>
      <c r="D17" s="398"/>
    </row>
    <row r="18" spans="1:4" ht="16.95" customHeight="1">
      <c r="A18" s="388">
        <v>12</v>
      </c>
      <c r="B18" s="399" t="s">
        <v>528</v>
      </c>
      <c r="C18" s="615">
        <f>C7+C8+C9-C10</f>
        <v>134947670.92685255</v>
      </c>
      <c r="D18" s="398"/>
    </row>
    <row r="21" spans="1:4">
      <c r="B21" s="305"/>
    </row>
    <row r="22" spans="1:4">
      <c r="B22" s="307"/>
    </row>
    <row r="23" spans="1:4">
      <c r="B23" s="308"/>
    </row>
  </sheetData>
  <mergeCells count="3">
    <mergeCell ref="A5:B6"/>
    <mergeCell ref="C5:C6"/>
    <mergeCell ref="D5:D6"/>
  </mergeCells>
  <pageMargins left="0.7" right="0.7" top="0.75" bottom="0.75" header="0.3" footer="0.3"/>
  <pageSetup paperSize="9" scale="3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election activeCell="K34" sqref="K34"/>
    </sheetView>
  </sheetViews>
  <sheetFormatPr defaultColWidth="9.33203125" defaultRowHeight="12"/>
  <cols>
    <col min="1" max="1" width="11.6640625" style="385" bestFit="1" customWidth="1"/>
    <col min="2" max="2" width="51.44140625" style="385" customWidth="1"/>
    <col min="3" max="3" width="18" style="744" customWidth="1"/>
    <col min="4" max="4" width="15.33203125" style="744" customWidth="1"/>
    <col min="5" max="5" width="19.6640625" style="744" customWidth="1"/>
    <col min="6" max="6" width="19.33203125" style="744" customWidth="1"/>
    <col min="7" max="7" width="19.109375" style="744" customWidth="1"/>
    <col min="8" max="8" width="16.6640625" style="744" customWidth="1"/>
    <col min="9" max="9" width="19.5546875" style="744" customWidth="1"/>
    <col min="10" max="11" width="22.33203125" style="744" customWidth="1"/>
    <col min="12" max="12" width="18.33203125" style="744" customWidth="1"/>
    <col min="13" max="13" width="19.109375" style="744" customWidth="1"/>
    <col min="14" max="14" width="22.33203125" style="744" customWidth="1"/>
    <col min="15" max="17" width="20.6640625" style="744" customWidth="1"/>
    <col min="18" max="18" width="20.109375" style="744" customWidth="1"/>
    <col min="19" max="19" width="17.44140625" style="744" customWidth="1"/>
    <col min="20" max="20" width="18.33203125" style="744" customWidth="1"/>
    <col min="21" max="21" width="19.44140625" style="744" customWidth="1"/>
    <col min="22" max="22" width="20" style="744" customWidth="1"/>
    <col min="23" max="23" width="19.33203125" style="744" customWidth="1"/>
    <col min="24" max="24" width="19.44140625" style="744" customWidth="1"/>
    <col min="25" max="25" width="19.6640625" style="744" customWidth="1"/>
    <col min="26" max="26" width="19.109375" style="744" customWidth="1"/>
    <col min="27" max="27" width="18.6640625" style="744" customWidth="1"/>
    <col min="28" max="28" width="20" style="385" customWidth="1"/>
    <col min="29" max="16384" width="9.33203125" style="385"/>
  </cols>
  <sheetData>
    <row r="1" spans="1:28" ht="13.8">
      <c r="A1" s="305" t="s">
        <v>97</v>
      </c>
      <c r="B1" s="250" t="str">
        <f>Info!C2</f>
        <v>სს ”ლიბერთი ბანკი”</v>
      </c>
    </row>
    <row r="2" spans="1:28">
      <c r="A2" s="307" t="s">
        <v>98</v>
      </c>
      <c r="B2" s="719">
        <f>'1. key ratios'!B2</f>
        <v>45838</v>
      </c>
      <c r="C2" s="745"/>
    </row>
    <row r="3" spans="1:28">
      <c r="A3" s="308" t="s">
        <v>529</v>
      </c>
    </row>
    <row r="5" spans="1:28" ht="15" customHeight="1">
      <c r="A5" s="963" t="s">
        <v>862</v>
      </c>
      <c r="B5" s="964"/>
      <c r="C5" s="969" t="s">
        <v>861</v>
      </c>
      <c r="D5" s="970"/>
      <c r="E5" s="970"/>
      <c r="F5" s="970"/>
      <c r="G5" s="970"/>
      <c r="H5" s="970"/>
      <c r="I5" s="970"/>
      <c r="J5" s="970"/>
      <c r="K5" s="970"/>
      <c r="L5" s="970"/>
      <c r="M5" s="970"/>
      <c r="N5" s="970"/>
      <c r="O5" s="970"/>
      <c r="P5" s="970"/>
      <c r="Q5" s="970"/>
      <c r="R5" s="970"/>
      <c r="S5" s="970"/>
      <c r="T5" s="746"/>
      <c r="U5" s="746"/>
      <c r="V5" s="746"/>
      <c r="W5" s="746"/>
      <c r="X5" s="746"/>
      <c r="Y5" s="746"/>
      <c r="Z5" s="746"/>
      <c r="AA5" s="747"/>
      <c r="AB5" s="405"/>
    </row>
    <row r="6" spans="1:28">
      <c r="A6" s="965"/>
      <c r="B6" s="966"/>
      <c r="C6" s="971" t="s">
        <v>66</v>
      </c>
      <c r="D6" s="973" t="s">
        <v>860</v>
      </c>
      <c r="E6" s="973"/>
      <c r="F6" s="973"/>
      <c r="G6" s="973"/>
      <c r="H6" s="974" t="s">
        <v>859</v>
      </c>
      <c r="I6" s="975"/>
      <c r="J6" s="975"/>
      <c r="K6" s="976"/>
      <c r="L6" s="748"/>
      <c r="M6" s="977" t="s">
        <v>858</v>
      </c>
      <c r="N6" s="977"/>
      <c r="O6" s="977"/>
      <c r="P6" s="977"/>
      <c r="Q6" s="977"/>
      <c r="R6" s="977"/>
      <c r="S6" s="978"/>
      <c r="T6" s="749"/>
      <c r="U6" s="961" t="s">
        <v>857</v>
      </c>
      <c r="V6" s="961"/>
      <c r="W6" s="961"/>
      <c r="X6" s="961"/>
      <c r="Y6" s="961"/>
      <c r="Z6" s="961"/>
      <c r="AA6" s="962"/>
      <c r="AB6" s="408"/>
    </row>
    <row r="7" spans="1:28" ht="24">
      <c r="A7" s="967"/>
      <c r="B7" s="968"/>
      <c r="C7" s="972"/>
      <c r="D7" s="750"/>
      <c r="E7" s="751" t="s">
        <v>530</v>
      </c>
      <c r="F7" s="752" t="s">
        <v>855</v>
      </c>
      <c r="G7" s="752" t="s">
        <v>856</v>
      </c>
      <c r="H7" s="753"/>
      <c r="I7" s="751" t="s">
        <v>530</v>
      </c>
      <c r="J7" s="752" t="s">
        <v>855</v>
      </c>
      <c r="K7" s="752" t="s">
        <v>856</v>
      </c>
      <c r="L7" s="754"/>
      <c r="M7" s="751" t="s">
        <v>530</v>
      </c>
      <c r="N7" s="752" t="s">
        <v>855</v>
      </c>
      <c r="O7" s="752" t="s">
        <v>854</v>
      </c>
      <c r="P7" s="752" t="s">
        <v>853</v>
      </c>
      <c r="Q7" s="752" t="s">
        <v>852</v>
      </c>
      <c r="R7" s="752" t="s">
        <v>851</v>
      </c>
      <c r="S7" s="752" t="s">
        <v>850</v>
      </c>
      <c r="T7" s="755"/>
      <c r="U7" s="751" t="s">
        <v>530</v>
      </c>
      <c r="V7" s="752" t="s">
        <v>855</v>
      </c>
      <c r="W7" s="752" t="s">
        <v>854</v>
      </c>
      <c r="X7" s="752" t="s">
        <v>853</v>
      </c>
      <c r="Y7" s="752" t="s">
        <v>852</v>
      </c>
      <c r="Z7" s="752" t="s">
        <v>851</v>
      </c>
      <c r="AA7" s="752" t="s">
        <v>850</v>
      </c>
      <c r="AB7" s="405"/>
    </row>
    <row r="8" spans="1:28">
      <c r="A8" s="404">
        <v>1</v>
      </c>
      <c r="B8" s="378" t="s">
        <v>531</v>
      </c>
      <c r="C8" s="756">
        <f t="shared" ref="C8:AA8" si="0">SUM(C9:C14)</f>
        <v>4032512454.0591059</v>
      </c>
      <c r="D8" s="756">
        <f t="shared" si="0"/>
        <v>3728786214.7654796</v>
      </c>
      <c r="E8" s="756">
        <f>SUM(E9:E14)</f>
        <v>37643911.100373998</v>
      </c>
      <c r="F8" s="756">
        <f t="shared" si="0"/>
        <v>0</v>
      </c>
      <c r="G8" s="756">
        <f t="shared" si="0"/>
        <v>687202.64557000005</v>
      </c>
      <c r="H8" s="756">
        <f>SUM(H9:H14)</f>
        <v>168778567.37113804</v>
      </c>
      <c r="I8" s="756">
        <f t="shared" si="0"/>
        <v>16947593.829962</v>
      </c>
      <c r="J8" s="756">
        <f t="shared" si="0"/>
        <v>14533579.305852005</v>
      </c>
      <c r="K8" s="756">
        <f t="shared" si="0"/>
        <v>0</v>
      </c>
      <c r="L8" s="756">
        <f t="shared" si="0"/>
        <v>132937038.09344596</v>
      </c>
      <c r="M8" s="756">
        <f t="shared" si="0"/>
        <v>2821345.3743719999</v>
      </c>
      <c r="N8" s="756">
        <f t="shared" si="0"/>
        <v>8277306.635648001</v>
      </c>
      <c r="O8" s="756">
        <f t="shared" si="0"/>
        <v>21006624.20499</v>
      </c>
      <c r="P8" s="756">
        <f t="shared" si="0"/>
        <v>21555285.976585992</v>
      </c>
      <c r="Q8" s="756">
        <f t="shared" si="0"/>
        <v>29455832.85491199</v>
      </c>
      <c r="R8" s="756">
        <f t="shared" si="0"/>
        <v>34087824.430635996</v>
      </c>
      <c r="S8" s="756">
        <f t="shared" si="0"/>
        <v>0</v>
      </c>
      <c r="T8" s="756">
        <f t="shared" si="0"/>
        <v>2010632.8290399997</v>
      </c>
      <c r="U8" s="756">
        <f t="shared" si="0"/>
        <v>13691.74</v>
      </c>
      <c r="V8" s="756">
        <f t="shared" si="0"/>
        <v>1451.81</v>
      </c>
      <c r="W8" s="756">
        <f t="shared" si="0"/>
        <v>6686.55</v>
      </c>
      <c r="X8" s="756">
        <f t="shared" si="0"/>
        <v>40740.699999999997</v>
      </c>
      <c r="Y8" s="756">
        <f t="shared" si="0"/>
        <v>1200867.4900000002</v>
      </c>
      <c r="Z8" s="756">
        <f t="shared" si="0"/>
        <v>334100.98470000003</v>
      </c>
      <c r="AA8" s="756">
        <f t="shared" si="0"/>
        <v>0</v>
      </c>
      <c r="AB8" s="402"/>
    </row>
    <row r="9" spans="1:28">
      <c r="A9" s="374">
        <v>1.1000000000000001</v>
      </c>
      <c r="B9" s="403" t="s">
        <v>532</v>
      </c>
      <c r="C9" s="757">
        <v>0</v>
      </c>
      <c r="D9" s="613">
        <v>0</v>
      </c>
      <c r="E9" s="613">
        <v>0</v>
      </c>
      <c r="F9" s="613">
        <v>0</v>
      </c>
      <c r="G9" s="613">
        <v>0</v>
      </c>
      <c r="H9" s="613">
        <v>0</v>
      </c>
      <c r="I9" s="613">
        <v>0</v>
      </c>
      <c r="J9" s="613">
        <v>0</v>
      </c>
      <c r="K9" s="613">
        <v>0</v>
      </c>
      <c r="L9" s="613">
        <v>0</v>
      </c>
      <c r="M9" s="613">
        <v>0</v>
      </c>
      <c r="N9" s="613">
        <v>0</v>
      </c>
      <c r="O9" s="613">
        <v>0</v>
      </c>
      <c r="P9" s="613">
        <v>0</v>
      </c>
      <c r="Q9" s="613">
        <v>0</v>
      </c>
      <c r="R9" s="613">
        <v>0</v>
      </c>
      <c r="S9" s="613">
        <v>0</v>
      </c>
      <c r="T9" s="613">
        <v>0</v>
      </c>
      <c r="U9" s="613">
        <v>0</v>
      </c>
      <c r="V9" s="613">
        <v>0</v>
      </c>
      <c r="W9" s="613">
        <v>0</v>
      </c>
      <c r="X9" s="613">
        <v>0</v>
      </c>
      <c r="Y9" s="613">
        <v>0</v>
      </c>
      <c r="Z9" s="613">
        <v>0</v>
      </c>
      <c r="AA9" s="613">
        <v>0</v>
      </c>
      <c r="AB9" s="402"/>
    </row>
    <row r="10" spans="1:28">
      <c r="A10" s="374">
        <v>1.2</v>
      </c>
      <c r="B10" s="403" t="s">
        <v>533</v>
      </c>
      <c r="C10" s="757">
        <v>0</v>
      </c>
      <c r="D10" s="613">
        <v>0</v>
      </c>
      <c r="E10" s="613">
        <v>0</v>
      </c>
      <c r="F10" s="613">
        <v>0</v>
      </c>
      <c r="G10" s="613">
        <v>0</v>
      </c>
      <c r="H10" s="613">
        <v>0</v>
      </c>
      <c r="I10" s="613">
        <v>0</v>
      </c>
      <c r="J10" s="613">
        <v>0</v>
      </c>
      <c r="K10" s="613">
        <v>0</v>
      </c>
      <c r="L10" s="613">
        <v>0</v>
      </c>
      <c r="M10" s="613">
        <v>0</v>
      </c>
      <c r="N10" s="613">
        <v>0</v>
      </c>
      <c r="O10" s="613">
        <v>0</v>
      </c>
      <c r="P10" s="613">
        <v>0</v>
      </c>
      <c r="Q10" s="613">
        <v>0</v>
      </c>
      <c r="R10" s="613">
        <v>0</v>
      </c>
      <c r="S10" s="613">
        <v>0</v>
      </c>
      <c r="T10" s="613">
        <v>0</v>
      </c>
      <c r="U10" s="613">
        <v>0</v>
      </c>
      <c r="V10" s="613">
        <v>0</v>
      </c>
      <c r="W10" s="613">
        <v>0</v>
      </c>
      <c r="X10" s="613">
        <v>0</v>
      </c>
      <c r="Y10" s="613">
        <v>0</v>
      </c>
      <c r="Z10" s="613">
        <v>0</v>
      </c>
      <c r="AA10" s="613">
        <v>0</v>
      </c>
      <c r="AB10" s="402"/>
    </row>
    <row r="11" spans="1:28">
      <c r="A11" s="374">
        <v>1.3</v>
      </c>
      <c r="B11" s="403" t="s">
        <v>534</v>
      </c>
      <c r="C11" s="757">
        <v>0</v>
      </c>
      <c r="D11" s="613">
        <v>0</v>
      </c>
      <c r="E11" s="613">
        <v>0</v>
      </c>
      <c r="F11" s="613">
        <v>0</v>
      </c>
      <c r="G11" s="613">
        <v>0</v>
      </c>
      <c r="H11" s="613">
        <v>0</v>
      </c>
      <c r="I11" s="613">
        <v>0</v>
      </c>
      <c r="J11" s="613">
        <v>0</v>
      </c>
      <c r="K11" s="613">
        <v>0</v>
      </c>
      <c r="L11" s="613">
        <v>0</v>
      </c>
      <c r="M11" s="613">
        <v>0</v>
      </c>
      <c r="N11" s="613">
        <v>0</v>
      </c>
      <c r="O11" s="613">
        <v>0</v>
      </c>
      <c r="P11" s="613">
        <v>0</v>
      </c>
      <c r="Q11" s="613">
        <v>0</v>
      </c>
      <c r="R11" s="613">
        <v>0</v>
      </c>
      <c r="S11" s="613">
        <v>0</v>
      </c>
      <c r="T11" s="613">
        <v>0</v>
      </c>
      <c r="U11" s="613">
        <v>0</v>
      </c>
      <c r="V11" s="613">
        <v>0</v>
      </c>
      <c r="W11" s="613">
        <v>0</v>
      </c>
      <c r="X11" s="613">
        <v>0</v>
      </c>
      <c r="Y11" s="613">
        <v>0</v>
      </c>
      <c r="Z11" s="613">
        <v>0</v>
      </c>
      <c r="AA11" s="613">
        <v>0</v>
      </c>
      <c r="AB11" s="402"/>
    </row>
    <row r="12" spans="1:28">
      <c r="A12" s="374">
        <v>1.4</v>
      </c>
      <c r="B12" s="403" t="s">
        <v>535</v>
      </c>
      <c r="C12" s="757">
        <v>64847972.738356009</v>
      </c>
      <c r="D12" s="613">
        <v>63408334.318356007</v>
      </c>
      <c r="E12" s="613">
        <v>0</v>
      </c>
      <c r="F12" s="613">
        <v>0</v>
      </c>
      <c r="G12" s="613">
        <v>0</v>
      </c>
      <c r="H12" s="613">
        <v>1439637.42</v>
      </c>
      <c r="I12" s="613">
        <v>0</v>
      </c>
      <c r="J12" s="613">
        <v>0</v>
      </c>
      <c r="K12" s="613">
        <v>0</v>
      </c>
      <c r="L12" s="613">
        <v>0</v>
      </c>
      <c r="M12" s="613">
        <v>0</v>
      </c>
      <c r="N12" s="613">
        <v>0</v>
      </c>
      <c r="O12" s="613">
        <v>0</v>
      </c>
      <c r="P12" s="613">
        <v>0</v>
      </c>
      <c r="Q12" s="613">
        <v>0</v>
      </c>
      <c r="R12" s="613">
        <v>0</v>
      </c>
      <c r="S12" s="613">
        <v>0</v>
      </c>
      <c r="T12" s="613">
        <v>0</v>
      </c>
      <c r="U12" s="613">
        <v>0</v>
      </c>
      <c r="V12" s="613">
        <v>0</v>
      </c>
      <c r="W12" s="613">
        <v>0</v>
      </c>
      <c r="X12" s="613">
        <v>0</v>
      </c>
      <c r="Y12" s="613">
        <v>0</v>
      </c>
      <c r="Z12" s="613">
        <v>0</v>
      </c>
      <c r="AA12" s="613">
        <v>0</v>
      </c>
      <c r="AB12" s="402"/>
    </row>
    <row r="13" spans="1:28">
      <c r="A13" s="374">
        <v>1.5</v>
      </c>
      <c r="B13" s="403" t="s">
        <v>536</v>
      </c>
      <c r="C13" s="757">
        <v>941704237.05093157</v>
      </c>
      <c r="D13" s="613">
        <v>816592410.55886161</v>
      </c>
      <c r="E13" s="613">
        <v>17881887.193921998</v>
      </c>
      <c r="F13" s="613">
        <v>0</v>
      </c>
      <c r="G13" s="613">
        <v>0</v>
      </c>
      <c r="H13" s="613">
        <v>102240847.51426801</v>
      </c>
      <c r="I13" s="613">
        <v>8888895.6570220012</v>
      </c>
      <c r="J13" s="613">
        <v>2916174.14</v>
      </c>
      <c r="K13" s="613">
        <v>0</v>
      </c>
      <c r="L13" s="613">
        <v>22007706.263101999</v>
      </c>
      <c r="M13" s="613">
        <v>34051.619999999995</v>
      </c>
      <c r="N13" s="613">
        <v>3755887.3065519999</v>
      </c>
      <c r="O13" s="613">
        <v>8407283.1169840004</v>
      </c>
      <c r="P13" s="613">
        <v>937843.402138</v>
      </c>
      <c r="Q13" s="613">
        <v>1394772.7002360004</v>
      </c>
      <c r="R13" s="613">
        <v>4726956.6128800008</v>
      </c>
      <c r="S13" s="613">
        <v>0</v>
      </c>
      <c r="T13" s="613">
        <v>863272.71470000001</v>
      </c>
      <c r="U13" s="613">
        <v>0</v>
      </c>
      <c r="V13" s="613">
        <v>0</v>
      </c>
      <c r="W13" s="613">
        <v>0</v>
      </c>
      <c r="X13" s="613">
        <v>20898.82</v>
      </c>
      <c r="Y13" s="613">
        <v>512926.75</v>
      </c>
      <c r="Z13" s="613">
        <v>329447.1447</v>
      </c>
      <c r="AA13" s="613">
        <v>0</v>
      </c>
      <c r="AB13" s="402"/>
    </row>
    <row r="14" spans="1:28">
      <c r="A14" s="374">
        <v>1.6</v>
      </c>
      <c r="B14" s="403" t="s">
        <v>537</v>
      </c>
      <c r="C14" s="757">
        <v>3025960244.2698183</v>
      </c>
      <c r="D14" s="613">
        <v>2848785469.8882618</v>
      </c>
      <c r="E14" s="613">
        <v>19762023.906452004</v>
      </c>
      <c r="F14" s="613">
        <v>0</v>
      </c>
      <c r="G14" s="613">
        <v>687202.64557000005</v>
      </c>
      <c r="H14" s="613">
        <v>65098082.436870009</v>
      </c>
      <c r="I14" s="613">
        <v>8058698.17294</v>
      </c>
      <c r="J14" s="613">
        <v>11617405.165852005</v>
      </c>
      <c r="K14" s="613">
        <v>0</v>
      </c>
      <c r="L14" s="613">
        <v>110929331.83034396</v>
      </c>
      <c r="M14" s="613">
        <v>2787293.7543719998</v>
      </c>
      <c r="N14" s="613">
        <v>4521419.3290960006</v>
      </c>
      <c r="O14" s="613">
        <v>12599341.088005999</v>
      </c>
      <c r="P14" s="613">
        <v>20617442.574447993</v>
      </c>
      <c r="Q14" s="613">
        <v>28061060.15467599</v>
      </c>
      <c r="R14" s="613">
        <v>29360867.817755997</v>
      </c>
      <c r="S14" s="613">
        <v>0</v>
      </c>
      <c r="T14" s="613">
        <v>1147360.1143399999</v>
      </c>
      <c r="U14" s="613">
        <v>13691.74</v>
      </c>
      <c r="V14" s="613">
        <v>1451.81</v>
      </c>
      <c r="W14" s="613">
        <v>6686.55</v>
      </c>
      <c r="X14" s="613">
        <v>19841.88</v>
      </c>
      <c r="Y14" s="613">
        <v>687940.74000000011</v>
      </c>
      <c r="Z14" s="613">
        <v>4653.84</v>
      </c>
      <c r="AA14" s="613">
        <v>0</v>
      </c>
      <c r="AB14" s="402"/>
    </row>
    <row r="15" spans="1:28">
      <c r="A15" s="404">
        <v>2</v>
      </c>
      <c r="B15" s="388" t="s">
        <v>538</v>
      </c>
      <c r="C15" s="615">
        <v>759483941.89321113</v>
      </c>
      <c r="D15" s="613">
        <v>759483941.89321113</v>
      </c>
      <c r="E15" s="613">
        <v>0</v>
      </c>
      <c r="F15" s="613">
        <v>0</v>
      </c>
      <c r="G15" s="613">
        <v>0</v>
      </c>
      <c r="H15" s="613">
        <v>0</v>
      </c>
      <c r="I15" s="613">
        <v>0</v>
      </c>
      <c r="J15" s="613">
        <v>0</v>
      </c>
      <c r="K15" s="613">
        <v>0</v>
      </c>
      <c r="L15" s="613">
        <v>0</v>
      </c>
      <c r="M15" s="613">
        <v>0</v>
      </c>
      <c r="N15" s="613">
        <v>0</v>
      </c>
      <c r="O15" s="613">
        <v>0</v>
      </c>
      <c r="P15" s="613">
        <v>0</v>
      </c>
      <c r="Q15" s="613">
        <v>0</v>
      </c>
      <c r="R15" s="613">
        <v>0</v>
      </c>
      <c r="S15" s="613">
        <v>0</v>
      </c>
      <c r="T15" s="613">
        <v>0</v>
      </c>
      <c r="U15" s="613">
        <v>0</v>
      </c>
      <c r="V15" s="613">
        <v>0</v>
      </c>
      <c r="W15" s="613">
        <v>0</v>
      </c>
      <c r="X15" s="613">
        <v>0</v>
      </c>
      <c r="Y15" s="613">
        <v>0</v>
      </c>
      <c r="Z15" s="613">
        <v>0</v>
      </c>
      <c r="AA15" s="613">
        <v>0</v>
      </c>
      <c r="AB15" s="402"/>
    </row>
    <row r="16" spans="1:28">
      <c r="A16" s="374">
        <v>2.1</v>
      </c>
      <c r="B16" s="403" t="s">
        <v>532</v>
      </c>
      <c r="C16" s="757">
        <v>0</v>
      </c>
      <c r="D16" s="613">
        <v>0</v>
      </c>
      <c r="E16" s="613">
        <v>0</v>
      </c>
      <c r="F16" s="613">
        <v>0</v>
      </c>
      <c r="G16" s="613">
        <v>0</v>
      </c>
      <c r="H16" s="613">
        <v>0</v>
      </c>
      <c r="I16" s="613">
        <v>0</v>
      </c>
      <c r="J16" s="613">
        <v>0</v>
      </c>
      <c r="K16" s="613">
        <v>0</v>
      </c>
      <c r="L16" s="613">
        <v>0</v>
      </c>
      <c r="M16" s="613">
        <v>0</v>
      </c>
      <c r="N16" s="613">
        <v>0</v>
      </c>
      <c r="O16" s="613">
        <v>0</v>
      </c>
      <c r="P16" s="613">
        <v>0</v>
      </c>
      <c r="Q16" s="613">
        <v>0</v>
      </c>
      <c r="R16" s="613">
        <v>0</v>
      </c>
      <c r="S16" s="613">
        <v>0</v>
      </c>
      <c r="T16" s="613">
        <v>0</v>
      </c>
      <c r="U16" s="613">
        <v>0</v>
      </c>
      <c r="V16" s="613">
        <v>0</v>
      </c>
      <c r="W16" s="613">
        <v>0</v>
      </c>
      <c r="X16" s="613">
        <v>0</v>
      </c>
      <c r="Y16" s="613">
        <v>0</v>
      </c>
      <c r="Z16" s="613">
        <v>0</v>
      </c>
      <c r="AA16" s="613">
        <v>0</v>
      </c>
      <c r="AB16" s="402"/>
    </row>
    <row r="17" spans="1:28">
      <c r="A17" s="374">
        <v>2.2000000000000002</v>
      </c>
      <c r="B17" s="403" t="s">
        <v>533</v>
      </c>
      <c r="C17" s="757">
        <v>709096024.78321111</v>
      </c>
      <c r="D17" s="613">
        <v>709096024.78321111</v>
      </c>
      <c r="E17" s="613">
        <v>0</v>
      </c>
      <c r="F17" s="613">
        <v>0</v>
      </c>
      <c r="G17" s="613">
        <v>0</v>
      </c>
      <c r="H17" s="613">
        <v>0</v>
      </c>
      <c r="I17" s="613">
        <v>0</v>
      </c>
      <c r="J17" s="613">
        <v>0</v>
      </c>
      <c r="K17" s="613">
        <v>0</v>
      </c>
      <c r="L17" s="613">
        <v>0</v>
      </c>
      <c r="M17" s="613">
        <v>0</v>
      </c>
      <c r="N17" s="613">
        <v>0</v>
      </c>
      <c r="O17" s="613">
        <v>0</v>
      </c>
      <c r="P17" s="613">
        <v>0</v>
      </c>
      <c r="Q17" s="613">
        <v>0</v>
      </c>
      <c r="R17" s="613">
        <v>0</v>
      </c>
      <c r="S17" s="613">
        <v>0</v>
      </c>
      <c r="T17" s="613">
        <v>0</v>
      </c>
      <c r="U17" s="613">
        <v>0</v>
      </c>
      <c r="V17" s="613">
        <v>0</v>
      </c>
      <c r="W17" s="613">
        <v>0</v>
      </c>
      <c r="X17" s="613">
        <v>0</v>
      </c>
      <c r="Y17" s="613">
        <v>0</v>
      </c>
      <c r="Z17" s="613">
        <v>0</v>
      </c>
      <c r="AA17" s="613">
        <v>0</v>
      </c>
      <c r="AB17" s="402"/>
    </row>
    <row r="18" spans="1:28">
      <c r="A18" s="374">
        <v>2.2999999999999998</v>
      </c>
      <c r="B18" s="403" t="s">
        <v>534</v>
      </c>
      <c r="C18" s="757">
        <v>0</v>
      </c>
      <c r="D18" s="613">
        <v>0</v>
      </c>
      <c r="E18" s="613">
        <v>0</v>
      </c>
      <c r="F18" s="613">
        <v>0</v>
      </c>
      <c r="G18" s="613">
        <v>0</v>
      </c>
      <c r="H18" s="613">
        <v>0</v>
      </c>
      <c r="I18" s="613">
        <v>0</v>
      </c>
      <c r="J18" s="613">
        <v>0</v>
      </c>
      <c r="K18" s="613">
        <v>0</v>
      </c>
      <c r="L18" s="613">
        <v>0</v>
      </c>
      <c r="M18" s="613">
        <v>0</v>
      </c>
      <c r="N18" s="613">
        <v>0</v>
      </c>
      <c r="O18" s="613">
        <v>0</v>
      </c>
      <c r="P18" s="613">
        <v>0</v>
      </c>
      <c r="Q18" s="613">
        <v>0</v>
      </c>
      <c r="R18" s="613">
        <v>0</v>
      </c>
      <c r="S18" s="613">
        <v>0</v>
      </c>
      <c r="T18" s="613">
        <v>0</v>
      </c>
      <c r="U18" s="613">
        <v>0</v>
      </c>
      <c r="V18" s="613">
        <v>0</v>
      </c>
      <c r="W18" s="613">
        <v>0</v>
      </c>
      <c r="X18" s="613">
        <v>0</v>
      </c>
      <c r="Y18" s="613">
        <v>0</v>
      </c>
      <c r="Z18" s="613">
        <v>0</v>
      </c>
      <c r="AA18" s="613">
        <v>0</v>
      </c>
      <c r="AB18" s="402"/>
    </row>
    <row r="19" spans="1:28">
      <c r="A19" s="374">
        <v>2.4</v>
      </c>
      <c r="B19" s="403" t="s">
        <v>535</v>
      </c>
      <c r="C19" s="757">
        <v>18145983.109999999</v>
      </c>
      <c r="D19" s="613">
        <v>18145983.109999999</v>
      </c>
      <c r="E19" s="613">
        <v>0</v>
      </c>
      <c r="F19" s="613">
        <v>0</v>
      </c>
      <c r="G19" s="613">
        <v>0</v>
      </c>
      <c r="H19" s="613">
        <v>0</v>
      </c>
      <c r="I19" s="613">
        <v>0</v>
      </c>
      <c r="J19" s="613">
        <v>0</v>
      </c>
      <c r="K19" s="613">
        <v>0</v>
      </c>
      <c r="L19" s="613">
        <v>0</v>
      </c>
      <c r="M19" s="613">
        <v>0</v>
      </c>
      <c r="N19" s="613">
        <v>0</v>
      </c>
      <c r="O19" s="613">
        <v>0</v>
      </c>
      <c r="P19" s="613">
        <v>0</v>
      </c>
      <c r="Q19" s="613">
        <v>0</v>
      </c>
      <c r="R19" s="613">
        <v>0</v>
      </c>
      <c r="S19" s="613">
        <v>0</v>
      </c>
      <c r="T19" s="613">
        <v>0</v>
      </c>
      <c r="U19" s="613">
        <v>0</v>
      </c>
      <c r="V19" s="613">
        <v>0</v>
      </c>
      <c r="W19" s="613">
        <v>0</v>
      </c>
      <c r="X19" s="613">
        <v>0</v>
      </c>
      <c r="Y19" s="613">
        <v>0</v>
      </c>
      <c r="Z19" s="613">
        <v>0</v>
      </c>
      <c r="AA19" s="613">
        <v>0</v>
      </c>
      <c r="AB19" s="402"/>
    </row>
    <row r="20" spans="1:28">
      <c r="A20" s="374">
        <v>2.5</v>
      </c>
      <c r="B20" s="403" t="s">
        <v>536</v>
      </c>
      <c r="C20" s="757">
        <v>32241934</v>
      </c>
      <c r="D20" s="613">
        <v>32241934</v>
      </c>
      <c r="E20" s="613">
        <v>0</v>
      </c>
      <c r="F20" s="613">
        <v>0</v>
      </c>
      <c r="G20" s="613">
        <v>0</v>
      </c>
      <c r="H20" s="613">
        <v>0</v>
      </c>
      <c r="I20" s="613">
        <v>0</v>
      </c>
      <c r="J20" s="613">
        <v>0</v>
      </c>
      <c r="K20" s="613">
        <v>0</v>
      </c>
      <c r="L20" s="613">
        <v>0</v>
      </c>
      <c r="M20" s="613">
        <v>0</v>
      </c>
      <c r="N20" s="613">
        <v>0</v>
      </c>
      <c r="O20" s="613">
        <v>0</v>
      </c>
      <c r="P20" s="613">
        <v>0</v>
      </c>
      <c r="Q20" s="613">
        <v>0</v>
      </c>
      <c r="R20" s="613">
        <v>0</v>
      </c>
      <c r="S20" s="613">
        <v>0</v>
      </c>
      <c r="T20" s="613">
        <v>0</v>
      </c>
      <c r="U20" s="613">
        <v>0</v>
      </c>
      <c r="V20" s="613">
        <v>0</v>
      </c>
      <c r="W20" s="613">
        <v>0</v>
      </c>
      <c r="X20" s="613">
        <v>0</v>
      </c>
      <c r="Y20" s="613">
        <v>0</v>
      </c>
      <c r="Z20" s="613">
        <v>0</v>
      </c>
      <c r="AA20" s="613">
        <v>0</v>
      </c>
      <c r="AB20" s="402"/>
    </row>
    <row r="21" spans="1:28">
      <c r="A21" s="374">
        <v>2.6</v>
      </c>
      <c r="B21" s="403" t="s">
        <v>537</v>
      </c>
      <c r="C21" s="757">
        <v>0</v>
      </c>
      <c r="D21" s="613">
        <v>0</v>
      </c>
      <c r="E21" s="613">
        <v>0</v>
      </c>
      <c r="F21" s="613">
        <v>0</v>
      </c>
      <c r="G21" s="613">
        <v>0</v>
      </c>
      <c r="H21" s="613">
        <v>0</v>
      </c>
      <c r="I21" s="613">
        <v>0</v>
      </c>
      <c r="J21" s="613">
        <v>0</v>
      </c>
      <c r="K21" s="613">
        <v>0</v>
      </c>
      <c r="L21" s="613">
        <v>0</v>
      </c>
      <c r="M21" s="613">
        <v>0</v>
      </c>
      <c r="N21" s="613">
        <v>0</v>
      </c>
      <c r="O21" s="613">
        <v>0</v>
      </c>
      <c r="P21" s="613">
        <v>0</v>
      </c>
      <c r="Q21" s="613">
        <v>0</v>
      </c>
      <c r="R21" s="613">
        <v>0</v>
      </c>
      <c r="S21" s="613">
        <v>0</v>
      </c>
      <c r="T21" s="613">
        <v>0</v>
      </c>
      <c r="U21" s="613">
        <v>0</v>
      </c>
      <c r="V21" s="613">
        <v>0</v>
      </c>
      <c r="W21" s="613">
        <v>0</v>
      </c>
      <c r="X21" s="613">
        <v>0</v>
      </c>
      <c r="Y21" s="613">
        <v>0</v>
      </c>
      <c r="Z21" s="613">
        <v>0</v>
      </c>
      <c r="AA21" s="613">
        <v>0</v>
      </c>
      <c r="AB21" s="402"/>
    </row>
    <row r="22" spans="1:28">
      <c r="A22" s="404">
        <v>3</v>
      </c>
      <c r="B22" s="378" t="s">
        <v>539</v>
      </c>
      <c r="C22" s="615">
        <v>426531020.77539003</v>
      </c>
      <c r="D22" s="615">
        <v>418795800.57019001</v>
      </c>
      <c r="E22" s="758">
        <v>0</v>
      </c>
      <c r="F22" s="758">
        <v>0</v>
      </c>
      <c r="G22" s="758">
        <v>0</v>
      </c>
      <c r="H22" s="615">
        <v>7439906.9891999997</v>
      </c>
      <c r="I22" s="758">
        <v>0</v>
      </c>
      <c r="J22" s="758">
        <v>0</v>
      </c>
      <c r="K22" s="758">
        <v>0</v>
      </c>
      <c r="L22" s="615">
        <v>248947.21600000001</v>
      </c>
      <c r="M22" s="758">
        <v>0</v>
      </c>
      <c r="N22" s="758">
        <v>0</v>
      </c>
      <c r="O22" s="758">
        <v>0</v>
      </c>
      <c r="P22" s="758">
        <v>0</v>
      </c>
      <c r="Q22" s="758">
        <v>0</v>
      </c>
      <c r="R22" s="758">
        <v>0</v>
      </c>
      <c r="S22" s="758">
        <v>0</v>
      </c>
      <c r="T22" s="615">
        <v>46366</v>
      </c>
      <c r="U22" s="758">
        <v>0</v>
      </c>
      <c r="V22" s="758">
        <v>0</v>
      </c>
      <c r="W22" s="758">
        <v>0</v>
      </c>
      <c r="X22" s="758">
        <v>0</v>
      </c>
      <c r="Y22" s="758">
        <v>0</v>
      </c>
      <c r="Z22" s="758">
        <v>0</v>
      </c>
      <c r="AA22" s="758">
        <v>0</v>
      </c>
      <c r="AB22" s="402"/>
    </row>
    <row r="23" spans="1:28">
      <c r="A23" s="374">
        <v>3.1</v>
      </c>
      <c r="B23" s="403" t="s">
        <v>532</v>
      </c>
      <c r="C23" s="759">
        <v>0</v>
      </c>
      <c r="D23" s="615">
        <v>0</v>
      </c>
      <c r="E23" s="758">
        <v>0</v>
      </c>
      <c r="F23" s="758">
        <v>0</v>
      </c>
      <c r="G23" s="758">
        <v>0</v>
      </c>
      <c r="H23" s="615">
        <v>0</v>
      </c>
      <c r="I23" s="758">
        <v>0</v>
      </c>
      <c r="J23" s="758">
        <v>0</v>
      </c>
      <c r="K23" s="758">
        <v>0</v>
      </c>
      <c r="L23" s="615">
        <v>0</v>
      </c>
      <c r="M23" s="758">
        <v>0</v>
      </c>
      <c r="N23" s="758">
        <v>0</v>
      </c>
      <c r="O23" s="758">
        <v>0</v>
      </c>
      <c r="P23" s="758">
        <v>0</v>
      </c>
      <c r="Q23" s="758">
        <v>0</v>
      </c>
      <c r="R23" s="758">
        <v>0</v>
      </c>
      <c r="S23" s="758">
        <v>0</v>
      </c>
      <c r="T23" s="615">
        <v>0</v>
      </c>
      <c r="U23" s="758">
        <v>0</v>
      </c>
      <c r="V23" s="758">
        <v>0</v>
      </c>
      <c r="W23" s="758">
        <v>0</v>
      </c>
      <c r="X23" s="758">
        <v>0</v>
      </c>
      <c r="Y23" s="758">
        <v>0</v>
      </c>
      <c r="Z23" s="758">
        <v>0</v>
      </c>
      <c r="AA23" s="758">
        <v>0</v>
      </c>
      <c r="AB23" s="402"/>
    </row>
    <row r="24" spans="1:28">
      <c r="A24" s="374">
        <v>3.2</v>
      </c>
      <c r="B24" s="403" t="s">
        <v>533</v>
      </c>
      <c r="C24" s="759">
        <v>0</v>
      </c>
      <c r="D24" s="615">
        <v>0</v>
      </c>
      <c r="E24" s="758">
        <v>0</v>
      </c>
      <c r="F24" s="758">
        <v>0</v>
      </c>
      <c r="G24" s="758">
        <v>0</v>
      </c>
      <c r="H24" s="615">
        <v>0</v>
      </c>
      <c r="I24" s="758">
        <v>0</v>
      </c>
      <c r="J24" s="758">
        <v>0</v>
      </c>
      <c r="K24" s="758">
        <v>0</v>
      </c>
      <c r="L24" s="615">
        <v>0</v>
      </c>
      <c r="M24" s="758">
        <v>0</v>
      </c>
      <c r="N24" s="758">
        <v>0</v>
      </c>
      <c r="O24" s="758">
        <v>0</v>
      </c>
      <c r="P24" s="758">
        <v>0</v>
      </c>
      <c r="Q24" s="758">
        <v>0</v>
      </c>
      <c r="R24" s="758">
        <v>0</v>
      </c>
      <c r="S24" s="758">
        <v>0</v>
      </c>
      <c r="T24" s="615">
        <v>0</v>
      </c>
      <c r="U24" s="758">
        <v>0</v>
      </c>
      <c r="V24" s="758">
        <v>0</v>
      </c>
      <c r="W24" s="758">
        <v>0</v>
      </c>
      <c r="X24" s="758">
        <v>0</v>
      </c>
      <c r="Y24" s="758">
        <v>0</v>
      </c>
      <c r="Z24" s="758">
        <v>0</v>
      </c>
      <c r="AA24" s="758">
        <v>0</v>
      </c>
      <c r="AB24" s="402"/>
    </row>
    <row r="25" spans="1:28">
      <c r="A25" s="374">
        <v>3.3</v>
      </c>
      <c r="B25" s="403" t="s">
        <v>534</v>
      </c>
      <c r="C25" s="759">
        <v>10870959.313999999</v>
      </c>
      <c r="D25" s="615">
        <v>10870959.313999999</v>
      </c>
      <c r="E25" s="758">
        <v>0</v>
      </c>
      <c r="F25" s="758">
        <v>0</v>
      </c>
      <c r="G25" s="758">
        <v>0</v>
      </c>
      <c r="H25" s="615">
        <v>0</v>
      </c>
      <c r="I25" s="758">
        <v>0</v>
      </c>
      <c r="J25" s="758">
        <v>0</v>
      </c>
      <c r="K25" s="758">
        <v>0</v>
      </c>
      <c r="L25" s="615">
        <v>0</v>
      </c>
      <c r="M25" s="758">
        <v>0</v>
      </c>
      <c r="N25" s="758">
        <v>0</v>
      </c>
      <c r="O25" s="758">
        <v>0</v>
      </c>
      <c r="P25" s="758">
        <v>0</v>
      </c>
      <c r="Q25" s="758">
        <v>0</v>
      </c>
      <c r="R25" s="758">
        <v>0</v>
      </c>
      <c r="S25" s="758">
        <v>0</v>
      </c>
      <c r="T25" s="615">
        <v>0</v>
      </c>
      <c r="U25" s="758">
        <v>0</v>
      </c>
      <c r="V25" s="758">
        <v>0</v>
      </c>
      <c r="W25" s="758">
        <v>0</v>
      </c>
      <c r="X25" s="758">
        <v>0</v>
      </c>
      <c r="Y25" s="758">
        <v>0</v>
      </c>
      <c r="Z25" s="758">
        <v>0</v>
      </c>
      <c r="AA25" s="758">
        <v>0</v>
      </c>
      <c r="AB25" s="402"/>
    </row>
    <row r="26" spans="1:28">
      <c r="A26" s="374">
        <v>3.4</v>
      </c>
      <c r="B26" s="403" t="s">
        <v>535</v>
      </c>
      <c r="C26" s="759">
        <v>31336929.337199997</v>
      </c>
      <c r="D26" s="615">
        <v>31336929.337199997</v>
      </c>
      <c r="E26" s="758">
        <v>0</v>
      </c>
      <c r="F26" s="758">
        <v>0</v>
      </c>
      <c r="G26" s="758">
        <v>0</v>
      </c>
      <c r="H26" s="615">
        <v>0</v>
      </c>
      <c r="I26" s="758">
        <v>0</v>
      </c>
      <c r="J26" s="758">
        <v>0</v>
      </c>
      <c r="K26" s="758">
        <v>0</v>
      </c>
      <c r="L26" s="615">
        <v>0</v>
      </c>
      <c r="M26" s="758">
        <v>0</v>
      </c>
      <c r="N26" s="758">
        <v>0</v>
      </c>
      <c r="O26" s="758">
        <v>0</v>
      </c>
      <c r="P26" s="758">
        <v>0</v>
      </c>
      <c r="Q26" s="758">
        <v>0</v>
      </c>
      <c r="R26" s="758">
        <v>0</v>
      </c>
      <c r="S26" s="758">
        <v>0</v>
      </c>
      <c r="T26" s="615">
        <v>0</v>
      </c>
      <c r="U26" s="758">
        <v>0</v>
      </c>
      <c r="V26" s="758">
        <v>0</v>
      </c>
      <c r="W26" s="758">
        <v>0</v>
      </c>
      <c r="X26" s="758">
        <v>0</v>
      </c>
      <c r="Y26" s="758">
        <v>0</v>
      </c>
      <c r="Z26" s="758">
        <v>0</v>
      </c>
      <c r="AA26" s="758">
        <v>0</v>
      </c>
      <c r="AB26" s="402"/>
    </row>
    <row r="27" spans="1:28">
      <c r="A27" s="374">
        <v>3.5</v>
      </c>
      <c r="B27" s="403" t="s">
        <v>536</v>
      </c>
      <c r="C27" s="759">
        <v>242542588.98258999</v>
      </c>
      <c r="D27" s="615">
        <v>235326265.99338999</v>
      </c>
      <c r="E27" s="758">
        <v>0</v>
      </c>
      <c r="F27" s="758">
        <v>0</v>
      </c>
      <c r="G27" s="758">
        <v>0</v>
      </c>
      <c r="H27" s="615">
        <v>7060134.9891999997</v>
      </c>
      <c r="I27" s="758">
        <v>0</v>
      </c>
      <c r="J27" s="758">
        <v>0</v>
      </c>
      <c r="K27" s="758">
        <v>0</v>
      </c>
      <c r="L27" s="615">
        <v>156188</v>
      </c>
      <c r="M27" s="758">
        <v>0</v>
      </c>
      <c r="N27" s="758">
        <v>0</v>
      </c>
      <c r="O27" s="758">
        <v>0</v>
      </c>
      <c r="P27" s="758">
        <v>0</v>
      </c>
      <c r="Q27" s="758">
        <v>0</v>
      </c>
      <c r="R27" s="758">
        <v>0</v>
      </c>
      <c r="S27" s="758">
        <v>0</v>
      </c>
      <c r="T27" s="615">
        <v>0</v>
      </c>
      <c r="U27" s="758">
        <v>0</v>
      </c>
      <c r="V27" s="758">
        <v>0</v>
      </c>
      <c r="W27" s="758">
        <v>0</v>
      </c>
      <c r="X27" s="758">
        <v>0</v>
      </c>
      <c r="Y27" s="758">
        <v>0</v>
      </c>
      <c r="Z27" s="758">
        <v>0</v>
      </c>
      <c r="AA27" s="758">
        <v>0</v>
      </c>
      <c r="AB27" s="402"/>
    </row>
    <row r="28" spans="1:28">
      <c r="A28" s="374">
        <v>3.6</v>
      </c>
      <c r="B28" s="403" t="s">
        <v>537</v>
      </c>
      <c r="C28" s="759">
        <v>141780543.14160001</v>
      </c>
      <c r="D28" s="615">
        <v>141261645.92559999</v>
      </c>
      <c r="E28" s="758">
        <v>0</v>
      </c>
      <c r="F28" s="758">
        <v>0</v>
      </c>
      <c r="G28" s="758">
        <v>0</v>
      </c>
      <c r="H28" s="615">
        <v>379772</v>
      </c>
      <c r="I28" s="758">
        <v>0</v>
      </c>
      <c r="J28" s="758">
        <v>0</v>
      </c>
      <c r="K28" s="758">
        <v>0</v>
      </c>
      <c r="L28" s="615">
        <v>92759.216</v>
      </c>
      <c r="M28" s="758">
        <v>0</v>
      </c>
      <c r="N28" s="758">
        <v>0</v>
      </c>
      <c r="O28" s="758">
        <v>0</v>
      </c>
      <c r="P28" s="758">
        <v>0</v>
      </c>
      <c r="Q28" s="758">
        <v>0</v>
      </c>
      <c r="R28" s="758">
        <v>0</v>
      </c>
      <c r="S28" s="758">
        <v>0</v>
      </c>
      <c r="T28" s="615">
        <v>46366</v>
      </c>
      <c r="U28" s="758">
        <v>0</v>
      </c>
      <c r="V28" s="758">
        <v>0</v>
      </c>
      <c r="W28" s="758">
        <v>0</v>
      </c>
      <c r="X28" s="758">
        <v>0</v>
      </c>
      <c r="Y28" s="758">
        <v>0</v>
      </c>
      <c r="Z28" s="758">
        <v>0</v>
      </c>
      <c r="AA28" s="758">
        <v>0</v>
      </c>
      <c r="AB28" s="402"/>
    </row>
  </sheetData>
  <mergeCells count="7">
    <mergeCell ref="U6:AA6"/>
    <mergeCell ref="A5:B7"/>
    <mergeCell ref="C5:S5"/>
    <mergeCell ref="C6:C7"/>
    <mergeCell ref="D6:G6"/>
    <mergeCell ref="H6:K6"/>
    <mergeCell ref="M6:S6"/>
  </mergeCells>
  <pageMargins left="0.7" right="0.7" top="0.75" bottom="0.75" header="0.3" footer="0.3"/>
  <pageSetup scale="1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zoomScale="80" zoomScaleNormal="80" workbookViewId="0">
      <selection activeCell="Y32" sqref="Y32"/>
    </sheetView>
  </sheetViews>
  <sheetFormatPr defaultColWidth="9.33203125" defaultRowHeight="12"/>
  <cols>
    <col min="1" max="1" width="11.6640625" style="385" bestFit="1" customWidth="1"/>
    <col min="2" max="2" width="85.44140625" style="385" customWidth="1"/>
    <col min="3" max="3" width="20.6640625" style="385" customWidth="1"/>
    <col min="4" max="4" width="13.5546875" style="385" customWidth="1"/>
    <col min="5" max="5" width="14.88671875" style="385" customWidth="1"/>
    <col min="6" max="6" width="17.109375" style="385" customWidth="1"/>
    <col min="7" max="7" width="19.88671875" style="385" customWidth="1"/>
    <col min="8" max="8" width="14.6640625" style="385" customWidth="1"/>
    <col min="9" max="9" width="15.33203125" style="385" customWidth="1"/>
    <col min="10" max="10" width="17.109375" style="385" customWidth="1"/>
    <col min="11" max="11" width="17.88671875" style="385" customWidth="1"/>
    <col min="12" max="12" width="15.88671875" style="385" customWidth="1"/>
    <col min="13" max="13" width="18" style="385" customWidth="1"/>
    <col min="14" max="14" width="19.44140625" style="385" customWidth="1"/>
    <col min="15" max="15" width="19" style="385" customWidth="1"/>
    <col min="16" max="16" width="19.44140625" style="385" customWidth="1"/>
    <col min="17" max="17" width="18.109375" style="385" customWidth="1"/>
    <col min="18" max="18" width="17.33203125" style="385" customWidth="1"/>
    <col min="19" max="19" width="17" style="385" customWidth="1"/>
    <col min="20" max="20" width="15.33203125" style="385" customWidth="1"/>
    <col min="21" max="21" width="16.44140625" style="385" customWidth="1"/>
    <col min="22" max="23" width="17.44140625" style="385" customWidth="1"/>
    <col min="24" max="24" width="18.109375" style="385" customWidth="1"/>
    <col min="25" max="25" width="16.6640625" style="385" customWidth="1"/>
    <col min="26" max="26" width="18" style="385" customWidth="1"/>
    <col min="27" max="27" width="18.6640625" style="385" customWidth="1"/>
    <col min="28" max="16384" width="9.33203125" style="385"/>
  </cols>
  <sheetData>
    <row r="1" spans="1:27" ht="13.8">
      <c r="A1" s="305" t="s">
        <v>97</v>
      </c>
      <c r="B1" s="250" t="str">
        <f>Info!C2</f>
        <v>სს ”ლიბერთი ბანკი”</v>
      </c>
    </row>
    <row r="2" spans="1:27">
      <c r="A2" s="307" t="s">
        <v>98</v>
      </c>
      <c r="B2" s="719">
        <f>'1. key ratios'!B2</f>
        <v>45838</v>
      </c>
    </row>
    <row r="3" spans="1:27">
      <c r="A3" s="308" t="s">
        <v>540</v>
      </c>
      <c r="C3" s="387"/>
    </row>
    <row r="4" spans="1:27" ht="12.6" thickBot="1">
      <c r="A4" s="308"/>
      <c r="B4" s="387"/>
      <c r="C4" s="387"/>
    </row>
    <row r="5" spans="1:27" s="409" customFormat="1" ht="13.5" customHeight="1">
      <c r="A5" s="983" t="s">
        <v>869</v>
      </c>
      <c r="B5" s="984"/>
      <c r="C5" s="980" t="s">
        <v>541</v>
      </c>
      <c r="D5" s="981"/>
      <c r="E5" s="981"/>
      <c r="F5" s="981"/>
      <c r="G5" s="981"/>
      <c r="H5" s="981"/>
      <c r="I5" s="981"/>
      <c r="J5" s="981"/>
      <c r="K5" s="981"/>
      <c r="L5" s="981"/>
      <c r="M5" s="981"/>
      <c r="N5" s="981"/>
      <c r="O5" s="981"/>
      <c r="P5" s="981"/>
      <c r="Q5" s="981"/>
      <c r="R5" s="981"/>
      <c r="S5" s="981"/>
      <c r="T5" s="981"/>
      <c r="U5" s="981"/>
      <c r="V5" s="981"/>
      <c r="W5" s="981"/>
      <c r="X5" s="981"/>
      <c r="Y5" s="981"/>
      <c r="Z5" s="981"/>
      <c r="AA5" s="982"/>
    </row>
    <row r="6" spans="1:27" s="409" customFormat="1" ht="12" customHeight="1">
      <c r="A6" s="985"/>
      <c r="B6" s="986"/>
      <c r="C6" s="990" t="s">
        <v>66</v>
      </c>
      <c r="D6" s="989" t="s">
        <v>860</v>
      </c>
      <c r="E6" s="989"/>
      <c r="F6" s="989"/>
      <c r="G6" s="989"/>
      <c r="H6" s="992" t="s">
        <v>859</v>
      </c>
      <c r="I6" s="993"/>
      <c r="J6" s="993"/>
      <c r="K6" s="993"/>
      <c r="L6" s="621"/>
      <c r="M6" s="953" t="s">
        <v>858</v>
      </c>
      <c r="N6" s="953"/>
      <c r="O6" s="953"/>
      <c r="P6" s="953"/>
      <c r="Q6" s="953"/>
      <c r="R6" s="953"/>
      <c r="S6" s="951"/>
      <c r="T6" s="621"/>
      <c r="U6" s="953" t="s">
        <v>857</v>
      </c>
      <c r="V6" s="953"/>
      <c r="W6" s="953"/>
      <c r="X6" s="953"/>
      <c r="Y6" s="953"/>
      <c r="Z6" s="953"/>
      <c r="AA6" s="979"/>
    </row>
    <row r="7" spans="1:27" s="409" customFormat="1" ht="36">
      <c r="A7" s="987"/>
      <c r="B7" s="988"/>
      <c r="C7" s="991"/>
      <c r="D7" s="407"/>
      <c r="E7" s="406" t="s">
        <v>530</v>
      </c>
      <c r="F7" s="620" t="s">
        <v>855</v>
      </c>
      <c r="G7" s="620" t="s">
        <v>856</v>
      </c>
      <c r="H7" s="429"/>
      <c r="I7" s="406" t="s">
        <v>530</v>
      </c>
      <c r="J7" s="620" t="s">
        <v>855</v>
      </c>
      <c r="K7" s="620" t="s">
        <v>856</v>
      </c>
      <c r="L7" s="619"/>
      <c r="M7" s="406" t="s">
        <v>530</v>
      </c>
      <c r="N7" s="620" t="s">
        <v>868</v>
      </c>
      <c r="O7" s="620" t="s">
        <v>867</v>
      </c>
      <c r="P7" s="620" t="s">
        <v>866</v>
      </c>
      <c r="Q7" s="620" t="s">
        <v>865</v>
      </c>
      <c r="R7" s="620" t="s">
        <v>864</v>
      </c>
      <c r="S7" s="620" t="s">
        <v>850</v>
      </c>
      <c r="T7" s="619"/>
      <c r="U7" s="406" t="s">
        <v>530</v>
      </c>
      <c r="V7" s="620" t="s">
        <v>868</v>
      </c>
      <c r="W7" s="620" t="s">
        <v>867</v>
      </c>
      <c r="X7" s="620" t="s">
        <v>866</v>
      </c>
      <c r="Y7" s="620" t="s">
        <v>865</v>
      </c>
      <c r="Z7" s="620" t="s">
        <v>864</v>
      </c>
      <c r="AA7" s="622" t="s">
        <v>850</v>
      </c>
    </row>
    <row r="8" spans="1:27">
      <c r="A8" s="428">
        <v>1</v>
      </c>
      <c r="B8" s="427" t="s">
        <v>531</v>
      </c>
      <c r="C8" s="779">
        <v>4032512454.0591049</v>
      </c>
      <c r="D8" s="760">
        <v>3728786215.7654796</v>
      </c>
      <c r="E8" s="760">
        <v>37643911.100374006</v>
      </c>
      <c r="F8" s="760">
        <v>0</v>
      </c>
      <c r="G8" s="760">
        <v>687202.64557000005</v>
      </c>
      <c r="H8" s="760">
        <v>168778567.37113789</v>
      </c>
      <c r="I8" s="760">
        <v>16947593.829962</v>
      </c>
      <c r="J8" s="760">
        <v>14533579.305852003</v>
      </c>
      <c r="K8" s="760">
        <v>0</v>
      </c>
      <c r="L8" s="760">
        <v>132937038.09344594</v>
      </c>
      <c r="M8" s="760">
        <v>2821345.3743720003</v>
      </c>
      <c r="N8" s="760">
        <v>8277306.6356479991</v>
      </c>
      <c r="O8" s="760">
        <v>21006624.20499</v>
      </c>
      <c r="P8" s="760">
        <v>21555285.976585995</v>
      </c>
      <c r="Q8" s="760">
        <v>29455832.854911987</v>
      </c>
      <c r="R8" s="760">
        <v>34087824.430635996</v>
      </c>
      <c r="S8" s="760">
        <v>0</v>
      </c>
      <c r="T8" s="760">
        <v>2010632.8290400002</v>
      </c>
      <c r="U8" s="760">
        <v>13691.74</v>
      </c>
      <c r="V8" s="760">
        <v>1451.81</v>
      </c>
      <c r="W8" s="760">
        <v>6691.55</v>
      </c>
      <c r="X8" s="760">
        <v>40740.699999999997</v>
      </c>
      <c r="Y8" s="760">
        <v>1200867.4899999998</v>
      </c>
      <c r="Z8" s="760">
        <v>334100.98469999997</v>
      </c>
      <c r="AA8" s="761">
        <v>0</v>
      </c>
    </row>
    <row r="9" spans="1:27">
      <c r="A9" s="425">
        <v>1.1000000000000001</v>
      </c>
      <c r="B9" s="426" t="s">
        <v>542</v>
      </c>
      <c r="C9" s="762">
        <v>2569717907.525897</v>
      </c>
      <c r="D9" s="760">
        <v>2364368205.820302</v>
      </c>
      <c r="E9" s="760">
        <v>30067129.530374005</v>
      </c>
      <c r="F9" s="760">
        <v>0</v>
      </c>
      <c r="G9" s="760">
        <v>0</v>
      </c>
      <c r="H9" s="760">
        <v>145528842.98113802</v>
      </c>
      <c r="I9" s="760">
        <v>13685354.819962</v>
      </c>
      <c r="J9" s="760">
        <v>9840317.9258520007</v>
      </c>
      <c r="K9" s="760">
        <v>0</v>
      </c>
      <c r="L9" s="760">
        <v>58955191.210116014</v>
      </c>
      <c r="M9" s="760">
        <v>897358.0777560001</v>
      </c>
      <c r="N9" s="760">
        <v>4967558.6037439993</v>
      </c>
      <c r="O9" s="760">
        <v>13664707.074535998</v>
      </c>
      <c r="P9" s="760">
        <v>9484307.7975879982</v>
      </c>
      <c r="Q9" s="760">
        <v>9513163.665724</v>
      </c>
      <c r="R9" s="760">
        <v>9137095.3528799973</v>
      </c>
      <c r="S9" s="760">
        <v>0</v>
      </c>
      <c r="T9" s="760">
        <v>865667.51434000011</v>
      </c>
      <c r="U9" s="760">
        <v>0</v>
      </c>
      <c r="V9" s="760">
        <v>0</v>
      </c>
      <c r="W9" s="760">
        <v>0</v>
      </c>
      <c r="X9" s="760">
        <v>20898.82</v>
      </c>
      <c r="Y9" s="760">
        <v>527603.29</v>
      </c>
      <c r="Z9" s="760">
        <v>0</v>
      </c>
      <c r="AA9" s="761">
        <v>0</v>
      </c>
    </row>
    <row r="10" spans="1:27">
      <c r="A10" s="423" t="s">
        <v>146</v>
      </c>
      <c r="B10" s="424" t="s">
        <v>543</v>
      </c>
      <c r="C10" s="762">
        <v>2184957863.5260754</v>
      </c>
      <c r="D10" s="760">
        <v>1999065512.0777123</v>
      </c>
      <c r="E10" s="760">
        <v>23287068.880374007</v>
      </c>
      <c r="F10" s="760">
        <v>0</v>
      </c>
      <c r="G10" s="760">
        <v>0</v>
      </c>
      <c r="H10" s="760">
        <v>137335230.87390593</v>
      </c>
      <c r="I10" s="760">
        <v>11934715.089962</v>
      </c>
      <c r="J10" s="760">
        <v>7386033.618619998</v>
      </c>
      <c r="K10" s="760">
        <v>0</v>
      </c>
      <c r="L10" s="760">
        <v>47691453.060116023</v>
      </c>
      <c r="M10" s="760">
        <v>772814.92775599996</v>
      </c>
      <c r="N10" s="760">
        <v>4766675.4137439989</v>
      </c>
      <c r="O10" s="760">
        <v>11541228.484536001</v>
      </c>
      <c r="P10" s="760">
        <v>7009350.6275879983</v>
      </c>
      <c r="Q10" s="760">
        <v>5957995.6357239997</v>
      </c>
      <c r="R10" s="760">
        <v>6620038.2628799975</v>
      </c>
      <c r="S10" s="760">
        <v>0</v>
      </c>
      <c r="T10" s="760">
        <v>865667.51434000011</v>
      </c>
      <c r="U10" s="760">
        <v>0</v>
      </c>
      <c r="V10" s="760">
        <v>0</v>
      </c>
      <c r="W10" s="760">
        <v>0</v>
      </c>
      <c r="X10" s="760">
        <v>20898.82</v>
      </c>
      <c r="Y10" s="760">
        <v>527603.29</v>
      </c>
      <c r="Z10" s="760">
        <v>0</v>
      </c>
      <c r="AA10" s="761">
        <v>0</v>
      </c>
    </row>
    <row r="11" spans="1:27">
      <c r="A11" s="422" t="s">
        <v>544</v>
      </c>
      <c r="B11" s="421" t="s">
        <v>545</v>
      </c>
      <c r="C11" s="763">
        <v>1314297615.0926573</v>
      </c>
      <c r="D11" s="760">
        <v>1236597530.3051775</v>
      </c>
      <c r="E11" s="760">
        <v>20756538.620374002</v>
      </c>
      <c r="F11" s="760">
        <v>0</v>
      </c>
      <c r="G11" s="760">
        <v>0</v>
      </c>
      <c r="H11" s="760">
        <v>49983267.120684043</v>
      </c>
      <c r="I11" s="760">
        <v>8632257.4521240015</v>
      </c>
      <c r="J11" s="760">
        <v>3475167.4286200004</v>
      </c>
      <c r="K11" s="760">
        <v>0</v>
      </c>
      <c r="L11" s="760">
        <v>26851150.152456</v>
      </c>
      <c r="M11" s="760">
        <v>647316.35775600001</v>
      </c>
      <c r="N11" s="760">
        <v>2973509.8942199997</v>
      </c>
      <c r="O11" s="760">
        <v>9246946.5632879995</v>
      </c>
      <c r="P11" s="760">
        <v>2715002.0206619999</v>
      </c>
      <c r="Q11" s="760">
        <v>1225089.0681479999</v>
      </c>
      <c r="R11" s="760">
        <v>4211652.7828799998</v>
      </c>
      <c r="S11" s="760">
        <v>0</v>
      </c>
      <c r="T11" s="760">
        <v>865667.51434000011</v>
      </c>
      <c r="U11" s="760">
        <v>0</v>
      </c>
      <c r="V11" s="760">
        <v>0</v>
      </c>
      <c r="W11" s="760">
        <v>0</v>
      </c>
      <c r="X11" s="760">
        <v>20898.82</v>
      </c>
      <c r="Y11" s="760">
        <v>527603.29</v>
      </c>
      <c r="Z11" s="760">
        <v>0</v>
      </c>
      <c r="AA11" s="761">
        <v>0</v>
      </c>
    </row>
    <row r="12" spans="1:27">
      <c r="A12" s="422" t="s">
        <v>546</v>
      </c>
      <c r="B12" s="421" t="s">
        <v>547</v>
      </c>
      <c r="C12" s="763">
        <v>448377001.42335796</v>
      </c>
      <c r="D12" s="760">
        <v>415190690.15775013</v>
      </c>
      <c r="E12" s="760">
        <v>1553224.6400000001</v>
      </c>
      <c r="F12" s="760">
        <v>0</v>
      </c>
      <c r="G12" s="760">
        <v>0</v>
      </c>
      <c r="H12" s="760">
        <v>26149008.948526006</v>
      </c>
      <c r="I12" s="760">
        <v>3099465.657838</v>
      </c>
      <c r="J12" s="760">
        <v>744422.60000000009</v>
      </c>
      <c r="K12" s="760">
        <v>0</v>
      </c>
      <c r="L12" s="760">
        <v>7037302.317082</v>
      </c>
      <c r="M12" s="760">
        <v>0</v>
      </c>
      <c r="N12" s="760">
        <v>498129.52999999997</v>
      </c>
      <c r="O12" s="760">
        <v>1044971.77</v>
      </c>
      <c r="P12" s="760">
        <v>981594.9800000001</v>
      </c>
      <c r="Q12" s="760">
        <v>706415.04364400008</v>
      </c>
      <c r="R12" s="760">
        <v>194864.55</v>
      </c>
      <c r="S12" s="760">
        <v>0</v>
      </c>
      <c r="T12" s="760">
        <v>0</v>
      </c>
      <c r="U12" s="760">
        <v>0</v>
      </c>
      <c r="V12" s="760">
        <v>0</v>
      </c>
      <c r="W12" s="760">
        <v>0</v>
      </c>
      <c r="X12" s="760">
        <v>0</v>
      </c>
      <c r="Y12" s="760">
        <v>0</v>
      </c>
      <c r="Z12" s="760">
        <v>0</v>
      </c>
      <c r="AA12" s="761">
        <v>0</v>
      </c>
    </row>
    <row r="13" spans="1:27">
      <c r="A13" s="422" t="s">
        <v>548</v>
      </c>
      <c r="B13" s="421" t="s">
        <v>549</v>
      </c>
      <c r="C13" s="763">
        <v>169054704.77399397</v>
      </c>
      <c r="D13" s="760">
        <v>161187406.34158999</v>
      </c>
      <c r="E13" s="760">
        <v>482179.97000000003</v>
      </c>
      <c r="F13" s="760">
        <v>0</v>
      </c>
      <c r="G13" s="760">
        <v>0</v>
      </c>
      <c r="H13" s="760">
        <v>4246588.5500000007</v>
      </c>
      <c r="I13" s="760">
        <v>0</v>
      </c>
      <c r="J13" s="760">
        <v>2881807.9299999997</v>
      </c>
      <c r="K13" s="760">
        <v>0</v>
      </c>
      <c r="L13" s="760">
        <v>3620709.882404</v>
      </c>
      <c r="M13" s="760">
        <v>31922.69</v>
      </c>
      <c r="N13" s="760">
        <v>969340.37952399999</v>
      </c>
      <c r="O13" s="760">
        <v>305195.76</v>
      </c>
      <c r="P13" s="760">
        <v>268198.71999999997</v>
      </c>
      <c r="Q13" s="760">
        <v>741146.38393200003</v>
      </c>
      <c r="R13" s="760">
        <v>178542.24</v>
      </c>
      <c r="S13" s="760">
        <v>0</v>
      </c>
      <c r="T13" s="760">
        <v>0</v>
      </c>
      <c r="U13" s="760">
        <v>0</v>
      </c>
      <c r="V13" s="760">
        <v>0</v>
      </c>
      <c r="W13" s="760">
        <v>0</v>
      </c>
      <c r="X13" s="760">
        <v>0</v>
      </c>
      <c r="Y13" s="760">
        <v>0</v>
      </c>
      <c r="Z13" s="760">
        <v>0</v>
      </c>
      <c r="AA13" s="761">
        <v>0</v>
      </c>
    </row>
    <row r="14" spans="1:27">
      <c r="A14" s="422" t="s">
        <v>550</v>
      </c>
      <c r="B14" s="421" t="s">
        <v>551</v>
      </c>
      <c r="C14" s="763">
        <v>253228542.23606375</v>
      </c>
      <c r="D14" s="760">
        <v>186089885.27319372</v>
      </c>
      <c r="E14" s="760">
        <v>495125.65</v>
      </c>
      <c r="F14" s="760">
        <v>0</v>
      </c>
      <c r="G14" s="760">
        <v>0</v>
      </c>
      <c r="H14" s="760">
        <v>56956366.254696012</v>
      </c>
      <c r="I14" s="760">
        <v>202991.98</v>
      </c>
      <c r="J14" s="760">
        <v>284635.65999999997</v>
      </c>
      <c r="K14" s="760">
        <v>0</v>
      </c>
      <c r="L14" s="760">
        <v>10182290.708174001</v>
      </c>
      <c r="M14" s="760">
        <v>93575.88</v>
      </c>
      <c r="N14" s="760">
        <v>325695.61</v>
      </c>
      <c r="O14" s="760">
        <v>944114.39124799997</v>
      </c>
      <c r="P14" s="760">
        <v>3044554.906926</v>
      </c>
      <c r="Q14" s="760">
        <v>3285345.1399999997</v>
      </c>
      <c r="R14" s="760">
        <v>2034978.69</v>
      </c>
      <c r="S14" s="760">
        <v>0</v>
      </c>
      <c r="T14" s="760">
        <v>0</v>
      </c>
      <c r="U14" s="760">
        <v>0</v>
      </c>
      <c r="V14" s="760">
        <v>0</v>
      </c>
      <c r="W14" s="760">
        <v>0</v>
      </c>
      <c r="X14" s="760">
        <v>0</v>
      </c>
      <c r="Y14" s="760">
        <v>0</v>
      </c>
      <c r="Z14" s="760">
        <v>0</v>
      </c>
      <c r="AA14" s="761">
        <v>0</v>
      </c>
    </row>
    <row r="15" spans="1:27">
      <c r="A15" s="420">
        <v>1.2</v>
      </c>
      <c r="B15" s="418" t="s">
        <v>863</v>
      </c>
      <c r="C15" s="763">
        <v>2569717907.525897</v>
      </c>
      <c r="D15" s="760">
        <v>2364368205.820302</v>
      </c>
      <c r="E15" s="760">
        <v>30067129.530374005</v>
      </c>
      <c r="F15" s="760">
        <v>0</v>
      </c>
      <c r="G15" s="760">
        <v>0</v>
      </c>
      <c r="H15" s="760">
        <v>145528842.98113802</v>
      </c>
      <c r="I15" s="760">
        <v>13685354.819962</v>
      </c>
      <c r="J15" s="760">
        <v>9840317.9258520007</v>
      </c>
      <c r="K15" s="760">
        <v>0</v>
      </c>
      <c r="L15" s="760">
        <v>58955191.210116014</v>
      </c>
      <c r="M15" s="760">
        <v>897358.0777560001</v>
      </c>
      <c r="N15" s="760">
        <v>4967558.6037439993</v>
      </c>
      <c r="O15" s="760">
        <v>13664707.074535998</v>
      </c>
      <c r="P15" s="760">
        <v>9484307.7975879982</v>
      </c>
      <c r="Q15" s="760">
        <v>9513163.665724</v>
      </c>
      <c r="R15" s="760">
        <v>897358.0777560001</v>
      </c>
      <c r="S15" s="760">
        <v>0</v>
      </c>
      <c r="T15" s="760">
        <v>865667.51434000011</v>
      </c>
      <c r="U15" s="760">
        <v>0</v>
      </c>
      <c r="V15" s="760">
        <v>0</v>
      </c>
      <c r="W15" s="760">
        <v>0</v>
      </c>
      <c r="X15" s="760">
        <v>20898.82</v>
      </c>
      <c r="Y15" s="760">
        <v>527603.29</v>
      </c>
      <c r="Z15" s="760">
        <v>0</v>
      </c>
      <c r="AA15" s="761">
        <v>0</v>
      </c>
    </row>
    <row r="16" spans="1:27">
      <c r="A16" s="419">
        <v>1.3</v>
      </c>
      <c r="B16" s="418" t="s">
        <v>552</v>
      </c>
      <c r="C16" s="764"/>
      <c r="D16" s="765"/>
      <c r="E16" s="765"/>
      <c r="F16" s="765"/>
      <c r="G16" s="765"/>
      <c r="H16" s="765"/>
      <c r="I16" s="765"/>
      <c r="J16" s="765"/>
      <c r="K16" s="765"/>
      <c r="L16" s="765"/>
      <c r="M16" s="765"/>
      <c r="N16" s="765"/>
      <c r="O16" s="765"/>
      <c r="P16" s="765"/>
      <c r="Q16" s="765"/>
      <c r="R16" s="765"/>
      <c r="S16" s="765"/>
      <c r="T16" s="765"/>
      <c r="U16" s="765"/>
      <c r="V16" s="765"/>
      <c r="W16" s="765"/>
      <c r="X16" s="765"/>
      <c r="Y16" s="765"/>
      <c r="Z16" s="765"/>
      <c r="AA16" s="766"/>
    </row>
    <row r="17" spans="1:27" s="778" customFormat="1" ht="24">
      <c r="A17" s="773" t="s">
        <v>553</v>
      </c>
      <c r="B17" s="774" t="s">
        <v>554</v>
      </c>
      <c r="C17" s="775">
        <v>2526305709.588038</v>
      </c>
      <c r="D17" s="776">
        <v>2325057558.703083</v>
      </c>
      <c r="E17" s="776">
        <v>29940435.110966612</v>
      </c>
      <c r="F17" s="776">
        <v>0</v>
      </c>
      <c r="G17" s="776">
        <v>0</v>
      </c>
      <c r="H17" s="776">
        <v>144642834.68618938</v>
      </c>
      <c r="I17" s="776">
        <v>13559921.761628957</v>
      </c>
      <c r="J17" s="776">
        <v>9726884.3025884442</v>
      </c>
      <c r="K17" s="776">
        <v>0</v>
      </c>
      <c r="L17" s="776">
        <v>55739648.684424974</v>
      </c>
      <c r="M17" s="776">
        <v>882766.59775600012</v>
      </c>
      <c r="N17" s="776">
        <v>4860561.5827731499</v>
      </c>
      <c r="O17" s="776">
        <v>13485404.777474966</v>
      </c>
      <c r="P17" s="776">
        <v>8944957.1401806809</v>
      </c>
      <c r="Q17" s="776">
        <v>8122445.9802230429</v>
      </c>
      <c r="R17" s="776">
        <v>8312777.2628793772</v>
      </c>
      <c r="S17" s="776">
        <v>0</v>
      </c>
      <c r="T17" s="776">
        <v>865667.51434000011</v>
      </c>
      <c r="U17" s="776">
        <v>0</v>
      </c>
      <c r="V17" s="776">
        <v>0</v>
      </c>
      <c r="W17" s="776">
        <v>0</v>
      </c>
      <c r="X17" s="776">
        <v>20898.82</v>
      </c>
      <c r="Y17" s="776">
        <v>527603.29</v>
      </c>
      <c r="Z17" s="776">
        <v>0</v>
      </c>
      <c r="AA17" s="777">
        <v>0</v>
      </c>
    </row>
    <row r="18" spans="1:27" s="409" customFormat="1" ht="24">
      <c r="A18" s="414" t="s">
        <v>555</v>
      </c>
      <c r="B18" s="415" t="s">
        <v>556</v>
      </c>
      <c r="C18" s="769">
        <v>2089598745.0706444</v>
      </c>
      <c r="D18" s="767">
        <v>1947733522.5575716</v>
      </c>
      <c r="E18" s="767">
        <v>23147736.57622401</v>
      </c>
      <c r="F18" s="767">
        <v>0</v>
      </c>
      <c r="G18" s="767">
        <v>0</v>
      </c>
      <c r="H18" s="767">
        <v>96354352.058009982</v>
      </c>
      <c r="I18" s="767">
        <v>11848048.119132336</v>
      </c>
      <c r="J18" s="767">
        <v>7331909.1607763031</v>
      </c>
      <c r="K18" s="767">
        <v>0</v>
      </c>
      <c r="L18" s="767">
        <v>44645202.940722115</v>
      </c>
      <c r="M18" s="767">
        <v>758223.44775599998</v>
      </c>
      <c r="N18" s="767">
        <v>4680031.3598086452</v>
      </c>
      <c r="O18" s="767">
        <v>11391658.519040113</v>
      </c>
      <c r="P18" s="767">
        <v>6513716.3609017758</v>
      </c>
      <c r="Q18" s="767">
        <v>4679134.190223041</v>
      </c>
      <c r="R18" s="767">
        <v>5777058.0498547927</v>
      </c>
      <c r="S18" s="767">
        <v>0</v>
      </c>
      <c r="T18" s="767">
        <v>865667.51434000011</v>
      </c>
      <c r="U18" s="767">
        <v>0</v>
      </c>
      <c r="V18" s="767">
        <v>0</v>
      </c>
      <c r="W18" s="767">
        <v>0</v>
      </c>
      <c r="X18" s="767">
        <v>20898.82</v>
      </c>
      <c r="Y18" s="767">
        <v>527603.29</v>
      </c>
      <c r="Z18" s="767">
        <v>0</v>
      </c>
      <c r="AA18" s="768">
        <v>0</v>
      </c>
    </row>
    <row r="19" spans="1:27" s="409" customFormat="1">
      <c r="A19" s="417" t="s">
        <v>557</v>
      </c>
      <c r="B19" s="416" t="s">
        <v>558</v>
      </c>
      <c r="C19" s="769">
        <v>3494538384.0986032</v>
      </c>
      <c r="D19" s="767">
        <v>3221309960.4050379</v>
      </c>
      <c r="E19" s="767">
        <v>56272157.290505722</v>
      </c>
      <c r="F19" s="767">
        <v>0</v>
      </c>
      <c r="G19" s="767">
        <v>0</v>
      </c>
      <c r="H19" s="767">
        <v>217822442.23167795</v>
      </c>
      <c r="I19" s="767">
        <v>28236682.956314392</v>
      </c>
      <c r="J19" s="767">
        <v>6729703.2194352653</v>
      </c>
      <c r="K19" s="767">
        <v>0</v>
      </c>
      <c r="L19" s="767">
        <v>53207285.327217445</v>
      </c>
      <c r="M19" s="767">
        <v>1160166.3292380192</v>
      </c>
      <c r="N19" s="767">
        <v>11506495.511774169</v>
      </c>
      <c r="O19" s="767">
        <v>11765384.871469501</v>
      </c>
      <c r="P19" s="767">
        <v>3982009.5000757412</v>
      </c>
      <c r="Q19" s="767">
        <v>5936939.3620742681</v>
      </c>
      <c r="R19" s="767">
        <v>5652949.1874625385</v>
      </c>
      <c r="S19" s="767">
        <v>0</v>
      </c>
      <c r="T19" s="767">
        <v>2198696.1346721682</v>
      </c>
      <c r="U19" s="767">
        <v>0</v>
      </c>
      <c r="V19" s="767">
        <v>0</v>
      </c>
      <c r="W19" s="767">
        <v>0</v>
      </c>
      <c r="X19" s="767">
        <v>151901.17614555985</v>
      </c>
      <c r="Y19" s="767">
        <v>784542.51385444007</v>
      </c>
      <c r="Z19" s="767">
        <v>0</v>
      </c>
      <c r="AA19" s="768">
        <v>0</v>
      </c>
    </row>
    <row r="20" spans="1:27" s="409" customFormat="1">
      <c r="A20" s="414" t="s">
        <v>559</v>
      </c>
      <c r="B20" s="415" t="s">
        <v>560</v>
      </c>
      <c r="C20" s="769">
        <v>2921941400.1111226</v>
      </c>
      <c r="D20" s="767">
        <v>2763987841.189332</v>
      </c>
      <c r="E20" s="767">
        <v>50883176.086203516</v>
      </c>
      <c r="F20" s="767">
        <v>0</v>
      </c>
      <c r="G20" s="767">
        <v>0</v>
      </c>
      <c r="H20" s="767">
        <v>114227433.22927494</v>
      </c>
      <c r="I20" s="767">
        <v>5227441.0517939646</v>
      </c>
      <c r="J20" s="767">
        <v>5227441.0517939646</v>
      </c>
      <c r="K20" s="767">
        <v>0</v>
      </c>
      <c r="L20" s="767">
        <v>41892975.757845066</v>
      </c>
      <c r="M20" s="767">
        <v>915247.68506218668</v>
      </c>
      <c r="N20" s="767">
        <v>10488101.988617146</v>
      </c>
      <c r="O20" s="767">
        <v>10443992.957458761</v>
      </c>
      <c r="P20" s="767">
        <v>2441766.6610602327</v>
      </c>
      <c r="Q20" s="767">
        <v>2488356.5980986818</v>
      </c>
      <c r="R20" s="767">
        <v>2657159.1414079033</v>
      </c>
      <c r="S20" s="767">
        <v>0</v>
      </c>
      <c r="T20" s="767">
        <v>1833149.9346721682</v>
      </c>
      <c r="U20" s="767">
        <v>0</v>
      </c>
      <c r="V20" s="767">
        <v>0</v>
      </c>
      <c r="W20" s="767">
        <v>0</v>
      </c>
      <c r="X20" s="767">
        <v>25051.400151382382</v>
      </c>
      <c r="Y20" s="767">
        <v>545846.08984861756</v>
      </c>
      <c r="Z20" s="767">
        <v>0</v>
      </c>
      <c r="AA20" s="768">
        <v>0</v>
      </c>
    </row>
    <row r="21" spans="1:27" s="409" customFormat="1">
      <c r="A21" s="413">
        <v>1.4</v>
      </c>
      <c r="B21" s="412" t="s">
        <v>649</v>
      </c>
      <c r="C21" s="769">
        <v>0</v>
      </c>
      <c r="D21" s="767">
        <v>0</v>
      </c>
      <c r="E21" s="767">
        <v>0</v>
      </c>
      <c r="F21" s="767">
        <v>0</v>
      </c>
      <c r="G21" s="767">
        <v>0</v>
      </c>
      <c r="H21" s="767">
        <v>0</v>
      </c>
      <c r="I21" s="767">
        <v>0</v>
      </c>
      <c r="J21" s="767">
        <v>0</v>
      </c>
      <c r="K21" s="767">
        <v>0</v>
      </c>
      <c r="L21" s="767">
        <v>0</v>
      </c>
      <c r="M21" s="767">
        <v>0</v>
      </c>
      <c r="N21" s="767">
        <v>0</v>
      </c>
      <c r="O21" s="767">
        <v>0</v>
      </c>
      <c r="P21" s="767">
        <v>0</v>
      </c>
      <c r="Q21" s="767">
        <v>0</v>
      </c>
      <c r="R21" s="767">
        <v>0</v>
      </c>
      <c r="S21" s="767">
        <v>0</v>
      </c>
      <c r="T21" s="767">
        <v>0</v>
      </c>
      <c r="U21" s="767">
        <v>0</v>
      </c>
      <c r="V21" s="767">
        <v>0</v>
      </c>
      <c r="W21" s="767">
        <v>0</v>
      </c>
      <c r="X21" s="767">
        <v>0</v>
      </c>
      <c r="Y21" s="767">
        <v>0</v>
      </c>
      <c r="Z21" s="767">
        <v>0</v>
      </c>
      <c r="AA21" s="768">
        <v>0</v>
      </c>
    </row>
    <row r="22" spans="1:27" s="409" customFormat="1" ht="12.6" thickBot="1">
      <c r="A22" s="411">
        <v>1.5</v>
      </c>
      <c r="B22" s="410" t="s">
        <v>650</v>
      </c>
      <c r="C22" s="770"/>
      <c r="D22" s="771"/>
      <c r="E22" s="771"/>
      <c r="F22" s="771"/>
      <c r="G22" s="771"/>
      <c r="H22" s="771"/>
      <c r="I22" s="771"/>
      <c r="J22" s="771"/>
      <c r="K22" s="771"/>
      <c r="L22" s="771"/>
      <c r="M22" s="771"/>
      <c r="N22" s="771"/>
      <c r="O22" s="771"/>
      <c r="P22" s="771"/>
      <c r="Q22" s="771"/>
      <c r="R22" s="771"/>
      <c r="S22" s="771"/>
      <c r="T22" s="771"/>
      <c r="U22" s="771"/>
      <c r="V22" s="771"/>
      <c r="W22" s="771"/>
      <c r="X22" s="771"/>
      <c r="Y22" s="771"/>
      <c r="Z22" s="771"/>
      <c r="AA22" s="772"/>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scale="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69"/>
  <sheetViews>
    <sheetView zoomScale="80" zoomScaleNormal="80" workbookViewId="0">
      <selection activeCell="J7" sqref="J7"/>
    </sheetView>
  </sheetViews>
  <sheetFormatPr defaultRowHeight="14.4"/>
  <cols>
    <col min="1" max="1" width="8.6640625" style="351"/>
    <col min="2" max="2" width="69.33203125" style="339" customWidth="1"/>
    <col min="3" max="3" width="18.6640625" style="732" bestFit="1" customWidth="1"/>
    <col min="4" max="4" width="18.44140625" style="732" bestFit="1" customWidth="1"/>
    <col min="5" max="5" width="18.6640625" style="732" bestFit="1" customWidth="1"/>
    <col min="6" max="6" width="18.6640625" style="732" customWidth="1"/>
    <col min="7" max="7" width="18.44140625" style="732" bestFit="1" customWidth="1"/>
    <col min="8" max="8" width="18.6640625" style="732" bestFit="1" customWidth="1"/>
  </cols>
  <sheetData>
    <row r="1" spans="1:8">
      <c r="A1" s="17" t="s">
        <v>97</v>
      </c>
      <c r="B1" s="250" t="str">
        <f>Info!C2</f>
        <v>სს ”ლიბერთი ბანკი”</v>
      </c>
      <c r="C1" s="727"/>
      <c r="D1" s="733"/>
      <c r="E1" s="733"/>
      <c r="F1" s="733"/>
      <c r="G1" s="733"/>
    </row>
    <row r="2" spans="1:8">
      <c r="A2" s="17" t="s">
        <v>98</v>
      </c>
      <c r="B2" s="618">
        <f>'1. key ratios'!B2</f>
        <v>45838</v>
      </c>
      <c r="C2" s="728"/>
      <c r="D2" s="734"/>
      <c r="E2" s="734"/>
      <c r="F2" s="734"/>
      <c r="G2" s="734"/>
      <c r="H2" s="735"/>
    </row>
    <row r="3" spans="1:8" ht="15" thickBot="1">
      <c r="A3" s="17"/>
      <c r="B3" s="16"/>
      <c r="C3" s="728"/>
      <c r="D3" s="734"/>
      <c r="E3" s="734"/>
      <c r="F3" s="734"/>
      <c r="G3" s="734"/>
      <c r="H3" s="735"/>
    </row>
    <row r="4" spans="1:8" ht="21" customHeight="1">
      <c r="A4" s="879" t="s">
        <v>25</v>
      </c>
      <c r="B4" s="881" t="s">
        <v>697</v>
      </c>
      <c r="C4" s="883" t="s">
        <v>103</v>
      </c>
      <c r="D4" s="883"/>
      <c r="E4" s="883"/>
      <c r="F4" s="884" t="s">
        <v>104</v>
      </c>
      <c r="G4" s="884"/>
      <c r="H4" s="885"/>
    </row>
    <row r="5" spans="1:8" ht="21" customHeight="1">
      <c r="A5" s="880"/>
      <c r="B5" s="882"/>
      <c r="C5" s="729" t="s">
        <v>26</v>
      </c>
      <c r="D5" s="729" t="s">
        <v>77</v>
      </c>
      <c r="E5" s="729" t="s">
        <v>66</v>
      </c>
      <c r="F5" s="729" t="s">
        <v>26</v>
      </c>
      <c r="G5" s="729" t="s">
        <v>77</v>
      </c>
      <c r="H5" s="736" t="s">
        <v>66</v>
      </c>
    </row>
    <row r="6" spans="1:8" ht="26.7" customHeight="1">
      <c r="A6" s="880"/>
      <c r="B6" s="695" t="s">
        <v>84</v>
      </c>
      <c r="C6" s="876"/>
      <c r="D6" s="877"/>
      <c r="E6" s="877"/>
      <c r="F6" s="877"/>
      <c r="G6" s="877"/>
      <c r="H6" s="878"/>
    </row>
    <row r="7" spans="1:8" ht="22.95" customHeight="1">
      <c r="A7" s="696">
        <v>1</v>
      </c>
      <c r="B7" s="697" t="s">
        <v>811</v>
      </c>
      <c r="C7" s="823">
        <v>257060088.42000002</v>
      </c>
      <c r="D7" s="823">
        <v>242157555.27000001</v>
      </c>
      <c r="E7" s="824">
        <f>C7+D7</f>
        <v>499217643.69000006</v>
      </c>
      <c r="F7" s="819">
        <f>SUM(F8:F10)</f>
        <v>226843434.44648167</v>
      </c>
      <c r="G7" s="819">
        <f>SUM(G8:G10)</f>
        <v>404897370.32049239</v>
      </c>
      <c r="H7" s="820">
        <f>F7+G7</f>
        <v>631740804.76697409</v>
      </c>
    </row>
    <row r="8" spans="1:8">
      <c r="A8" s="696">
        <v>1.1000000000000001</v>
      </c>
      <c r="B8" s="698" t="s">
        <v>85</v>
      </c>
      <c r="C8" s="730">
        <v>245097487.80000001</v>
      </c>
      <c r="D8" s="730">
        <v>72155036.400000006</v>
      </c>
      <c r="E8" s="737">
        <f t="shared" ref="E8:E36" si="0">C8+D8</f>
        <v>317252524.20000005</v>
      </c>
      <c r="F8" s="801">
        <v>197773586.68000001</v>
      </c>
      <c r="G8" s="801">
        <v>87937448.310000002</v>
      </c>
      <c r="H8" s="811">
        <f t="shared" ref="H8:H36" si="1">F8+G8</f>
        <v>285711034.99000001</v>
      </c>
    </row>
    <row r="9" spans="1:8">
      <c r="A9" s="696">
        <v>1.2</v>
      </c>
      <c r="B9" s="698" t="s">
        <v>86</v>
      </c>
      <c r="C9" s="730">
        <v>11329258.68</v>
      </c>
      <c r="D9" s="730">
        <v>112171764.94</v>
      </c>
      <c r="E9" s="737">
        <f t="shared" si="0"/>
        <v>123501023.62</v>
      </c>
      <c r="F9" s="801">
        <v>17652038.628808498</v>
      </c>
      <c r="G9" s="801">
        <v>91417842.618651822</v>
      </c>
      <c r="H9" s="811">
        <f t="shared" si="1"/>
        <v>109069881.24746032</v>
      </c>
    </row>
    <row r="10" spans="1:8">
      <c r="A10" s="696">
        <v>1.3</v>
      </c>
      <c r="B10" s="698" t="s">
        <v>87</v>
      </c>
      <c r="C10" s="730">
        <v>633341.94000000006</v>
      </c>
      <c r="D10" s="730">
        <v>57830753.93</v>
      </c>
      <c r="E10" s="737">
        <f t="shared" si="0"/>
        <v>58464095.869999997</v>
      </c>
      <c r="F10" s="801">
        <v>11417809.137673162</v>
      </c>
      <c r="G10" s="801">
        <v>225542079.39184055</v>
      </c>
      <c r="H10" s="812">
        <f t="shared" si="1"/>
        <v>236959888.52951372</v>
      </c>
    </row>
    <row r="11" spans="1:8">
      <c r="A11" s="696">
        <v>2</v>
      </c>
      <c r="B11" s="699" t="s">
        <v>698</v>
      </c>
      <c r="C11" s="730">
        <v>308746.29000000004</v>
      </c>
      <c r="D11" s="730">
        <v>0</v>
      </c>
      <c r="E11" s="737">
        <f t="shared" si="0"/>
        <v>308746.29000000004</v>
      </c>
      <c r="F11" s="801">
        <v>567799</v>
      </c>
      <c r="G11" s="801">
        <v>0</v>
      </c>
      <c r="H11" s="812">
        <f t="shared" si="1"/>
        <v>567799</v>
      </c>
    </row>
    <row r="12" spans="1:8">
      <c r="A12" s="696">
        <v>2.1</v>
      </c>
      <c r="B12" s="700" t="s">
        <v>699</v>
      </c>
      <c r="C12" s="730">
        <v>24505.58</v>
      </c>
      <c r="D12" s="730">
        <v>0</v>
      </c>
      <c r="E12" s="737">
        <f t="shared" si="0"/>
        <v>24505.58</v>
      </c>
      <c r="F12" s="802">
        <v>345600</v>
      </c>
      <c r="G12" s="801">
        <v>0</v>
      </c>
      <c r="H12" s="812">
        <f t="shared" si="1"/>
        <v>345600</v>
      </c>
    </row>
    <row r="13" spans="1:8" ht="26.7" customHeight="1">
      <c r="A13" s="696">
        <v>3</v>
      </c>
      <c r="B13" s="327" t="s">
        <v>700</v>
      </c>
      <c r="C13" s="730"/>
      <c r="D13" s="730"/>
      <c r="E13" s="737">
        <f t="shared" si="0"/>
        <v>0</v>
      </c>
      <c r="F13" s="802"/>
      <c r="G13" s="802"/>
      <c r="H13" s="812">
        <f t="shared" si="1"/>
        <v>0</v>
      </c>
    </row>
    <row r="14" spans="1:8" ht="26.7" customHeight="1">
      <c r="A14" s="696">
        <v>4</v>
      </c>
      <c r="B14" s="328" t="s">
        <v>701</v>
      </c>
      <c r="C14" s="730"/>
      <c r="D14" s="730"/>
      <c r="E14" s="737">
        <f t="shared" si="0"/>
        <v>0</v>
      </c>
      <c r="F14" s="801"/>
      <c r="G14" s="801"/>
      <c r="H14" s="812">
        <f t="shared" si="1"/>
        <v>0</v>
      </c>
    </row>
    <row r="15" spans="1:8" ht="24.45" customHeight="1">
      <c r="A15" s="696">
        <v>5</v>
      </c>
      <c r="B15" s="328" t="s">
        <v>702</v>
      </c>
      <c r="C15" s="731">
        <v>244225317.99999997</v>
      </c>
      <c r="D15" s="731">
        <v>0</v>
      </c>
      <c r="E15" s="738">
        <f t="shared" si="0"/>
        <v>244225317.99999997</v>
      </c>
      <c r="F15" s="819">
        <v>165466884.99999997</v>
      </c>
      <c r="G15" s="821">
        <v>0</v>
      </c>
      <c r="H15" s="822">
        <f t="shared" si="1"/>
        <v>165466884.99999997</v>
      </c>
    </row>
    <row r="16" spans="1:8">
      <c r="A16" s="696">
        <v>5.0999999999999996</v>
      </c>
      <c r="B16" s="329" t="s">
        <v>703</v>
      </c>
      <c r="C16" s="730"/>
      <c r="D16" s="730"/>
      <c r="E16" s="737">
        <f t="shared" si="0"/>
        <v>0</v>
      </c>
      <c r="F16" s="801"/>
      <c r="G16" s="801"/>
      <c r="H16" s="812">
        <f t="shared" si="1"/>
        <v>0</v>
      </c>
    </row>
    <row r="17" spans="1:8">
      <c r="A17" s="696">
        <v>5.2</v>
      </c>
      <c r="B17" s="329" t="s">
        <v>538</v>
      </c>
      <c r="C17" s="730">
        <v>244225317.99999997</v>
      </c>
      <c r="D17" s="730">
        <v>0</v>
      </c>
      <c r="E17" s="737">
        <f t="shared" si="0"/>
        <v>244225317.99999997</v>
      </c>
      <c r="F17" s="801">
        <v>165466884.99999997</v>
      </c>
      <c r="G17" s="801">
        <v>0</v>
      </c>
      <c r="H17" s="812">
        <f t="shared" si="1"/>
        <v>165466884.99999997</v>
      </c>
    </row>
    <row r="18" spans="1:8">
      <c r="A18" s="696">
        <v>5.3</v>
      </c>
      <c r="B18" s="329" t="s">
        <v>704</v>
      </c>
      <c r="C18" s="730"/>
      <c r="D18" s="730"/>
      <c r="E18" s="737">
        <f t="shared" si="0"/>
        <v>0</v>
      </c>
      <c r="F18" s="801"/>
      <c r="G18" s="801"/>
      <c r="H18" s="812">
        <f t="shared" si="1"/>
        <v>0</v>
      </c>
    </row>
    <row r="19" spans="1:8">
      <c r="A19" s="696">
        <v>6</v>
      </c>
      <c r="B19" s="327" t="s">
        <v>705</v>
      </c>
      <c r="C19" s="730">
        <v>3415879399.358737</v>
      </c>
      <c r="D19" s="814">
        <v>996760653.52577555</v>
      </c>
      <c r="E19" s="815">
        <f t="shared" si="0"/>
        <v>4412640052.8845129</v>
      </c>
      <c r="F19" s="800">
        <v>2775828403.5641184</v>
      </c>
      <c r="G19" s="800">
        <v>645543797.97416067</v>
      </c>
      <c r="H19" s="813">
        <f t="shared" si="1"/>
        <v>3421372201.5382791</v>
      </c>
    </row>
    <row r="20" spans="1:8">
      <c r="A20" s="696">
        <v>6.1</v>
      </c>
      <c r="B20" s="329" t="s">
        <v>538</v>
      </c>
      <c r="C20" s="730">
        <v>403578476.29837608</v>
      </c>
      <c r="D20" s="730">
        <v>110876552.33377841</v>
      </c>
      <c r="E20" s="737">
        <f t="shared" si="0"/>
        <v>514455028.63215446</v>
      </c>
      <c r="F20" s="801">
        <v>293468038.29683703</v>
      </c>
      <c r="G20" s="801">
        <v>0</v>
      </c>
      <c r="H20" s="811">
        <f t="shared" si="1"/>
        <v>293468038.29683703</v>
      </c>
    </row>
    <row r="21" spans="1:8">
      <c r="A21" s="696">
        <v>6.2</v>
      </c>
      <c r="B21" s="329" t="s">
        <v>704</v>
      </c>
      <c r="C21" s="730">
        <v>3012300923.0603609</v>
      </c>
      <c r="D21" s="730">
        <v>885884101.19199717</v>
      </c>
      <c r="E21" s="737">
        <f t="shared" si="0"/>
        <v>3898185024.252358</v>
      </c>
      <c r="F21" s="801">
        <v>2482360365.2672815</v>
      </c>
      <c r="G21" s="801">
        <v>645543797.97416067</v>
      </c>
      <c r="H21" s="811">
        <f t="shared" si="1"/>
        <v>3127904163.2414422</v>
      </c>
    </row>
    <row r="22" spans="1:8">
      <c r="A22" s="696">
        <v>7</v>
      </c>
      <c r="B22" s="330" t="s">
        <v>706</v>
      </c>
      <c r="C22" s="730">
        <v>0</v>
      </c>
      <c r="D22" s="730">
        <v>0</v>
      </c>
      <c r="E22" s="737">
        <f t="shared" si="0"/>
        <v>0</v>
      </c>
      <c r="F22" s="801">
        <v>106733.3</v>
      </c>
      <c r="G22" s="801">
        <v>0</v>
      </c>
      <c r="H22" s="811">
        <f t="shared" si="1"/>
        <v>106733.3</v>
      </c>
    </row>
    <row r="23" spans="1:8">
      <c r="A23" s="696">
        <v>8</v>
      </c>
      <c r="B23" s="331" t="s">
        <v>707</v>
      </c>
      <c r="C23" s="730">
        <v>0</v>
      </c>
      <c r="D23" s="730">
        <v>0</v>
      </c>
      <c r="E23" s="737">
        <f t="shared" si="0"/>
        <v>0</v>
      </c>
      <c r="F23" s="801">
        <v>0</v>
      </c>
      <c r="G23" s="801">
        <v>0</v>
      </c>
      <c r="H23" s="811">
        <f t="shared" si="1"/>
        <v>0</v>
      </c>
    </row>
    <row r="24" spans="1:8">
      <c r="A24" s="696">
        <v>9</v>
      </c>
      <c r="B24" s="328" t="s">
        <v>708</v>
      </c>
      <c r="C24" s="730">
        <v>216791218.65000004</v>
      </c>
      <c r="D24" s="730">
        <v>0</v>
      </c>
      <c r="E24" s="737">
        <f t="shared" si="0"/>
        <v>216791218.65000004</v>
      </c>
      <c r="F24" s="819">
        <v>189583697.58999997</v>
      </c>
      <c r="G24" s="819">
        <v>0</v>
      </c>
      <c r="H24" s="820">
        <f t="shared" si="1"/>
        <v>189583697.58999997</v>
      </c>
    </row>
    <row r="25" spans="1:8">
      <c r="A25" s="696">
        <v>9.1</v>
      </c>
      <c r="B25" s="332" t="s">
        <v>709</v>
      </c>
      <c r="C25" s="730">
        <v>214345495.82000002</v>
      </c>
      <c r="D25" s="730">
        <v>0</v>
      </c>
      <c r="E25" s="737">
        <f t="shared" si="0"/>
        <v>214345495.82000002</v>
      </c>
      <c r="F25" s="801">
        <v>187538978.54999998</v>
      </c>
      <c r="G25" s="801">
        <v>0</v>
      </c>
      <c r="H25" s="811">
        <f t="shared" si="1"/>
        <v>187538978.54999998</v>
      </c>
    </row>
    <row r="26" spans="1:8">
      <c r="A26" s="696">
        <v>9.1999999999999993</v>
      </c>
      <c r="B26" s="332" t="s">
        <v>710</v>
      </c>
      <c r="C26" s="730">
        <v>2445722.83</v>
      </c>
      <c r="D26" s="730">
        <v>0</v>
      </c>
      <c r="E26" s="737">
        <f t="shared" si="0"/>
        <v>2445722.83</v>
      </c>
      <c r="F26" s="801">
        <v>2044719.04</v>
      </c>
      <c r="G26" s="801">
        <v>0</v>
      </c>
      <c r="H26" s="811">
        <f t="shared" si="1"/>
        <v>2044719.04</v>
      </c>
    </row>
    <row r="27" spans="1:8">
      <c r="A27" s="696">
        <v>10</v>
      </c>
      <c r="B27" s="328" t="s">
        <v>36</v>
      </c>
      <c r="C27" s="730">
        <v>79461990.149999976</v>
      </c>
      <c r="D27" s="730">
        <v>0</v>
      </c>
      <c r="E27" s="737">
        <f t="shared" si="0"/>
        <v>79461990.149999976</v>
      </c>
      <c r="F27" s="800">
        <v>67442822.789999992</v>
      </c>
      <c r="G27" s="800">
        <v>0</v>
      </c>
      <c r="H27" s="810">
        <f>F27+G27</f>
        <v>67442822.789999992</v>
      </c>
    </row>
    <row r="28" spans="1:8">
      <c r="A28" s="696">
        <v>10.1</v>
      </c>
      <c r="B28" s="332" t="s">
        <v>711</v>
      </c>
      <c r="C28" s="730"/>
      <c r="D28" s="730"/>
      <c r="E28" s="737">
        <f t="shared" si="0"/>
        <v>0</v>
      </c>
      <c r="F28" s="801"/>
      <c r="G28" s="801"/>
      <c r="H28" s="811">
        <f t="shared" si="1"/>
        <v>0</v>
      </c>
    </row>
    <row r="29" spans="1:8">
      <c r="A29" s="696">
        <v>10.199999999999999</v>
      </c>
      <c r="B29" s="332" t="s">
        <v>712</v>
      </c>
      <c r="C29" s="730">
        <v>79461990.149999976</v>
      </c>
      <c r="D29" s="730">
        <v>0</v>
      </c>
      <c r="E29" s="737">
        <f t="shared" si="0"/>
        <v>79461990.149999976</v>
      </c>
      <c r="F29" s="801">
        <v>67442822.789999992</v>
      </c>
      <c r="G29" s="801">
        <v>0</v>
      </c>
      <c r="H29" s="811">
        <f t="shared" si="1"/>
        <v>67442822.789999992</v>
      </c>
    </row>
    <row r="30" spans="1:8">
      <c r="A30" s="696">
        <v>11</v>
      </c>
      <c r="B30" s="328" t="s">
        <v>713</v>
      </c>
      <c r="C30" s="730">
        <v>0</v>
      </c>
      <c r="D30" s="730">
        <v>0</v>
      </c>
      <c r="E30" s="737">
        <f t="shared" si="0"/>
        <v>0</v>
      </c>
      <c r="F30" s="800">
        <v>0</v>
      </c>
      <c r="G30" s="800">
        <v>0</v>
      </c>
      <c r="H30" s="810">
        <f t="shared" si="1"/>
        <v>0</v>
      </c>
    </row>
    <row r="31" spans="1:8">
      <c r="A31" s="696">
        <v>11.1</v>
      </c>
      <c r="B31" s="332" t="s">
        <v>714</v>
      </c>
      <c r="C31" s="730">
        <v>0</v>
      </c>
      <c r="D31" s="730">
        <v>0</v>
      </c>
      <c r="E31" s="737">
        <f t="shared" si="0"/>
        <v>0</v>
      </c>
      <c r="F31" s="801">
        <v>0</v>
      </c>
      <c r="G31" s="801">
        <v>0</v>
      </c>
      <c r="H31" s="811">
        <f t="shared" si="1"/>
        <v>0</v>
      </c>
    </row>
    <row r="32" spans="1:8">
      <c r="A32" s="696">
        <v>11.2</v>
      </c>
      <c r="B32" s="332" t="s">
        <v>715</v>
      </c>
      <c r="C32" s="730">
        <v>0</v>
      </c>
      <c r="D32" s="730">
        <v>0</v>
      </c>
      <c r="E32" s="737">
        <f t="shared" si="0"/>
        <v>0</v>
      </c>
      <c r="F32" s="801">
        <v>0</v>
      </c>
      <c r="G32" s="801">
        <v>0</v>
      </c>
      <c r="H32" s="811">
        <f t="shared" si="1"/>
        <v>0</v>
      </c>
    </row>
    <row r="33" spans="1:8">
      <c r="A33" s="696">
        <v>13</v>
      </c>
      <c r="B33" s="328" t="s">
        <v>88</v>
      </c>
      <c r="C33" s="730">
        <v>37057231.219999999</v>
      </c>
      <c r="D33" s="730">
        <v>25884650.731000002</v>
      </c>
      <c r="E33" s="737">
        <f t="shared" si="0"/>
        <v>62941881.951000005</v>
      </c>
      <c r="F33" s="801">
        <v>38700458.866999999</v>
      </c>
      <c r="G33" s="801">
        <v>9747228.4588991161</v>
      </c>
      <c r="H33" s="811">
        <f t="shared" si="1"/>
        <v>48447687.325899117</v>
      </c>
    </row>
    <row r="34" spans="1:8">
      <c r="A34" s="696">
        <v>13.1</v>
      </c>
      <c r="B34" s="701" t="s">
        <v>716</v>
      </c>
      <c r="C34" s="730">
        <v>11329258.68</v>
      </c>
      <c r="D34" s="730">
        <v>112171764.94</v>
      </c>
      <c r="E34" s="737">
        <f t="shared" si="0"/>
        <v>123501023.62</v>
      </c>
      <c r="F34" s="801">
        <v>2891371.84</v>
      </c>
      <c r="G34" s="801">
        <v>0</v>
      </c>
      <c r="H34" s="811">
        <f t="shared" si="1"/>
        <v>2891371.84</v>
      </c>
    </row>
    <row r="35" spans="1:8">
      <c r="A35" s="696">
        <v>13.2</v>
      </c>
      <c r="B35" s="701" t="s">
        <v>717</v>
      </c>
      <c r="C35" s="730">
        <v>0</v>
      </c>
      <c r="D35" s="730">
        <v>0</v>
      </c>
      <c r="E35" s="737">
        <f t="shared" si="0"/>
        <v>0</v>
      </c>
      <c r="F35" s="801">
        <v>0</v>
      </c>
      <c r="G35" s="801">
        <v>0</v>
      </c>
      <c r="H35" s="811">
        <f t="shared" si="1"/>
        <v>0</v>
      </c>
    </row>
    <row r="36" spans="1:8">
      <c r="A36" s="696">
        <v>14</v>
      </c>
      <c r="B36" s="536" t="s">
        <v>718</v>
      </c>
      <c r="C36" s="814">
        <v>4250783992.088737</v>
      </c>
      <c r="D36" s="814">
        <v>1264802859.5267756</v>
      </c>
      <c r="E36" s="815">
        <f t="shared" si="0"/>
        <v>5515586851.6155128</v>
      </c>
      <c r="F36" s="800">
        <v>3464540234.5576005</v>
      </c>
      <c r="G36" s="800">
        <v>1060188396.7535522</v>
      </c>
      <c r="H36" s="810">
        <f t="shared" si="1"/>
        <v>4524728631.3111525</v>
      </c>
    </row>
    <row r="37" spans="1:8" ht="22.5" customHeight="1">
      <c r="A37" s="696"/>
      <c r="B37" s="702" t="s">
        <v>93</v>
      </c>
      <c r="C37" s="876"/>
      <c r="D37" s="877"/>
      <c r="E37" s="877"/>
      <c r="F37" s="877"/>
      <c r="G37" s="877"/>
      <c r="H37" s="878"/>
    </row>
    <row r="38" spans="1:8">
      <c r="A38" s="696">
        <v>15</v>
      </c>
      <c r="B38" s="333" t="s">
        <v>719</v>
      </c>
      <c r="C38" s="730">
        <v>884398.99</v>
      </c>
      <c r="D38" s="730">
        <v>0</v>
      </c>
      <c r="E38" s="737">
        <f>C38+D38</f>
        <v>884398.99</v>
      </c>
      <c r="F38" s="801">
        <v>1386948.91</v>
      </c>
      <c r="G38" s="801">
        <v>0</v>
      </c>
      <c r="H38" s="811">
        <f>F38+G38</f>
        <v>1386948.91</v>
      </c>
    </row>
    <row r="39" spans="1:8">
      <c r="A39" s="696">
        <v>15.1</v>
      </c>
      <c r="B39" s="700" t="s">
        <v>699</v>
      </c>
      <c r="C39" s="730">
        <v>884398.99</v>
      </c>
      <c r="D39" s="730"/>
      <c r="E39" s="737">
        <f t="shared" ref="E39:E53" si="2">C39+D39</f>
        <v>884398.99</v>
      </c>
      <c r="F39" s="801">
        <v>1386948.91</v>
      </c>
      <c r="G39" s="801"/>
      <c r="H39" s="811">
        <f t="shared" ref="H39:H53" si="3">F39+G39</f>
        <v>1386948.91</v>
      </c>
    </row>
    <row r="40" spans="1:8" ht="24" customHeight="1">
      <c r="A40" s="696">
        <v>16</v>
      </c>
      <c r="B40" s="330" t="s">
        <v>720</v>
      </c>
      <c r="C40" s="730"/>
      <c r="D40" s="730"/>
      <c r="E40" s="737">
        <f t="shared" si="2"/>
        <v>0</v>
      </c>
      <c r="F40" s="801"/>
      <c r="G40" s="801"/>
      <c r="H40" s="811">
        <f t="shared" si="3"/>
        <v>0</v>
      </c>
    </row>
    <row r="41" spans="1:8">
      <c r="A41" s="696">
        <v>17</v>
      </c>
      <c r="B41" s="330" t="s">
        <v>721</v>
      </c>
      <c r="C41" s="730">
        <v>3521373449.1900001</v>
      </c>
      <c r="D41" s="730">
        <v>1131453316.710654</v>
      </c>
      <c r="E41" s="737">
        <f t="shared" si="2"/>
        <v>4652826765.9006538</v>
      </c>
      <c r="F41" s="800">
        <v>2865769447.6542997</v>
      </c>
      <c r="G41" s="800">
        <v>948885553.58804321</v>
      </c>
      <c r="H41" s="810">
        <f t="shared" si="3"/>
        <v>3814655001.2423429</v>
      </c>
    </row>
    <row r="42" spans="1:8">
      <c r="A42" s="696">
        <v>17.100000000000001</v>
      </c>
      <c r="B42" s="334" t="s">
        <v>722</v>
      </c>
      <c r="C42" s="730">
        <v>2676234603.5799999</v>
      </c>
      <c r="D42" s="730">
        <v>1056444090.5606539</v>
      </c>
      <c r="E42" s="737">
        <f t="shared" si="2"/>
        <v>3732678694.1406536</v>
      </c>
      <c r="F42" s="801">
        <v>2277194838.2642999</v>
      </c>
      <c r="G42" s="801">
        <v>861376020.01804316</v>
      </c>
      <c r="H42" s="811">
        <f t="shared" si="3"/>
        <v>3138570858.2823429</v>
      </c>
    </row>
    <row r="43" spans="1:8">
      <c r="A43" s="696">
        <v>17.2</v>
      </c>
      <c r="B43" s="698" t="s">
        <v>89</v>
      </c>
      <c r="C43" s="730">
        <v>842612689.03999996</v>
      </c>
      <c r="D43" s="730">
        <v>34669041</v>
      </c>
      <c r="E43" s="737">
        <f t="shared" si="2"/>
        <v>877281730.03999996</v>
      </c>
      <c r="F43" s="801">
        <v>585395867.75</v>
      </c>
      <c r="G43" s="801">
        <v>54313855</v>
      </c>
      <c r="H43" s="811">
        <f t="shared" si="3"/>
        <v>639709722.75</v>
      </c>
    </row>
    <row r="44" spans="1:8">
      <c r="A44" s="696">
        <v>17.3</v>
      </c>
      <c r="B44" s="334" t="s">
        <v>723</v>
      </c>
      <c r="C44" s="730">
        <v>0</v>
      </c>
      <c r="D44" s="730">
        <v>0</v>
      </c>
      <c r="E44" s="737">
        <f t="shared" si="2"/>
        <v>0</v>
      </c>
      <c r="F44" s="801">
        <v>0</v>
      </c>
      <c r="G44" s="801">
        <v>0</v>
      </c>
      <c r="H44" s="811">
        <f t="shared" si="3"/>
        <v>0</v>
      </c>
    </row>
    <row r="45" spans="1:8">
      <c r="A45" s="696">
        <v>17.399999999999999</v>
      </c>
      <c r="B45" s="334" t="s">
        <v>724</v>
      </c>
      <c r="C45" s="730">
        <v>2526156.5700000003</v>
      </c>
      <c r="D45" s="730">
        <v>40340185.149999999</v>
      </c>
      <c r="E45" s="737">
        <f t="shared" si="2"/>
        <v>42866341.719999999</v>
      </c>
      <c r="F45" s="801">
        <v>3178741.6399999997</v>
      </c>
      <c r="G45" s="801">
        <v>33195678.569999997</v>
      </c>
      <c r="H45" s="811">
        <f t="shared" si="3"/>
        <v>36374420.209999993</v>
      </c>
    </row>
    <row r="46" spans="1:8">
      <c r="A46" s="696">
        <v>18</v>
      </c>
      <c r="B46" s="335" t="s">
        <v>725</v>
      </c>
      <c r="C46" s="730">
        <v>1728784.222593498</v>
      </c>
      <c r="D46" s="730">
        <v>1219902.2482864924</v>
      </c>
      <c r="E46" s="737">
        <f t="shared" si="2"/>
        <v>2948686.4708799906</v>
      </c>
      <c r="F46" s="801">
        <v>1119063.5675398852</v>
      </c>
      <c r="G46" s="801">
        <v>154915.7847597177</v>
      </c>
      <c r="H46" s="811">
        <f t="shared" si="3"/>
        <v>1273979.3522996029</v>
      </c>
    </row>
    <row r="47" spans="1:8">
      <c r="A47" s="696">
        <v>19</v>
      </c>
      <c r="B47" s="335" t="s">
        <v>726</v>
      </c>
      <c r="C47" s="730">
        <v>21737642.419999998</v>
      </c>
      <c r="D47" s="730">
        <v>0</v>
      </c>
      <c r="E47" s="737">
        <f t="shared" si="2"/>
        <v>21737642.419999998</v>
      </c>
      <c r="F47" s="800">
        <v>22696654.800000001</v>
      </c>
      <c r="G47" s="800">
        <v>0</v>
      </c>
      <c r="H47" s="810">
        <f t="shared" si="3"/>
        <v>22696654.800000001</v>
      </c>
    </row>
    <row r="48" spans="1:8">
      <c r="A48" s="696">
        <v>19.100000000000001</v>
      </c>
      <c r="B48" s="336" t="s">
        <v>727</v>
      </c>
      <c r="C48" s="730">
        <v>4035708.38</v>
      </c>
      <c r="D48" s="730">
        <v>0</v>
      </c>
      <c r="E48" s="737">
        <f t="shared" si="2"/>
        <v>4035708.38</v>
      </c>
      <c r="F48" s="801">
        <v>5882288</v>
      </c>
      <c r="G48" s="801">
        <v>0</v>
      </c>
      <c r="H48" s="811">
        <f t="shared" si="3"/>
        <v>5882288</v>
      </c>
    </row>
    <row r="49" spans="1:8">
      <c r="A49" s="696">
        <v>19.2</v>
      </c>
      <c r="B49" s="337" t="s">
        <v>728</v>
      </c>
      <c r="C49" s="730">
        <v>17701934.039999999</v>
      </c>
      <c r="D49" s="730">
        <v>0</v>
      </c>
      <c r="E49" s="737">
        <f t="shared" si="2"/>
        <v>17701934.039999999</v>
      </c>
      <c r="F49" s="801">
        <v>16814366.800000001</v>
      </c>
      <c r="G49" s="801">
        <v>0</v>
      </c>
      <c r="H49" s="811">
        <f t="shared" si="3"/>
        <v>16814366.800000001</v>
      </c>
    </row>
    <row r="50" spans="1:8">
      <c r="A50" s="696">
        <v>20</v>
      </c>
      <c r="B50" s="536" t="s">
        <v>90</v>
      </c>
      <c r="C50" s="730">
        <v>14534418.247</v>
      </c>
      <c r="D50" s="730">
        <v>122101999.68335401</v>
      </c>
      <c r="E50" s="737">
        <f t="shared" si="2"/>
        <v>136636417.930354</v>
      </c>
      <c r="F50" s="801">
        <v>7279521.8399999999</v>
      </c>
      <c r="G50" s="801">
        <v>100000086.169798</v>
      </c>
      <c r="H50" s="811">
        <f t="shared" si="3"/>
        <v>107279608.00979801</v>
      </c>
    </row>
    <row r="51" spans="1:8">
      <c r="A51" s="696">
        <v>21</v>
      </c>
      <c r="B51" s="699" t="s">
        <v>78</v>
      </c>
      <c r="C51" s="730">
        <v>23363897.809999999</v>
      </c>
      <c r="D51" s="730">
        <v>6084962.4900000002</v>
      </c>
      <c r="E51" s="737">
        <f t="shared" si="2"/>
        <v>29448860.299999997</v>
      </c>
      <c r="F51" s="801">
        <v>22749457.150000002</v>
      </c>
      <c r="G51" s="801">
        <v>3463731.58</v>
      </c>
      <c r="H51" s="811">
        <f t="shared" si="3"/>
        <v>26213188.730000004</v>
      </c>
    </row>
    <row r="52" spans="1:8">
      <c r="A52" s="696">
        <v>21.1</v>
      </c>
      <c r="B52" s="698" t="s">
        <v>729</v>
      </c>
      <c r="C52" s="730">
        <v>91125.93</v>
      </c>
      <c r="D52" s="730">
        <v>0</v>
      </c>
      <c r="E52" s="737">
        <f t="shared" si="2"/>
        <v>91125.93</v>
      </c>
      <c r="F52" s="801">
        <v>92537.15</v>
      </c>
      <c r="G52" s="801">
        <v>0</v>
      </c>
      <c r="H52" s="811">
        <f t="shared" si="3"/>
        <v>92537.15</v>
      </c>
    </row>
    <row r="53" spans="1:8">
      <c r="A53" s="696">
        <v>22</v>
      </c>
      <c r="B53" s="536" t="s">
        <v>730</v>
      </c>
      <c r="C53" s="814">
        <v>3583622590.8795934</v>
      </c>
      <c r="D53" s="814">
        <v>1260860181.1322944</v>
      </c>
      <c r="E53" s="815">
        <f t="shared" si="2"/>
        <v>4844482772.0118876</v>
      </c>
      <c r="F53" s="800">
        <v>2921001093.9218397</v>
      </c>
      <c r="G53" s="800">
        <v>1052504287.122601</v>
      </c>
      <c r="H53" s="810">
        <f t="shared" si="3"/>
        <v>3973505381.0444407</v>
      </c>
    </row>
    <row r="54" spans="1:8" ht="24" customHeight="1">
      <c r="A54" s="696"/>
      <c r="B54" s="702" t="s">
        <v>731</v>
      </c>
      <c r="C54" s="876"/>
      <c r="D54" s="877"/>
      <c r="E54" s="877"/>
      <c r="F54" s="877"/>
      <c r="G54" s="877"/>
      <c r="H54" s="878"/>
    </row>
    <row r="55" spans="1:8">
      <c r="A55" s="696">
        <v>23</v>
      </c>
      <c r="B55" s="536" t="s">
        <v>960</v>
      </c>
      <c r="C55" s="730">
        <v>44490459.259999998</v>
      </c>
      <c r="D55" s="730">
        <v>0</v>
      </c>
      <c r="E55" s="737">
        <f>C55+D55</f>
        <v>44490459.259999998</v>
      </c>
      <c r="F55" s="801">
        <v>44490459.259999998</v>
      </c>
      <c r="G55" s="801">
        <v>0</v>
      </c>
      <c r="H55" s="811">
        <f>F55+G55</f>
        <v>44490459.259999998</v>
      </c>
    </row>
    <row r="56" spans="1:8">
      <c r="A56" s="696">
        <v>24</v>
      </c>
      <c r="B56" s="536" t="s">
        <v>732</v>
      </c>
      <c r="C56" s="730">
        <v>45653.84</v>
      </c>
      <c r="D56" s="730">
        <v>0</v>
      </c>
      <c r="E56" s="737">
        <f t="shared" ref="E56:E69" si="4">C56+D56</f>
        <v>45653.84</v>
      </c>
      <c r="F56" s="801">
        <v>45653.84</v>
      </c>
      <c r="G56" s="801">
        <v>0</v>
      </c>
      <c r="H56" s="811">
        <f t="shared" ref="H56:H68" si="5">F56+G56</f>
        <v>45653.84</v>
      </c>
    </row>
    <row r="57" spans="1:8">
      <c r="A57" s="696">
        <v>25</v>
      </c>
      <c r="B57" s="703" t="s">
        <v>91</v>
      </c>
      <c r="C57" s="730">
        <v>41370267.239999995</v>
      </c>
      <c r="D57" s="730">
        <v>0</v>
      </c>
      <c r="E57" s="737">
        <f t="shared" si="4"/>
        <v>41370267.239999995</v>
      </c>
      <c r="F57" s="801">
        <v>41370267.239999995</v>
      </c>
      <c r="G57" s="801">
        <v>0</v>
      </c>
      <c r="H57" s="811">
        <f t="shared" si="5"/>
        <v>41370267.239999995</v>
      </c>
    </row>
    <row r="58" spans="1:8">
      <c r="A58" s="696">
        <v>26</v>
      </c>
      <c r="B58" s="335" t="s">
        <v>733</v>
      </c>
      <c r="C58" s="730">
        <v>0</v>
      </c>
      <c r="D58" s="730">
        <v>0</v>
      </c>
      <c r="E58" s="737">
        <f t="shared" si="4"/>
        <v>0</v>
      </c>
      <c r="F58" s="801">
        <v>0</v>
      </c>
      <c r="G58" s="801">
        <v>0</v>
      </c>
      <c r="H58" s="811">
        <f t="shared" si="5"/>
        <v>0</v>
      </c>
    </row>
    <row r="59" spans="1:8">
      <c r="A59" s="696">
        <v>27</v>
      </c>
      <c r="B59" s="335" t="s">
        <v>734</v>
      </c>
      <c r="C59" s="730">
        <v>0</v>
      </c>
      <c r="D59" s="730">
        <v>0</v>
      </c>
      <c r="E59" s="737">
        <f t="shared" si="4"/>
        <v>0</v>
      </c>
      <c r="F59" s="800">
        <v>0</v>
      </c>
      <c r="G59" s="800">
        <v>0</v>
      </c>
      <c r="H59" s="810">
        <f t="shared" si="5"/>
        <v>0</v>
      </c>
    </row>
    <row r="60" spans="1:8">
      <c r="A60" s="696">
        <v>27.1</v>
      </c>
      <c r="B60" s="338" t="s">
        <v>735</v>
      </c>
      <c r="C60" s="730">
        <v>0</v>
      </c>
      <c r="D60" s="730">
        <v>0</v>
      </c>
      <c r="E60" s="737">
        <f t="shared" si="4"/>
        <v>0</v>
      </c>
      <c r="F60" s="801">
        <v>0</v>
      </c>
      <c r="G60" s="801">
        <v>0</v>
      </c>
      <c r="H60" s="811">
        <f t="shared" si="5"/>
        <v>0</v>
      </c>
    </row>
    <row r="61" spans="1:8">
      <c r="A61" s="696">
        <v>27.2</v>
      </c>
      <c r="B61" s="334" t="s">
        <v>736</v>
      </c>
      <c r="C61" s="730">
        <v>0</v>
      </c>
      <c r="D61" s="730"/>
      <c r="E61" s="737">
        <f t="shared" si="4"/>
        <v>0</v>
      </c>
      <c r="F61" s="801">
        <v>0</v>
      </c>
      <c r="G61" s="801"/>
      <c r="H61" s="811">
        <f t="shared" si="5"/>
        <v>0</v>
      </c>
    </row>
    <row r="62" spans="1:8">
      <c r="A62" s="696">
        <v>28</v>
      </c>
      <c r="B62" s="699" t="s">
        <v>737</v>
      </c>
      <c r="C62" s="730"/>
      <c r="D62" s="730"/>
      <c r="E62" s="737">
        <f t="shared" si="4"/>
        <v>0</v>
      </c>
      <c r="F62" s="801"/>
      <c r="G62" s="801"/>
      <c r="H62" s="811">
        <f t="shared" si="5"/>
        <v>0</v>
      </c>
    </row>
    <row r="63" spans="1:8">
      <c r="A63" s="696">
        <v>29</v>
      </c>
      <c r="B63" s="335" t="s">
        <v>738</v>
      </c>
      <c r="C63" s="730">
        <v>34828389.659999996</v>
      </c>
      <c r="D63" s="730">
        <v>0</v>
      </c>
      <c r="E63" s="737">
        <f t="shared" si="4"/>
        <v>34828389.659999996</v>
      </c>
      <c r="F63" s="800">
        <v>24160644.68</v>
      </c>
      <c r="G63" s="800">
        <v>0</v>
      </c>
      <c r="H63" s="810">
        <f t="shared" si="5"/>
        <v>24160644.68</v>
      </c>
    </row>
    <row r="64" spans="1:8">
      <c r="A64" s="696">
        <v>29.1</v>
      </c>
      <c r="B64" s="329" t="s">
        <v>739</v>
      </c>
      <c r="C64" s="730">
        <v>31349660.659999996</v>
      </c>
      <c r="D64" s="730">
        <v>0</v>
      </c>
      <c r="E64" s="737">
        <f t="shared" si="4"/>
        <v>31349660.659999996</v>
      </c>
      <c r="F64" s="801">
        <v>20702607.68</v>
      </c>
      <c r="G64" s="801">
        <v>0</v>
      </c>
      <c r="H64" s="811">
        <f t="shared" si="5"/>
        <v>20702607.68</v>
      </c>
    </row>
    <row r="65" spans="1:8" ht="25.2" customHeight="1">
      <c r="A65" s="696">
        <v>29.2</v>
      </c>
      <c r="B65" s="338" t="s">
        <v>740</v>
      </c>
      <c r="C65" s="730"/>
      <c r="D65" s="730"/>
      <c r="E65" s="737">
        <f t="shared" si="4"/>
        <v>0</v>
      </c>
      <c r="F65" s="801"/>
      <c r="G65" s="801"/>
      <c r="H65" s="811">
        <f t="shared" si="5"/>
        <v>0</v>
      </c>
    </row>
    <row r="66" spans="1:8" ht="22.5" customHeight="1">
      <c r="A66" s="696">
        <v>29.3</v>
      </c>
      <c r="B66" s="332" t="s">
        <v>741</v>
      </c>
      <c r="C66" s="730">
        <v>3478729</v>
      </c>
      <c r="D66" s="730"/>
      <c r="E66" s="737">
        <f t="shared" si="4"/>
        <v>3478729</v>
      </c>
      <c r="F66" s="801">
        <v>3458037</v>
      </c>
      <c r="G66" s="801"/>
      <c r="H66" s="811">
        <f t="shared" si="5"/>
        <v>3458037</v>
      </c>
    </row>
    <row r="67" spans="1:8">
      <c r="A67" s="696">
        <v>30</v>
      </c>
      <c r="B67" s="328" t="s">
        <v>92</v>
      </c>
      <c r="C67" s="730">
        <v>550369309.60000002</v>
      </c>
      <c r="D67" s="730"/>
      <c r="E67" s="737">
        <f t="shared" si="4"/>
        <v>550369309.60000002</v>
      </c>
      <c r="F67" s="801">
        <v>441156226.07999998</v>
      </c>
      <c r="G67" s="801"/>
      <c r="H67" s="811">
        <f t="shared" si="5"/>
        <v>441156226.07999998</v>
      </c>
    </row>
    <row r="68" spans="1:8">
      <c r="A68" s="696">
        <v>31</v>
      </c>
      <c r="B68" s="704" t="s">
        <v>742</v>
      </c>
      <c r="C68" s="730">
        <v>671104079.60000002</v>
      </c>
      <c r="D68" s="730">
        <v>0</v>
      </c>
      <c r="E68" s="737">
        <f t="shared" si="4"/>
        <v>671104079.60000002</v>
      </c>
      <c r="F68" s="800">
        <v>551223251.10000002</v>
      </c>
      <c r="G68" s="800">
        <v>0</v>
      </c>
      <c r="H68" s="810">
        <f t="shared" si="5"/>
        <v>551223251.10000002</v>
      </c>
    </row>
    <row r="69" spans="1:8" ht="15" thickBot="1">
      <c r="A69" s="705">
        <v>32</v>
      </c>
      <c r="B69" s="706" t="s">
        <v>743</v>
      </c>
      <c r="C69" s="816">
        <f>SUM(C53,C68)</f>
        <v>4254726670.4795933</v>
      </c>
      <c r="D69" s="816">
        <f>SUM(D53,D68)</f>
        <v>1260860181.1322944</v>
      </c>
      <c r="E69" s="817">
        <f t="shared" si="4"/>
        <v>5515586851.6118879</v>
      </c>
      <c r="F69" s="816">
        <f>SUM(F53,F68)</f>
        <v>3472224345.0218396</v>
      </c>
      <c r="G69" s="816">
        <f>SUM(G53,G68)</f>
        <v>1052504287.122601</v>
      </c>
      <c r="H69" s="818">
        <f t="shared" ref="H69" si="6">F69+G69</f>
        <v>4524728632.1444407</v>
      </c>
    </row>
  </sheetData>
  <mergeCells count="7">
    <mergeCell ref="C37:H37"/>
    <mergeCell ref="C54:H54"/>
    <mergeCell ref="A4:A6"/>
    <mergeCell ref="B4:B5"/>
    <mergeCell ref="C4:E4"/>
    <mergeCell ref="F4:H4"/>
    <mergeCell ref="C6:H6"/>
  </mergeCells>
  <pageMargins left="0.7" right="0.7" top="0.75" bottom="0.75" header="0.3" footer="0.3"/>
  <pageSetup paperSize="9" scale="4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35"/>
  <sheetViews>
    <sheetView showGridLines="0" zoomScale="80" zoomScaleNormal="80" workbookViewId="0">
      <selection activeCell="M12" sqref="M12"/>
    </sheetView>
  </sheetViews>
  <sheetFormatPr defaultColWidth="9.33203125" defaultRowHeight="12"/>
  <cols>
    <col min="1" max="1" width="11.6640625" style="385" bestFit="1" customWidth="1"/>
    <col min="2" max="2" width="61.6640625" style="385" customWidth="1"/>
    <col min="3" max="3" width="16.5546875" style="385" bestFit="1" customWidth="1"/>
    <col min="4" max="5" width="16.109375" style="385" customWidth="1"/>
    <col min="6" max="6" width="16.109375" style="430" customWidth="1"/>
    <col min="7" max="7" width="22.33203125" style="430" customWidth="1"/>
    <col min="8" max="8" width="17" style="385" customWidth="1"/>
    <col min="9" max="9" width="14.6640625" style="430" customWidth="1"/>
    <col min="10" max="11" width="16.109375" style="430" customWidth="1"/>
    <col min="12" max="12" width="22.6640625" style="430" customWidth="1"/>
    <col min="13" max="16384" width="9.33203125" style="385"/>
  </cols>
  <sheetData>
    <row r="1" spans="1:12" ht="13.8">
      <c r="A1" s="305" t="s">
        <v>97</v>
      </c>
      <c r="B1" s="250" t="str">
        <f>Info!C2</f>
        <v>სს ”ლიბერთი ბანკი”</v>
      </c>
      <c r="F1" s="385"/>
      <c r="G1" s="385"/>
      <c r="I1" s="385"/>
      <c r="J1" s="385"/>
      <c r="K1" s="385"/>
      <c r="L1" s="385"/>
    </row>
    <row r="2" spans="1:12">
      <c r="A2" s="307" t="s">
        <v>98</v>
      </c>
      <c r="B2" s="719">
        <f>'1. key ratios'!B2</f>
        <v>45838</v>
      </c>
      <c r="F2" s="385"/>
      <c r="G2" s="385"/>
      <c r="I2" s="385"/>
      <c r="J2" s="385"/>
      <c r="K2" s="385"/>
      <c r="L2" s="385"/>
    </row>
    <row r="3" spans="1:12">
      <c r="A3" s="308" t="s">
        <v>563</v>
      </c>
      <c r="F3" s="385"/>
      <c r="G3" s="385"/>
      <c r="I3" s="385"/>
      <c r="J3" s="385"/>
      <c r="K3" s="385"/>
      <c r="L3" s="385"/>
    </row>
    <row r="4" spans="1:12">
      <c r="F4" s="385"/>
      <c r="G4" s="385"/>
      <c r="I4" s="385"/>
      <c r="J4" s="385"/>
      <c r="K4" s="385"/>
      <c r="L4" s="385"/>
    </row>
    <row r="5" spans="1:12" ht="37.5" customHeight="1">
      <c r="A5" s="937" t="s">
        <v>564</v>
      </c>
      <c r="B5" s="938"/>
      <c r="C5" s="994" t="s">
        <v>565</v>
      </c>
      <c r="D5" s="995"/>
      <c r="E5" s="995"/>
      <c r="F5" s="995"/>
      <c r="G5" s="995"/>
      <c r="H5" s="996" t="s">
        <v>875</v>
      </c>
      <c r="I5" s="997"/>
      <c r="J5" s="997"/>
      <c r="K5" s="997"/>
      <c r="L5" s="998"/>
    </row>
    <row r="6" spans="1:12" ht="45" customHeight="1">
      <c r="A6" s="941"/>
      <c r="B6" s="942"/>
      <c r="C6" s="314"/>
      <c r="D6" s="383" t="s">
        <v>860</v>
      </c>
      <c r="E6" s="383" t="s">
        <v>859</v>
      </c>
      <c r="F6" s="383" t="s">
        <v>858</v>
      </c>
      <c r="G6" s="383" t="s">
        <v>857</v>
      </c>
      <c r="H6" s="433"/>
      <c r="I6" s="383" t="s">
        <v>860</v>
      </c>
      <c r="J6" s="383" t="s">
        <v>859</v>
      </c>
      <c r="K6" s="383" t="s">
        <v>858</v>
      </c>
      <c r="L6" s="383" t="s">
        <v>857</v>
      </c>
    </row>
    <row r="7" spans="1:12" s="787" customFormat="1" ht="21.75" customHeight="1">
      <c r="A7" s="786">
        <v>1</v>
      </c>
      <c r="B7" s="389" t="s">
        <v>487</v>
      </c>
      <c r="C7" s="780">
        <v>986704380.30048203</v>
      </c>
      <c r="D7" s="781">
        <v>959082622.20676398</v>
      </c>
      <c r="E7" s="781">
        <v>5023316.6172319986</v>
      </c>
      <c r="F7" s="781">
        <v>22502852.646485992</v>
      </c>
      <c r="G7" s="785">
        <v>95588.830000000031</v>
      </c>
      <c r="H7" s="788">
        <v>35705866.697471872</v>
      </c>
      <c r="I7" s="767">
        <v>15597845.775592243</v>
      </c>
      <c r="J7" s="767">
        <v>1808403.6538048696</v>
      </c>
      <c r="K7" s="796">
        <v>18264412.750565913</v>
      </c>
      <c r="L7" s="767">
        <v>35204.517508849989</v>
      </c>
    </row>
    <row r="8" spans="1:12" ht="13.8">
      <c r="A8" s="374">
        <v>2</v>
      </c>
      <c r="B8" s="389" t="s">
        <v>488</v>
      </c>
      <c r="C8" s="780">
        <v>143132100.76172203</v>
      </c>
      <c r="D8" s="781">
        <v>140256923.97211403</v>
      </c>
      <c r="E8" s="781">
        <v>1877380.3199999998</v>
      </c>
      <c r="F8" s="782">
        <v>997796.46960800013</v>
      </c>
      <c r="G8" s="782">
        <v>0</v>
      </c>
      <c r="H8" s="780">
        <v>1551212.7079939726</v>
      </c>
      <c r="I8" s="782">
        <v>625645.08232723759</v>
      </c>
      <c r="J8" s="782">
        <v>209840.62973379</v>
      </c>
      <c r="K8" s="782">
        <v>715726.99593294505</v>
      </c>
      <c r="L8" s="782">
        <v>0</v>
      </c>
    </row>
    <row r="9" spans="1:12" ht="13.8">
      <c r="A9" s="374">
        <v>3</v>
      </c>
      <c r="B9" s="389" t="s">
        <v>836</v>
      </c>
      <c r="C9" s="780">
        <v>29975887.799688004</v>
      </c>
      <c r="D9" s="781">
        <v>29975538.929688003</v>
      </c>
      <c r="E9" s="781">
        <v>0</v>
      </c>
      <c r="F9" s="783">
        <v>348.87</v>
      </c>
      <c r="G9" s="783">
        <v>0</v>
      </c>
      <c r="H9" s="780">
        <v>515356.69586762902</v>
      </c>
      <c r="I9" s="783">
        <v>515074.92891890905</v>
      </c>
      <c r="J9" s="783">
        <v>0</v>
      </c>
      <c r="K9" s="783">
        <v>281.76694872000002</v>
      </c>
      <c r="L9" s="783">
        <v>0</v>
      </c>
    </row>
    <row r="10" spans="1:12" ht="13.8">
      <c r="A10" s="374">
        <v>4</v>
      </c>
      <c r="B10" s="389" t="s">
        <v>489</v>
      </c>
      <c r="C10" s="780">
        <v>96615424.241125971</v>
      </c>
      <c r="D10" s="781">
        <v>84071999.749733984</v>
      </c>
      <c r="E10" s="781">
        <v>6637827.3864679998</v>
      </c>
      <c r="F10" s="783">
        <v>5905597.1049239999</v>
      </c>
      <c r="G10" s="783">
        <v>0</v>
      </c>
      <c r="H10" s="780">
        <v>1678801.7012369395</v>
      </c>
      <c r="I10" s="783">
        <v>1128685.8745742708</v>
      </c>
      <c r="J10" s="783">
        <v>209762.37266159366</v>
      </c>
      <c r="K10" s="783">
        <v>340353.45400107501</v>
      </c>
      <c r="L10" s="783">
        <v>0</v>
      </c>
    </row>
    <row r="11" spans="1:12" ht="13.8">
      <c r="A11" s="374">
        <v>5</v>
      </c>
      <c r="B11" s="389" t="s">
        <v>490</v>
      </c>
      <c r="C11" s="780">
        <v>195234628.47546798</v>
      </c>
      <c r="D11" s="781">
        <v>188143076.00486001</v>
      </c>
      <c r="E11" s="781">
        <v>5303488.884779999</v>
      </c>
      <c r="F11" s="783">
        <v>1458616.4411279999</v>
      </c>
      <c r="G11" s="783">
        <v>329447.1447</v>
      </c>
      <c r="H11" s="780">
        <v>3548449.4563361071</v>
      </c>
      <c r="I11" s="783">
        <v>2409829.6102000242</v>
      </c>
      <c r="J11" s="783">
        <v>637636.37902285438</v>
      </c>
      <c r="K11" s="783">
        <v>357508.90754539351</v>
      </c>
      <c r="L11" s="783">
        <v>143474.55956783501</v>
      </c>
    </row>
    <row r="12" spans="1:12" ht="13.8">
      <c r="A12" s="374">
        <v>6</v>
      </c>
      <c r="B12" s="389" t="s">
        <v>491</v>
      </c>
      <c r="C12" s="780">
        <v>23385439.982646</v>
      </c>
      <c r="D12" s="781">
        <v>22908691.682645999</v>
      </c>
      <c r="E12" s="781">
        <v>346357.67</v>
      </c>
      <c r="F12" s="783">
        <v>130390.63</v>
      </c>
      <c r="G12" s="783">
        <v>0</v>
      </c>
      <c r="H12" s="780">
        <v>347228.48631489795</v>
      </c>
      <c r="I12" s="783">
        <v>242535.93666528794</v>
      </c>
      <c r="J12" s="783">
        <v>18742.536110730001</v>
      </c>
      <c r="K12" s="783">
        <v>85950.013538879997</v>
      </c>
      <c r="L12" s="783">
        <v>0</v>
      </c>
    </row>
    <row r="13" spans="1:12" ht="13.8">
      <c r="A13" s="374">
        <v>7</v>
      </c>
      <c r="B13" s="389" t="s">
        <v>492</v>
      </c>
      <c r="C13" s="780">
        <v>49220001.330608003</v>
      </c>
      <c r="D13" s="781">
        <v>45538088.570894003</v>
      </c>
      <c r="E13" s="781">
        <v>3621488.609714</v>
      </c>
      <c r="F13" s="783">
        <v>60424.149999999994</v>
      </c>
      <c r="G13" s="783">
        <v>0</v>
      </c>
      <c r="H13" s="780">
        <v>839568.78162189643</v>
      </c>
      <c r="I13" s="783">
        <v>463550.19388366345</v>
      </c>
      <c r="J13" s="783">
        <v>332217.66927663301</v>
      </c>
      <c r="K13" s="783">
        <v>43800.918461599998</v>
      </c>
      <c r="L13" s="783">
        <v>0</v>
      </c>
    </row>
    <row r="14" spans="1:12" ht="13.8">
      <c r="A14" s="374">
        <v>8</v>
      </c>
      <c r="B14" s="389" t="s">
        <v>493</v>
      </c>
      <c r="C14" s="780">
        <v>27846788.767244004</v>
      </c>
      <c r="D14" s="781">
        <v>27651940.057244003</v>
      </c>
      <c r="E14" s="781">
        <v>68342.78</v>
      </c>
      <c r="F14" s="783">
        <v>35921.800000000003</v>
      </c>
      <c r="G14" s="783">
        <v>90584.13</v>
      </c>
      <c r="H14" s="780">
        <v>224625.87239025065</v>
      </c>
      <c r="I14" s="783">
        <v>175050.36400721065</v>
      </c>
      <c r="J14" s="783">
        <v>24255.34480644</v>
      </c>
      <c r="K14" s="783">
        <v>20152.851110359999</v>
      </c>
      <c r="L14" s="783">
        <v>5167.3124662399996</v>
      </c>
    </row>
    <row r="15" spans="1:12" ht="13.8">
      <c r="A15" s="374">
        <v>9</v>
      </c>
      <c r="B15" s="389" t="s">
        <v>494</v>
      </c>
      <c r="C15" s="780">
        <v>10267564.484991999</v>
      </c>
      <c r="D15" s="781">
        <v>10071297.815167999</v>
      </c>
      <c r="E15" s="781">
        <v>126518.06982400001</v>
      </c>
      <c r="F15" s="783">
        <v>18301.43</v>
      </c>
      <c r="G15" s="783">
        <v>51447.170000000006</v>
      </c>
      <c r="H15" s="780">
        <v>55186.652775416078</v>
      </c>
      <c r="I15" s="783">
        <v>33827.551045329972</v>
      </c>
      <c r="J15" s="783">
        <v>4663.9579649461111</v>
      </c>
      <c r="K15" s="783">
        <v>10539.46411126</v>
      </c>
      <c r="L15" s="783">
        <v>6155.6796538799999</v>
      </c>
    </row>
    <row r="16" spans="1:12" ht="13.8">
      <c r="A16" s="374">
        <v>10</v>
      </c>
      <c r="B16" s="389" t="s">
        <v>495</v>
      </c>
      <c r="C16" s="780">
        <v>26684565.482921995</v>
      </c>
      <c r="D16" s="781">
        <v>26684361.232921995</v>
      </c>
      <c r="E16" s="781">
        <v>0</v>
      </c>
      <c r="F16" s="783">
        <v>0</v>
      </c>
      <c r="G16" s="783">
        <v>204.25</v>
      </c>
      <c r="H16" s="780">
        <v>197748.89325120792</v>
      </c>
      <c r="I16" s="783">
        <v>197634.14127555792</v>
      </c>
      <c r="J16" s="783">
        <v>0</v>
      </c>
      <c r="K16" s="783">
        <v>0</v>
      </c>
      <c r="L16" s="783">
        <v>114.75197565000001</v>
      </c>
    </row>
    <row r="17" spans="1:12" ht="13.8">
      <c r="A17" s="374">
        <v>11</v>
      </c>
      <c r="B17" s="389" t="s">
        <v>496</v>
      </c>
      <c r="C17" s="780">
        <v>4500438.394812</v>
      </c>
      <c r="D17" s="781">
        <v>4411748.9948119996</v>
      </c>
      <c r="E17" s="781">
        <v>41729.29</v>
      </c>
      <c r="F17" s="783">
        <v>46960.11</v>
      </c>
      <c r="G17" s="783">
        <v>0</v>
      </c>
      <c r="H17" s="780">
        <v>85771.733386932829</v>
      </c>
      <c r="I17" s="783">
        <v>37673.909678962824</v>
      </c>
      <c r="J17" s="783">
        <v>14820.665539129999</v>
      </c>
      <c r="K17" s="783">
        <v>33277.158168840004</v>
      </c>
      <c r="L17" s="783">
        <v>0</v>
      </c>
    </row>
    <row r="18" spans="1:12" ht="13.8">
      <c r="A18" s="374">
        <v>12</v>
      </c>
      <c r="B18" s="389" t="s">
        <v>497</v>
      </c>
      <c r="C18" s="780">
        <v>283117982.11113</v>
      </c>
      <c r="D18" s="781">
        <v>247974059.67934602</v>
      </c>
      <c r="E18" s="781">
        <v>24578717.111527994</v>
      </c>
      <c r="F18" s="783">
        <v>10564286.440255998</v>
      </c>
      <c r="G18" s="783">
        <v>918.88</v>
      </c>
      <c r="H18" s="780">
        <v>9109701.7208166905</v>
      </c>
      <c r="I18" s="783">
        <v>1782706.4484066148</v>
      </c>
      <c r="J18" s="783">
        <v>1831415.3084610654</v>
      </c>
      <c r="K18" s="783">
        <v>5495349.2421937101</v>
      </c>
      <c r="L18" s="783">
        <v>230.72175530000001</v>
      </c>
    </row>
    <row r="19" spans="1:12" ht="13.8">
      <c r="A19" s="374">
        <v>13</v>
      </c>
      <c r="B19" s="389" t="s">
        <v>498</v>
      </c>
      <c r="C19" s="780">
        <v>70592076.472501993</v>
      </c>
      <c r="D19" s="781">
        <v>65243815.089181997</v>
      </c>
      <c r="E19" s="781">
        <v>2142000.7507719998</v>
      </c>
      <c r="F19" s="783">
        <v>3157245.2825479996</v>
      </c>
      <c r="G19" s="783">
        <v>49015.35</v>
      </c>
      <c r="H19" s="780">
        <v>2377223.0558831836</v>
      </c>
      <c r="I19" s="783">
        <v>494405.27889084164</v>
      </c>
      <c r="J19" s="783">
        <v>249670.04171566979</v>
      </c>
      <c r="K19" s="783">
        <v>1605675.8889742722</v>
      </c>
      <c r="L19" s="783">
        <v>27471.846302400001</v>
      </c>
    </row>
    <row r="20" spans="1:12" ht="13.8">
      <c r="A20" s="374">
        <v>14</v>
      </c>
      <c r="B20" s="389" t="s">
        <v>499</v>
      </c>
      <c r="C20" s="780">
        <v>76440661.339276001</v>
      </c>
      <c r="D20" s="781">
        <v>68806478.317425996</v>
      </c>
      <c r="E20" s="781">
        <v>3016786.8731960002</v>
      </c>
      <c r="F20" s="783">
        <v>4602718.8586539999</v>
      </c>
      <c r="G20" s="783">
        <v>14677.29</v>
      </c>
      <c r="H20" s="780">
        <v>2066821.8076988438</v>
      </c>
      <c r="I20" s="783">
        <v>430961.42740155308</v>
      </c>
      <c r="J20" s="783">
        <v>266201.88797414326</v>
      </c>
      <c r="K20" s="783">
        <v>1358057.1191073474</v>
      </c>
      <c r="L20" s="783">
        <v>11601.3732158</v>
      </c>
    </row>
    <row r="21" spans="1:12" ht="13.8">
      <c r="A21" s="374">
        <v>15</v>
      </c>
      <c r="B21" s="389" t="s">
        <v>500</v>
      </c>
      <c r="C21" s="780">
        <v>31598009.385898001</v>
      </c>
      <c r="D21" s="781">
        <v>30679952.171842001</v>
      </c>
      <c r="E21" s="781">
        <v>643899.45405599999</v>
      </c>
      <c r="F21" s="783">
        <v>274157.75999999995</v>
      </c>
      <c r="G21" s="783">
        <v>0</v>
      </c>
      <c r="H21" s="780">
        <v>679905.86473918683</v>
      </c>
      <c r="I21" s="783">
        <v>295962.58793973859</v>
      </c>
      <c r="J21" s="783">
        <v>191510.40451779819</v>
      </c>
      <c r="K21" s="783">
        <v>192432.87228165002</v>
      </c>
      <c r="L21" s="783">
        <v>0</v>
      </c>
    </row>
    <row r="22" spans="1:12" ht="13.8">
      <c r="A22" s="374">
        <v>16</v>
      </c>
      <c r="B22" s="389" t="s">
        <v>501</v>
      </c>
      <c r="C22" s="780">
        <v>74093632.806719989</v>
      </c>
      <c r="D22" s="781">
        <v>21164706.803063996</v>
      </c>
      <c r="E22" s="781">
        <v>52895998.283656001</v>
      </c>
      <c r="F22" s="783">
        <v>32927.72</v>
      </c>
      <c r="G22" s="783">
        <v>0</v>
      </c>
      <c r="H22" s="780">
        <v>1053146.6833300709</v>
      </c>
      <c r="I22" s="783">
        <v>332509.39754814078</v>
      </c>
      <c r="J22" s="783">
        <v>700327.03603681014</v>
      </c>
      <c r="K22" s="783">
        <v>20310.24974512</v>
      </c>
      <c r="L22" s="783">
        <v>0</v>
      </c>
    </row>
    <row r="23" spans="1:12" ht="13.8">
      <c r="A23" s="374">
        <v>17</v>
      </c>
      <c r="B23" s="389" t="s">
        <v>502</v>
      </c>
      <c r="C23" s="780">
        <v>17611869.039988</v>
      </c>
      <c r="D23" s="781">
        <v>17539909.429988001</v>
      </c>
      <c r="E23" s="781">
        <v>0</v>
      </c>
      <c r="F23" s="783">
        <v>71959.61</v>
      </c>
      <c r="G23" s="783">
        <v>0</v>
      </c>
      <c r="H23" s="780">
        <v>411669.08289037005</v>
      </c>
      <c r="I23" s="783">
        <v>368726.22195032006</v>
      </c>
      <c r="J23" s="783">
        <v>0</v>
      </c>
      <c r="K23" s="783">
        <v>42942.860940049999</v>
      </c>
      <c r="L23" s="783">
        <v>0</v>
      </c>
    </row>
    <row r="24" spans="1:12" ht="13.8">
      <c r="A24" s="374">
        <v>18</v>
      </c>
      <c r="B24" s="389" t="s">
        <v>503</v>
      </c>
      <c r="C24" s="780">
        <v>82702159.232208014</v>
      </c>
      <c r="D24" s="781">
        <v>82636659.542208016</v>
      </c>
      <c r="E24" s="781">
        <v>0</v>
      </c>
      <c r="F24" s="783">
        <v>65499.689999999995</v>
      </c>
      <c r="G24" s="783">
        <v>0</v>
      </c>
      <c r="H24" s="780">
        <v>303191.18332594377</v>
      </c>
      <c r="I24" s="783">
        <v>265101.06179804378</v>
      </c>
      <c r="J24" s="783">
        <v>0</v>
      </c>
      <c r="K24" s="783">
        <v>38090.121527900003</v>
      </c>
      <c r="L24" s="783">
        <v>0</v>
      </c>
    </row>
    <row r="25" spans="1:12" ht="13.8">
      <c r="A25" s="374">
        <v>19</v>
      </c>
      <c r="B25" s="389" t="s">
        <v>504</v>
      </c>
      <c r="C25" s="780">
        <v>1950517.515752</v>
      </c>
      <c r="D25" s="781">
        <v>1776106.690316</v>
      </c>
      <c r="E25" s="781">
        <v>0</v>
      </c>
      <c r="F25" s="783">
        <v>174410.82543599998</v>
      </c>
      <c r="G25" s="783">
        <v>0</v>
      </c>
      <c r="H25" s="780">
        <v>51064.238088484635</v>
      </c>
      <c r="I25" s="783">
        <v>3324.8399582878601</v>
      </c>
      <c r="J25" s="783">
        <v>0</v>
      </c>
      <c r="K25" s="783">
        <v>47739.398130196772</v>
      </c>
      <c r="L25" s="783">
        <v>0</v>
      </c>
    </row>
    <row r="26" spans="1:12" ht="13.8">
      <c r="A26" s="374">
        <v>20</v>
      </c>
      <c r="B26" s="389" t="s">
        <v>505</v>
      </c>
      <c r="C26" s="780">
        <v>124828777.85710001</v>
      </c>
      <c r="D26" s="781">
        <v>114035890.81477001</v>
      </c>
      <c r="E26" s="781">
        <v>10567956.022330001</v>
      </c>
      <c r="F26" s="783">
        <v>224931.02000000002</v>
      </c>
      <c r="G26" s="783">
        <v>0</v>
      </c>
      <c r="H26" s="780">
        <v>1175974.7257854103</v>
      </c>
      <c r="I26" s="783">
        <v>772122.7325717645</v>
      </c>
      <c r="J26" s="783">
        <v>278981.71459170576</v>
      </c>
      <c r="K26" s="783">
        <v>124870.27862194002</v>
      </c>
      <c r="L26" s="783">
        <v>0</v>
      </c>
    </row>
    <row r="27" spans="1:12" ht="13.8">
      <c r="A27" s="374">
        <v>21</v>
      </c>
      <c r="B27" s="389" t="s">
        <v>506</v>
      </c>
      <c r="C27" s="780">
        <v>29158092.984786</v>
      </c>
      <c r="D27" s="781">
        <v>29154395.814785998</v>
      </c>
      <c r="E27" s="781">
        <v>0</v>
      </c>
      <c r="F27" s="783">
        <v>3697.17</v>
      </c>
      <c r="G27" s="783">
        <v>0</v>
      </c>
      <c r="H27" s="780">
        <v>61325.935362795091</v>
      </c>
      <c r="I27" s="783">
        <v>58692.44185626509</v>
      </c>
      <c r="J27" s="783">
        <v>0</v>
      </c>
      <c r="K27" s="783">
        <v>2633.4935065300001</v>
      </c>
      <c r="L27" s="783">
        <v>0</v>
      </c>
    </row>
    <row r="28" spans="1:12" ht="13.8">
      <c r="A28" s="374">
        <v>22</v>
      </c>
      <c r="B28" s="389" t="s">
        <v>507</v>
      </c>
      <c r="C28" s="780">
        <v>17643207.437447999</v>
      </c>
      <c r="D28" s="781">
        <v>17419064.027447999</v>
      </c>
      <c r="E28" s="781">
        <v>69365.52</v>
      </c>
      <c r="F28" s="783">
        <v>154777.89000000001</v>
      </c>
      <c r="G28" s="783">
        <v>0</v>
      </c>
      <c r="H28" s="780">
        <v>161565.63259781746</v>
      </c>
      <c r="I28" s="783">
        <v>37655.392027107453</v>
      </c>
      <c r="J28" s="783">
        <v>24710.413137</v>
      </c>
      <c r="K28" s="783">
        <v>99199.827433710001</v>
      </c>
      <c r="L28" s="783">
        <v>0</v>
      </c>
    </row>
    <row r="29" spans="1:12" ht="13.8">
      <c r="A29" s="374">
        <v>23</v>
      </c>
      <c r="B29" s="389" t="s">
        <v>508</v>
      </c>
      <c r="C29" s="780">
        <v>348405209.10217804</v>
      </c>
      <c r="D29" s="781">
        <v>328398530.13294411</v>
      </c>
      <c r="E29" s="781">
        <v>7260634.0948300008</v>
      </c>
      <c r="F29" s="783">
        <v>12668077.730064001</v>
      </c>
      <c r="G29" s="783">
        <v>77967.144340000013</v>
      </c>
      <c r="H29" s="780">
        <v>12296434.993563168</v>
      </c>
      <c r="I29" s="783">
        <v>2130214.0406642733</v>
      </c>
      <c r="J29" s="783">
        <v>2141683.6192923882</v>
      </c>
      <c r="K29" s="783">
        <v>8024030.9163208837</v>
      </c>
      <c r="L29" s="783">
        <v>506.41728562153997</v>
      </c>
    </row>
    <row r="30" spans="1:12" ht="13.8">
      <c r="A30" s="374">
        <v>24</v>
      </c>
      <c r="B30" s="389" t="s">
        <v>509</v>
      </c>
      <c r="C30" s="780">
        <v>672200176.47658956</v>
      </c>
      <c r="D30" s="781">
        <v>610750320.24947953</v>
      </c>
      <c r="E30" s="781">
        <v>20171375.541271999</v>
      </c>
      <c r="F30" s="783">
        <v>40602008.055837996</v>
      </c>
      <c r="G30" s="783">
        <v>676472.63</v>
      </c>
      <c r="H30" s="780">
        <v>30680901.910577144</v>
      </c>
      <c r="I30" s="783">
        <v>4411533.1111283796</v>
      </c>
      <c r="J30" s="783">
        <v>4787199.9661021652</v>
      </c>
      <c r="K30" s="783">
        <v>21157593.662749577</v>
      </c>
      <c r="L30" s="783">
        <v>324575.17059702001</v>
      </c>
    </row>
    <row r="31" spans="1:12" ht="13.8">
      <c r="A31" s="374">
        <v>25</v>
      </c>
      <c r="B31" s="389" t="s">
        <v>510</v>
      </c>
      <c r="C31" s="780">
        <v>271359555.16783798</v>
      </c>
      <c r="D31" s="781">
        <v>245156652.24900204</v>
      </c>
      <c r="E31" s="781">
        <v>15452528.681371998</v>
      </c>
      <c r="F31" s="783">
        <v>10731424.647464002</v>
      </c>
      <c r="G31" s="783">
        <v>18949.59</v>
      </c>
      <c r="H31" s="780">
        <v>11835193.07112721</v>
      </c>
      <c r="I31" s="783">
        <v>1015444.737458012</v>
      </c>
      <c r="J31" s="783">
        <v>4602859.1348278886</v>
      </c>
      <c r="K31" s="783">
        <v>6211560.326700069</v>
      </c>
      <c r="L31" s="783">
        <v>5328.8721412400009</v>
      </c>
    </row>
    <row r="32" spans="1:12" ht="13.8">
      <c r="A32" s="374">
        <v>26</v>
      </c>
      <c r="B32" s="389" t="s">
        <v>566</v>
      </c>
      <c r="C32" s="780">
        <v>337243306.85797995</v>
      </c>
      <c r="D32" s="781">
        <v>309253384.53683197</v>
      </c>
      <c r="E32" s="781">
        <v>8932855.410108</v>
      </c>
      <c r="F32" s="783">
        <v>18451705.741040006</v>
      </c>
      <c r="G32" s="783">
        <v>605361.17000000004</v>
      </c>
      <c r="H32" s="780">
        <v>17313493.576311495</v>
      </c>
      <c r="I32" s="783">
        <v>1315957.4754051492</v>
      </c>
      <c r="J32" s="783">
        <v>1586074.9380720451</v>
      </c>
      <c r="K32" s="783">
        <v>14173309.535348982</v>
      </c>
      <c r="L32" s="783">
        <v>238151.62748532</v>
      </c>
    </row>
    <row r="33" spans="1:12" s="789" customFormat="1" ht="13.8">
      <c r="A33" s="378">
        <v>27</v>
      </c>
      <c r="B33" s="432" t="s">
        <v>66</v>
      </c>
      <c r="C33" s="784">
        <f>SUM(C7:C32)</f>
        <v>4032512453.809104</v>
      </c>
      <c r="D33" s="784">
        <f t="shared" ref="D33:L33" si="0">SUM(D7:D32)</f>
        <v>3728786214.7654796</v>
      </c>
      <c r="E33" s="784">
        <f t="shared" si="0"/>
        <v>168778567.37113801</v>
      </c>
      <c r="F33" s="784">
        <f t="shared" si="0"/>
        <v>132937038.093446</v>
      </c>
      <c r="G33" s="784">
        <f t="shared" si="0"/>
        <v>2010633.5790400002</v>
      </c>
      <c r="H33" s="784">
        <f t="shared" si="0"/>
        <v>134327431.16074494</v>
      </c>
      <c r="I33" s="784">
        <f t="shared" si="0"/>
        <v>35142670.56317319</v>
      </c>
      <c r="J33" s="784">
        <f t="shared" si="0"/>
        <v>19920977.673649665</v>
      </c>
      <c r="K33" s="784">
        <f t="shared" si="0"/>
        <v>78465800.07396692</v>
      </c>
      <c r="L33" s="784">
        <f t="shared" si="0"/>
        <v>797982.84995515656</v>
      </c>
    </row>
    <row r="34" spans="1:12">
      <c r="A34" s="402"/>
      <c r="B34" s="402"/>
      <c r="C34" s="402"/>
      <c r="D34" s="402"/>
      <c r="E34" s="402"/>
      <c r="H34" s="402"/>
    </row>
    <row r="35" spans="1:12">
      <c r="A35" s="402"/>
      <c r="B35" s="431"/>
      <c r="C35" s="431"/>
      <c r="D35" s="402"/>
      <c r="E35" s="402"/>
      <c r="H35" s="402"/>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scale="3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zoomScale="80" zoomScaleNormal="80" workbookViewId="0">
      <selection activeCell="A21" sqref="A21"/>
    </sheetView>
  </sheetViews>
  <sheetFormatPr defaultColWidth="8.6640625" defaultRowHeight="12"/>
  <cols>
    <col min="1" max="1" width="11.6640625" style="315" bestFit="1" customWidth="1"/>
    <col min="2" max="2" width="85.6640625" style="315" customWidth="1"/>
    <col min="3" max="3" width="23" style="315" customWidth="1"/>
    <col min="4" max="4" width="26.33203125" style="315" customWidth="1"/>
    <col min="5" max="5" width="25" style="315" customWidth="1"/>
    <col min="6" max="6" width="24.5546875" style="315" customWidth="1"/>
    <col min="7" max="7" width="20.109375" style="315" customWidth="1"/>
    <col min="8" max="8" width="26.33203125" style="315" customWidth="1"/>
    <col min="9" max="9" width="23.33203125" style="315" customWidth="1"/>
    <col min="10" max="10" width="21.33203125" style="315" customWidth="1"/>
    <col min="11" max="11" width="22.109375" style="315" customWidth="1"/>
    <col min="12" max="16384" width="8.6640625" style="315"/>
  </cols>
  <sheetData>
    <row r="1" spans="1:11" s="306" customFormat="1" ht="13.8">
      <c r="A1" s="305" t="s">
        <v>97</v>
      </c>
      <c r="B1" s="250" t="str">
        <f>Info!C2</f>
        <v>სს ”ლიბერთი ბანკი”</v>
      </c>
      <c r="C1" s="385"/>
      <c r="D1" s="385"/>
      <c r="E1" s="385"/>
      <c r="F1" s="385"/>
      <c r="G1" s="385"/>
      <c r="H1" s="385"/>
      <c r="I1" s="385"/>
      <c r="J1" s="385"/>
      <c r="K1" s="385"/>
    </row>
    <row r="2" spans="1:11" s="306" customFormat="1">
      <c r="A2" s="307" t="s">
        <v>98</v>
      </c>
      <c r="B2" s="719">
        <f>'1. key ratios'!B2</f>
        <v>45838</v>
      </c>
      <c r="C2" s="385"/>
      <c r="D2" s="385"/>
      <c r="E2" s="385"/>
      <c r="F2" s="385"/>
      <c r="G2" s="385"/>
      <c r="H2" s="385"/>
      <c r="I2" s="385"/>
      <c r="J2" s="385"/>
      <c r="K2" s="385"/>
    </row>
    <row r="3" spans="1:11" s="306" customFormat="1">
      <c r="A3" s="308" t="s">
        <v>567</v>
      </c>
      <c r="B3" s="385"/>
      <c r="C3" s="385"/>
      <c r="D3" s="385"/>
      <c r="E3" s="385"/>
      <c r="F3" s="385"/>
      <c r="G3" s="385"/>
      <c r="H3" s="385"/>
      <c r="I3" s="385"/>
      <c r="J3" s="385"/>
      <c r="K3" s="385"/>
    </row>
    <row r="4" spans="1:11">
      <c r="A4" s="437"/>
      <c r="B4" s="437"/>
      <c r="C4" s="436" t="s">
        <v>471</v>
      </c>
      <c r="D4" s="436" t="s">
        <v>472</v>
      </c>
      <c r="E4" s="436" t="s">
        <v>473</v>
      </c>
      <c r="F4" s="436" t="s">
        <v>474</v>
      </c>
      <c r="G4" s="436" t="s">
        <v>475</v>
      </c>
      <c r="H4" s="436" t="s">
        <v>476</v>
      </c>
      <c r="I4" s="436" t="s">
        <v>477</v>
      </c>
      <c r="J4" s="436" t="s">
        <v>478</v>
      </c>
      <c r="K4" s="436" t="s">
        <v>479</v>
      </c>
    </row>
    <row r="5" spans="1:11" ht="73.95" customHeight="1">
      <c r="A5" s="999" t="s">
        <v>874</v>
      </c>
      <c r="B5" s="1000"/>
      <c r="C5" s="435" t="s">
        <v>568</v>
      </c>
      <c r="D5" s="435" t="s">
        <v>561</v>
      </c>
      <c r="E5" s="435" t="s">
        <v>562</v>
      </c>
      <c r="F5" s="435" t="s">
        <v>873</v>
      </c>
      <c r="G5" s="435" t="s">
        <v>569</v>
      </c>
      <c r="H5" s="435" t="s">
        <v>570</v>
      </c>
      <c r="I5" s="435" t="s">
        <v>571</v>
      </c>
      <c r="J5" s="435" t="s">
        <v>572</v>
      </c>
      <c r="K5" s="435" t="s">
        <v>573</v>
      </c>
    </row>
    <row r="6" spans="1:11">
      <c r="A6" s="374">
        <v>1</v>
      </c>
      <c r="B6" s="374" t="s">
        <v>574</v>
      </c>
      <c r="C6" s="613">
        <v>39942687.332323015</v>
      </c>
      <c r="D6" s="613">
        <v>0</v>
      </c>
      <c r="E6" s="613">
        <v>0</v>
      </c>
      <c r="F6" s="613">
        <v>146223516.60620078</v>
      </c>
      <c r="G6" s="613">
        <v>2069517398.7205031</v>
      </c>
      <c r="H6" s="613">
        <v>0</v>
      </c>
      <c r="I6" s="613">
        <v>732908657.83995616</v>
      </c>
      <c r="J6" s="613">
        <v>66930390.162156828</v>
      </c>
      <c r="K6" s="613">
        <v>976989803.14796352</v>
      </c>
    </row>
    <row r="7" spans="1:11">
      <c r="A7" s="374">
        <v>2</v>
      </c>
      <c r="B7" s="375" t="s">
        <v>575</v>
      </c>
      <c r="C7" s="613"/>
      <c r="D7" s="613">
        <v>0</v>
      </c>
      <c r="E7" s="613"/>
      <c r="F7" s="613"/>
      <c r="G7" s="613"/>
      <c r="H7" s="613"/>
      <c r="I7" s="613"/>
      <c r="J7" s="613"/>
      <c r="K7" s="613">
        <v>50387917.109999999</v>
      </c>
    </row>
    <row r="8" spans="1:11">
      <c r="A8" s="374">
        <v>3</v>
      </c>
      <c r="B8" s="375" t="s">
        <v>539</v>
      </c>
      <c r="C8" s="613">
        <v>14277743.785440002</v>
      </c>
      <c r="D8" s="613"/>
      <c r="E8" s="613"/>
      <c r="F8" s="613"/>
      <c r="G8" s="613"/>
      <c r="H8" s="613"/>
      <c r="I8" s="613"/>
      <c r="J8" s="613"/>
      <c r="K8" s="613">
        <v>412253276.98995</v>
      </c>
    </row>
    <row r="9" spans="1:11">
      <c r="A9" s="374">
        <v>4</v>
      </c>
      <c r="B9" s="403" t="s">
        <v>872</v>
      </c>
      <c r="C9" s="791">
        <v>306855.26400582254</v>
      </c>
      <c r="D9" s="791"/>
      <c r="E9" s="791"/>
      <c r="F9" s="791">
        <v>828734.98723199998</v>
      </c>
      <c r="G9" s="791">
        <v>77221386.231981069</v>
      </c>
      <c r="H9" s="791">
        <v>0</v>
      </c>
      <c r="I9" s="791">
        <v>45945398.276774235</v>
      </c>
      <c r="J9" s="791"/>
      <c r="K9" s="791">
        <v>10645296.162492812</v>
      </c>
    </row>
    <row r="10" spans="1:11">
      <c r="A10" s="374">
        <v>5</v>
      </c>
      <c r="B10" s="393" t="s">
        <v>871</v>
      </c>
      <c r="C10" s="791"/>
      <c r="D10" s="791"/>
      <c r="E10" s="791"/>
      <c r="F10" s="791"/>
      <c r="G10" s="791"/>
      <c r="H10" s="791"/>
      <c r="I10" s="791"/>
      <c r="J10" s="791"/>
      <c r="K10" s="791"/>
    </row>
    <row r="11" spans="1:11">
      <c r="A11" s="374">
        <v>6</v>
      </c>
      <c r="B11" s="393" t="s">
        <v>870</v>
      </c>
      <c r="C11" s="791"/>
      <c r="D11" s="791"/>
      <c r="E11" s="791"/>
      <c r="F11" s="791"/>
      <c r="G11" s="791"/>
      <c r="H11" s="791"/>
      <c r="I11" s="791"/>
      <c r="J11" s="791"/>
      <c r="K11" s="791"/>
    </row>
    <row r="13" spans="1:11" ht="13.8">
      <c r="B13" s="434"/>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scale="26"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election activeCell="K22" sqref="K22"/>
    </sheetView>
  </sheetViews>
  <sheetFormatPr defaultColWidth="8.6640625" defaultRowHeight="14.4"/>
  <cols>
    <col min="1" max="1" width="10" style="438" bestFit="1" customWidth="1"/>
    <col min="2" max="2" width="69.6640625" style="438" customWidth="1"/>
    <col min="3" max="3" width="15.33203125" style="438" customWidth="1"/>
    <col min="4" max="4" width="15.33203125" style="438" bestFit="1" customWidth="1"/>
    <col min="5" max="5" width="15.88671875" style="438" customWidth="1"/>
    <col min="6" max="6" width="16.5546875" style="438" customWidth="1"/>
    <col min="7" max="7" width="30.88671875" style="438" customWidth="1"/>
    <col min="8" max="8" width="15" style="438" customWidth="1"/>
    <col min="9" max="10" width="15.33203125" style="438" bestFit="1" customWidth="1"/>
    <col min="11" max="11" width="15.6640625" style="438" customWidth="1"/>
    <col min="12" max="12" width="37.6640625" style="438" bestFit="1" customWidth="1"/>
    <col min="13" max="13" width="16" style="438" customWidth="1"/>
    <col min="14" max="15" width="15.33203125" style="438" bestFit="1" customWidth="1"/>
    <col min="16" max="16" width="18.33203125" style="438" customWidth="1"/>
    <col min="17" max="17" width="37.6640625" style="438" bestFit="1" customWidth="1"/>
    <col min="18" max="18" width="17.88671875" style="438" customWidth="1"/>
    <col min="19" max="19" width="39.88671875" style="438" customWidth="1"/>
    <col min="20" max="20" width="36" style="438" customWidth="1"/>
    <col min="21" max="21" width="35.33203125" style="438" customWidth="1"/>
    <col min="22" max="22" width="37.33203125" style="438" customWidth="1"/>
    <col min="23" max="16384" width="8.6640625" style="438"/>
  </cols>
  <sheetData>
    <row r="1" spans="1:22">
      <c r="A1" s="305" t="s">
        <v>97</v>
      </c>
      <c r="B1" s="250" t="str">
        <f>Info!C2</f>
        <v>სს ”ლიბერთი ბანკი”</v>
      </c>
    </row>
    <row r="2" spans="1:22">
      <c r="A2" s="307" t="s">
        <v>98</v>
      </c>
      <c r="B2" s="719">
        <f>'1. key ratios'!B2</f>
        <v>45838</v>
      </c>
    </row>
    <row r="3" spans="1:22">
      <c r="A3" s="308" t="s">
        <v>657</v>
      </c>
      <c r="B3" s="385"/>
    </row>
    <row r="4" spans="1:22">
      <c r="A4" s="308"/>
      <c r="B4" s="385"/>
    </row>
    <row r="5" spans="1:22" ht="24" customHeight="1">
      <c r="A5" s="1001" t="s">
        <v>684</v>
      </c>
      <c r="B5" s="1001"/>
      <c r="C5" s="1003" t="s">
        <v>876</v>
      </c>
      <c r="D5" s="1003"/>
      <c r="E5" s="1003"/>
      <c r="F5" s="1003"/>
      <c r="G5" s="1003"/>
      <c r="H5" s="1003" t="s">
        <v>565</v>
      </c>
      <c r="I5" s="1003"/>
      <c r="J5" s="1003"/>
      <c r="K5" s="1003"/>
      <c r="L5" s="1003"/>
      <c r="M5" s="1003" t="s">
        <v>875</v>
      </c>
      <c r="N5" s="1003"/>
      <c r="O5" s="1003"/>
      <c r="P5" s="1003"/>
      <c r="Q5" s="1003"/>
      <c r="R5" s="1002" t="s">
        <v>683</v>
      </c>
      <c r="S5" s="1002" t="s">
        <v>687</v>
      </c>
      <c r="T5" s="1002" t="s">
        <v>686</v>
      </c>
      <c r="U5" s="1002" t="s">
        <v>915</v>
      </c>
      <c r="V5" s="1002" t="s">
        <v>916</v>
      </c>
    </row>
    <row r="6" spans="1:22" ht="36" customHeight="1">
      <c r="A6" s="1001"/>
      <c r="B6" s="1001"/>
      <c r="C6" s="448"/>
      <c r="D6" s="383" t="s">
        <v>860</v>
      </c>
      <c r="E6" s="383" t="s">
        <v>859</v>
      </c>
      <c r="F6" s="383" t="s">
        <v>858</v>
      </c>
      <c r="G6" s="383" t="s">
        <v>857</v>
      </c>
      <c r="H6" s="448"/>
      <c r="I6" s="383" t="s">
        <v>860</v>
      </c>
      <c r="J6" s="383" t="s">
        <v>859</v>
      </c>
      <c r="K6" s="383" t="s">
        <v>858</v>
      </c>
      <c r="L6" s="383" t="s">
        <v>857</v>
      </c>
      <c r="M6" s="448"/>
      <c r="N6" s="383" t="s">
        <v>860</v>
      </c>
      <c r="O6" s="383" t="s">
        <v>859</v>
      </c>
      <c r="P6" s="383" t="s">
        <v>858</v>
      </c>
      <c r="Q6" s="383" t="s">
        <v>857</v>
      </c>
      <c r="R6" s="1002"/>
      <c r="S6" s="1002"/>
      <c r="T6" s="1002"/>
      <c r="U6" s="1002"/>
      <c r="V6" s="1002"/>
    </row>
    <row r="7" spans="1:22">
      <c r="A7" s="446">
        <v>1</v>
      </c>
      <c r="B7" s="447" t="s">
        <v>658</v>
      </c>
      <c r="C7" s="791">
        <v>11712.24</v>
      </c>
      <c r="D7" s="791">
        <v>11712.24</v>
      </c>
      <c r="E7" s="791">
        <v>0</v>
      </c>
      <c r="F7" s="791">
        <v>0</v>
      </c>
      <c r="G7" s="791">
        <v>0</v>
      </c>
      <c r="H7" s="791">
        <v>11838.03</v>
      </c>
      <c r="I7" s="791">
        <v>11838.03</v>
      </c>
      <c r="J7" s="791">
        <v>0</v>
      </c>
      <c r="K7" s="791">
        <v>0</v>
      </c>
      <c r="L7" s="791">
        <v>0</v>
      </c>
      <c r="M7" s="791">
        <v>132.87004872</v>
      </c>
      <c r="N7" s="791">
        <v>132.87004872</v>
      </c>
      <c r="O7" s="791">
        <v>0</v>
      </c>
      <c r="P7" s="791">
        <v>0</v>
      </c>
      <c r="Q7" s="791">
        <v>0</v>
      </c>
      <c r="R7" s="791">
        <v>4</v>
      </c>
      <c r="S7" s="865">
        <v>0</v>
      </c>
      <c r="T7" s="865">
        <v>0</v>
      </c>
      <c r="U7" s="866">
        <v>0.14000000000000001</v>
      </c>
      <c r="V7" s="869">
        <v>16.06451612903226</v>
      </c>
    </row>
    <row r="8" spans="1:22">
      <c r="A8" s="446">
        <v>2</v>
      </c>
      <c r="B8" s="445" t="s">
        <v>659</v>
      </c>
      <c r="C8" s="791">
        <v>1525069988.9395809</v>
      </c>
      <c r="D8" s="791">
        <v>1438662175.3425784</v>
      </c>
      <c r="E8" s="791">
        <v>32630836.979064014</v>
      </c>
      <c r="F8" s="791">
        <v>52365809.487940013</v>
      </c>
      <c r="G8" s="791">
        <v>1411167.1299999997</v>
      </c>
      <c r="H8" s="791">
        <v>1539339514.5799184</v>
      </c>
      <c r="I8" s="791">
        <v>1445703151.7832589</v>
      </c>
      <c r="J8" s="791">
        <v>33267326.475299988</v>
      </c>
      <c r="K8" s="791">
        <v>60002041.16136004</v>
      </c>
      <c r="L8" s="791">
        <v>366995.15999999992</v>
      </c>
      <c r="M8" s="791">
        <v>77198529.995219186</v>
      </c>
      <c r="N8" s="791">
        <v>20726975.168493606</v>
      </c>
      <c r="O8" s="791">
        <v>11132942.583494663</v>
      </c>
      <c r="P8" s="791">
        <v>45206420.003601283</v>
      </c>
      <c r="Q8" s="791">
        <v>132192.23962963998</v>
      </c>
      <c r="R8" s="791">
        <v>384496</v>
      </c>
      <c r="S8" s="865">
        <v>0.22068028254765473</v>
      </c>
      <c r="T8" s="865">
        <v>0.26309360622736849</v>
      </c>
      <c r="U8" s="866">
        <v>0.21093465573913481</v>
      </c>
      <c r="V8" s="869">
        <v>40.723248849245351</v>
      </c>
    </row>
    <row r="9" spans="1:22">
      <c r="A9" s="446">
        <v>3</v>
      </c>
      <c r="B9" s="445" t="s">
        <v>660</v>
      </c>
      <c r="C9" s="791">
        <v>0</v>
      </c>
      <c r="D9" s="791">
        <v>0</v>
      </c>
      <c r="E9" s="791">
        <v>0</v>
      </c>
      <c r="F9" s="791">
        <v>0</v>
      </c>
      <c r="G9" s="791">
        <v>0</v>
      </c>
      <c r="H9" s="791">
        <v>0</v>
      </c>
      <c r="I9" s="791">
        <v>0</v>
      </c>
      <c r="J9" s="791">
        <v>0</v>
      </c>
      <c r="K9" s="791">
        <v>0</v>
      </c>
      <c r="L9" s="791">
        <v>0</v>
      </c>
      <c r="M9" s="791">
        <v>0</v>
      </c>
      <c r="N9" s="791">
        <v>0</v>
      </c>
      <c r="O9" s="791">
        <v>0</v>
      </c>
      <c r="P9" s="791">
        <v>0</v>
      </c>
      <c r="Q9" s="791">
        <v>0</v>
      </c>
      <c r="R9" s="791">
        <v>0</v>
      </c>
      <c r="S9" s="865">
        <v>0</v>
      </c>
      <c r="T9" s="865">
        <v>0</v>
      </c>
      <c r="U9" s="866">
        <v>0</v>
      </c>
      <c r="V9" s="869">
        <v>0</v>
      </c>
    </row>
    <row r="10" spans="1:22">
      <c r="A10" s="446">
        <v>4</v>
      </c>
      <c r="B10" s="445" t="s">
        <v>661</v>
      </c>
      <c r="C10" s="791">
        <v>11871758.34</v>
      </c>
      <c r="D10" s="791">
        <v>11107604.270000001</v>
      </c>
      <c r="E10" s="791">
        <v>159023.19</v>
      </c>
      <c r="F10" s="791">
        <v>605130.88</v>
      </c>
      <c r="G10" s="791">
        <v>0</v>
      </c>
      <c r="H10" s="791">
        <v>12081035.539999999</v>
      </c>
      <c r="I10" s="791">
        <v>11213652.529999997</v>
      </c>
      <c r="J10" s="791">
        <v>162607.84</v>
      </c>
      <c r="K10" s="791">
        <v>704775.16999999993</v>
      </c>
      <c r="L10" s="791">
        <v>0</v>
      </c>
      <c r="M10" s="791">
        <v>816184.06657140993</v>
      </c>
      <c r="N10" s="791">
        <v>114238.28735302</v>
      </c>
      <c r="O10" s="791">
        <v>87505.714953949995</v>
      </c>
      <c r="P10" s="791">
        <v>614440.06426443998</v>
      </c>
      <c r="Q10" s="791">
        <v>0</v>
      </c>
      <c r="R10" s="791">
        <v>17056</v>
      </c>
      <c r="S10" s="865">
        <v>0.19091653098194813</v>
      </c>
      <c r="T10" s="865">
        <v>0.21151305264847295</v>
      </c>
      <c r="U10" s="866">
        <v>0.20371484409171073</v>
      </c>
      <c r="V10" s="869">
        <v>15.636072780022435</v>
      </c>
    </row>
    <row r="11" spans="1:22">
      <c r="A11" s="446">
        <v>5</v>
      </c>
      <c r="B11" s="445" t="s">
        <v>662</v>
      </c>
      <c r="C11" s="791">
        <v>4568379.4510399969</v>
      </c>
      <c r="D11" s="791">
        <v>3946619.7956860005</v>
      </c>
      <c r="E11" s="791">
        <v>139791.54999999999</v>
      </c>
      <c r="F11" s="791">
        <v>481968.10535399994</v>
      </c>
      <c r="G11" s="791">
        <v>0</v>
      </c>
      <c r="H11" s="791">
        <v>4649937.241039996</v>
      </c>
      <c r="I11" s="791">
        <v>4002318.3956860006</v>
      </c>
      <c r="J11" s="791">
        <v>144156.91</v>
      </c>
      <c r="K11" s="791">
        <v>503461.93535400002</v>
      </c>
      <c r="L11" s="791">
        <v>0</v>
      </c>
      <c r="M11" s="791">
        <v>485188.17090945027</v>
      </c>
      <c r="N11" s="791">
        <v>44688.093925820009</v>
      </c>
      <c r="O11" s="791">
        <v>48372.716091959992</v>
      </c>
      <c r="P11" s="791">
        <v>392127.36089167011</v>
      </c>
      <c r="Q11" s="791">
        <v>0</v>
      </c>
      <c r="R11" s="791">
        <v>11234</v>
      </c>
      <c r="S11" s="865">
        <v>1.7698759498482514E-2</v>
      </c>
      <c r="T11" s="865">
        <v>1.958895758262346E-2</v>
      </c>
      <c r="U11" s="866">
        <v>0.16507035736407849</v>
      </c>
      <c r="V11" s="869">
        <v>16.859227548466581</v>
      </c>
    </row>
    <row r="12" spans="1:22">
      <c r="A12" s="446">
        <v>6</v>
      </c>
      <c r="B12" s="445" t="s">
        <v>663</v>
      </c>
      <c r="C12" s="791">
        <v>53625184.260000043</v>
      </c>
      <c r="D12" s="791">
        <v>49635400.710000008</v>
      </c>
      <c r="E12" s="791">
        <v>934575.94000000006</v>
      </c>
      <c r="F12" s="791">
        <v>1990855.4300000002</v>
      </c>
      <c r="G12" s="791">
        <v>1064352.1800000002</v>
      </c>
      <c r="H12" s="791">
        <v>53407979.610000007</v>
      </c>
      <c r="I12" s="791">
        <v>49530934.489999987</v>
      </c>
      <c r="J12" s="791">
        <v>963470.74999999988</v>
      </c>
      <c r="K12" s="791">
        <v>2490093.2599999993</v>
      </c>
      <c r="L12" s="791">
        <v>423481.11</v>
      </c>
      <c r="M12" s="791">
        <v>3267016.8648472312</v>
      </c>
      <c r="N12" s="791">
        <v>726321.19421836024</v>
      </c>
      <c r="O12" s="791">
        <v>262249.99385474995</v>
      </c>
      <c r="P12" s="791">
        <v>2096933.4595905896</v>
      </c>
      <c r="Q12" s="791">
        <v>181512.21718353001</v>
      </c>
      <c r="R12" s="791">
        <v>43498</v>
      </c>
      <c r="S12" s="865">
        <v>0.30034394278696469</v>
      </c>
      <c r="T12" s="865">
        <v>0.31605797457075635</v>
      </c>
      <c r="U12" s="866">
        <v>0.25918903481561834</v>
      </c>
      <c r="V12" s="869">
        <v>269.17407813317652</v>
      </c>
    </row>
    <row r="13" spans="1:22">
      <c r="A13" s="446">
        <v>7</v>
      </c>
      <c r="B13" s="445" t="s">
        <v>664</v>
      </c>
      <c r="C13" s="791">
        <v>609207348.0198462</v>
      </c>
      <c r="D13" s="791">
        <v>597622325.39631784</v>
      </c>
      <c r="E13" s="791">
        <v>6655718.433356001</v>
      </c>
      <c r="F13" s="791">
        <v>4929304.1901719999</v>
      </c>
      <c r="G13" s="791">
        <v>0</v>
      </c>
      <c r="H13" s="791">
        <v>611710098.82762825</v>
      </c>
      <c r="I13" s="791">
        <v>599962943.90129626</v>
      </c>
      <c r="J13" s="791">
        <v>6729880.3273600005</v>
      </c>
      <c r="K13" s="791">
        <v>5017274.5989719983</v>
      </c>
      <c r="L13" s="791">
        <v>0</v>
      </c>
      <c r="M13" s="791">
        <v>2898323.2587701911</v>
      </c>
      <c r="N13" s="791">
        <v>608002.8394871098</v>
      </c>
      <c r="O13" s="791">
        <v>631067.6081768747</v>
      </c>
      <c r="P13" s="791">
        <v>1659252.8111062073</v>
      </c>
      <c r="Q13" s="791">
        <v>0</v>
      </c>
      <c r="R13" s="791">
        <v>6932</v>
      </c>
      <c r="S13" s="865">
        <v>0.12086635371476699</v>
      </c>
      <c r="T13" s="865">
        <v>0.13596552202998269</v>
      </c>
      <c r="U13" s="866">
        <v>0.11512517447833921</v>
      </c>
      <c r="V13" s="869">
        <v>131.01049015357751</v>
      </c>
    </row>
    <row r="14" spans="1:22">
      <c r="A14" s="440">
        <v>7.1</v>
      </c>
      <c r="B14" s="439" t="s">
        <v>665</v>
      </c>
      <c r="C14" s="791">
        <v>523903447.41590017</v>
      </c>
      <c r="D14" s="791">
        <v>513805717.08380592</v>
      </c>
      <c r="E14" s="791">
        <v>5947418.9493080014</v>
      </c>
      <c r="F14" s="791">
        <v>4150311.3827860001</v>
      </c>
      <c r="G14" s="791">
        <v>0</v>
      </c>
      <c r="H14" s="791">
        <v>525896592.82788229</v>
      </c>
      <c r="I14" s="791">
        <v>515663270.77866429</v>
      </c>
      <c r="J14" s="791">
        <v>6014802.6426520003</v>
      </c>
      <c r="K14" s="791">
        <v>4218519.4065659987</v>
      </c>
      <c r="L14" s="791">
        <v>0</v>
      </c>
      <c r="M14" s="791">
        <v>2492587.3972065253</v>
      </c>
      <c r="N14" s="791">
        <v>527141.06064759544</v>
      </c>
      <c r="O14" s="791">
        <v>564014.05860412086</v>
      </c>
      <c r="P14" s="791">
        <v>1401432.2779548096</v>
      </c>
      <c r="Q14" s="791">
        <v>0</v>
      </c>
      <c r="R14" s="791">
        <v>5060</v>
      </c>
      <c r="S14" s="865">
        <v>0.1184675088268641</v>
      </c>
      <c r="T14" s="865">
        <v>0.13216868158331663</v>
      </c>
      <c r="U14" s="866">
        <v>0.11377574367080463</v>
      </c>
      <c r="V14" s="869">
        <v>136.69057174271259</v>
      </c>
    </row>
    <row r="15" spans="1:22" ht="24">
      <c r="A15" s="440">
        <v>7.2</v>
      </c>
      <c r="B15" s="439" t="s">
        <v>666</v>
      </c>
      <c r="C15" s="791">
        <v>18031722.348666005</v>
      </c>
      <c r="D15" s="791">
        <v>17977612.758666005</v>
      </c>
      <c r="E15" s="791">
        <v>54109.59</v>
      </c>
      <c r="F15" s="791">
        <v>0</v>
      </c>
      <c r="G15" s="791">
        <v>0</v>
      </c>
      <c r="H15" s="791">
        <v>18109330.248403996</v>
      </c>
      <c r="I15" s="791">
        <v>18055150.248403996</v>
      </c>
      <c r="J15" s="791">
        <v>54180</v>
      </c>
      <c r="K15" s="791">
        <v>0</v>
      </c>
      <c r="L15" s="791">
        <v>0</v>
      </c>
      <c r="M15" s="791">
        <v>21464.099709173686</v>
      </c>
      <c r="N15" s="791">
        <v>16383.586929173685</v>
      </c>
      <c r="O15" s="791">
        <v>5080.51278</v>
      </c>
      <c r="P15" s="791">
        <v>0</v>
      </c>
      <c r="Q15" s="791">
        <v>0</v>
      </c>
      <c r="R15" s="791">
        <v>244</v>
      </c>
      <c r="S15" s="865">
        <v>0.12769817606959555</v>
      </c>
      <c r="T15" s="865">
        <v>0.14648407341124328</v>
      </c>
      <c r="U15" s="866">
        <v>0.12382342594939762</v>
      </c>
      <c r="V15" s="869">
        <v>118.97877547831447</v>
      </c>
    </row>
    <row r="16" spans="1:22">
      <c r="A16" s="440">
        <v>7.3</v>
      </c>
      <c r="B16" s="439" t="s">
        <v>667</v>
      </c>
      <c r="C16" s="791">
        <v>67272178.255279988</v>
      </c>
      <c r="D16" s="791">
        <v>65838995.553845979</v>
      </c>
      <c r="E16" s="791">
        <v>654189.89404799999</v>
      </c>
      <c r="F16" s="791">
        <v>778992.80738599994</v>
      </c>
      <c r="G16" s="791">
        <v>0</v>
      </c>
      <c r="H16" s="791">
        <v>67704175.751341984</v>
      </c>
      <c r="I16" s="791">
        <v>66244522.874228008</v>
      </c>
      <c r="J16" s="791">
        <v>660897.68470799993</v>
      </c>
      <c r="K16" s="791">
        <v>798755.19240599987</v>
      </c>
      <c r="L16" s="791">
        <v>0</v>
      </c>
      <c r="M16" s="791">
        <v>380306.76185449224</v>
      </c>
      <c r="N16" s="791">
        <v>60513.191910340698</v>
      </c>
      <c r="O16" s="791">
        <v>61973.036792753905</v>
      </c>
      <c r="P16" s="791">
        <v>257820.53315139763</v>
      </c>
      <c r="Q16" s="791">
        <v>0</v>
      </c>
      <c r="R16" s="791">
        <v>1628</v>
      </c>
      <c r="S16" s="865">
        <v>0.13545309876116798</v>
      </c>
      <c r="T16" s="865">
        <v>0.15913972822304684</v>
      </c>
      <c r="U16" s="866">
        <v>0.12330363217882295</v>
      </c>
      <c r="V16" s="869">
        <v>89.677523689167643</v>
      </c>
    </row>
    <row r="17" spans="1:22">
      <c r="A17" s="446">
        <v>8</v>
      </c>
      <c r="B17" s="445" t="s">
        <v>668</v>
      </c>
      <c r="C17" s="791">
        <v>115219373.97390001</v>
      </c>
      <c r="D17" s="791">
        <v>114150974.65996799</v>
      </c>
      <c r="E17" s="791">
        <v>404468.81393199996</v>
      </c>
      <c r="F17" s="791">
        <v>663930.49999999988</v>
      </c>
      <c r="G17" s="791">
        <v>0</v>
      </c>
      <c r="H17" s="791">
        <v>116468047.88626</v>
      </c>
      <c r="I17" s="791">
        <v>115296664.33902799</v>
      </c>
      <c r="J17" s="791">
        <v>426276.03723199997</v>
      </c>
      <c r="K17" s="791">
        <v>745107.51</v>
      </c>
      <c r="L17" s="791">
        <v>0</v>
      </c>
      <c r="M17" s="791">
        <v>87930.937221100001</v>
      </c>
      <c r="N17" s="791">
        <v>24585.887221100002</v>
      </c>
      <c r="O17" s="791">
        <v>0</v>
      </c>
      <c r="P17" s="791">
        <v>63345.05</v>
      </c>
      <c r="Q17" s="791">
        <v>0</v>
      </c>
      <c r="R17" s="791">
        <v>57858</v>
      </c>
      <c r="S17" s="865">
        <v>0.21208684364369818</v>
      </c>
      <c r="T17" s="865">
        <v>0.26478010785581119</v>
      </c>
      <c r="U17" s="866">
        <v>0.21688770134845389</v>
      </c>
      <c r="V17" s="869">
        <v>0.68260161626674298</v>
      </c>
    </row>
    <row r="18" spans="1:22">
      <c r="A18" s="444">
        <v>9</v>
      </c>
      <c r="B18" s="443" t="s">
        <v>669</v>
      </c>
      <c r="C18" s="792">
        <v>0</v>
      </c>
      <c r="D18" s="792">
        <v>0</v>
      </c>
      <c r="E18" s="792">
        <v>0</v>
      </c>
      <c r="F18" s="792">
        <v>0</v>
      </c>
      <c r="G18" s="792">
        <v>0</v>
      </c>
      <c r="H18" s="792">
        <v>0</v>
      </c>
      <c r="I18" s="792">
        <v>0</v>
      </c>
      <c r="J18" s="792">
        <v>0</v>
      </c>
      <c r="K18" s="792">
        <v>0</v>
      </c>
      <c r="L18" s="792">
        <v>0</v>
      </c>
      <c r="M18" s="792">
        <v>0</v>
      </c>
      <c r="N18" s="792">
        <v>0</v>
      </c>
      <c r="O18" s="792">
        <v>0</v>
      </c>
      <c r="P18" s="792">
        <v>0</v>
      </c>
      <c r="Q18" s="792">
        <v>0</v>
      </c>
      <c r="R18" s="792">
        <v>0</v>
      </c>
      <c r="S18" s="867">
        <v>0</v>
      </c>
      <c r="T18" s="867">
        <v>0</v>
      </c>
      <c r="U18" s="868">
        <v>0</v>
      </c>
      <c r="V18" s="870">
        <v>0</v>
      </c>
    </row>
    <row r="19" spans="1:22">
      <c r="A19" s="442">
        <v>10</v>
      </c>
      <c r="B19" s="441" t="s">
        <v>685</v>
      </c>
      <c r="C19" s="791">
        <v>2319573745.2243676</v>
      </c>
      <c r="D19" s="791">
        <v>2215136812.4145494</v>
      </c>
      <c r="E19" s="791">
        <v>40924414.906351984</v>
      </c>
      <c r="F19" s="791">
        <v>61036998.593466006</v>
      </c>
      <c r="G19" s="791">
        <v>2475519.3099999991</v>
      </c>
      <c r="H19" s="791">
        <v>2337668451.7148461</v>
      </c>
      <c r="I19" s="791">
        <v>2225721503.4692669</v>
      </c>
      <c r="J19" s="791">
        <v>41693718.339892</v>
      </c>
      <c r="K19" s="791">
        <v>69462753.63568607</v>
      </c>
      <c r="L19" s="791">
        <v>790476.27000000014</v>
      </c>
      <c r="M19" s="791">
        <v>84749341.163587183</v>
      </c>
      <c r="N19" s="791">
        <v>22240979.34074777</v>
      </c>
      <c r="O19" s="791">
        <v>12162138.616572203</v>
      </c>
      <c r="P19" s="791">
        <v>50032518.749454215</v>
      </c>
      <c r="Q19" s="791">
        <v>313704.45681317005</v>
      </c>
      <c r="R19" s="791">
        <v>521078</v>
      </c>
      <c r="S19" s="865">
        <v>0.20468710654540981</v>
      </c>
      <c r="T19" s="865">
        <v>0.24266955088438344</v>
      </c>
      <c r="U19" s="866">
        <v>0.18606872089106097</v>
      </c>
      <c r="V19" s="869">
        <v>68.153462229313106</v>
      </c>
    </row>
    <row r="20" spans="1:22" ht="24">
      <c r="A20" s="440">
        <v>10.1</v>
      </c>
      <c r="B20" s="439" t="s">
        <v>688</v>
      </c>
      <c r="C20" s="791">
        <v>447092191.74000001</v>
      </c>
      <c r="D20" s="791">
        <v>437088298.33000004</v>
      </c>
      <c r="E20" s="791">
        <v>679265.13</v>
      </c>
      <c r="F20" s="791">
        <v>9324628.2800000012</v>
      </c>
      <c r="G20" s="791">
        <v>0</v>
      </c>
      <c r="H20" s="791">
        <v>454109995.26000011</v>
      </c>
      <c r="I20" s="791">
        <v>443151312.46000004</v>
      </c>
      <c r="J20" s="791">
        <v>710664.36999999988</v>
      </c>
      <c r="K20" s="791">
        <v>10248018.430000002</v>
      </c>
      <c r="L20" s="791">
        <v>0</v>
      </c>
      <c r="M20" s="791">
        <v>21774748.667429984</v>
      </c>
      <c r="N20" s="791">
        <v>11903809.192579919</v>
      </c>
      <c r="O20" s="791">
        <v>481588.57564081997</v>
      </c>
      <c r="P20" s="791">
        <v>9389350.8992092386</v>
      </c>
      <c r="Q20" s="791">
        <v>0</v>
      </c>
      <c r="R20" s="791">
        <v>281321</v>
      </c>
      <c r="S20" s="865">
        <v>0.23252996992308106</v>
      </c>
      <c r="T20" s="865">
        <v>0.25874960351065529</v>
      </c>
      <c r="U20" s="866">
        <v>0.23853314263021064</v>
      </c>
      <c r="V20" s="869">
        <v>32.709172874074689</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scale="1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zoomScale="110" zoomScaleNormal="110" workbookViewId="0">
      <selection activeCell="B22" sqref="B22:C22"/>
    </sheetView>
  </sheetViews>
  <sheetFormatPr defaultColWidth="43.5546875" defaultRowHeight="12"/>
  <cols>
    <col min="1" max="1" width="8" style="135" customWidth="1"/>
    <col min="2" max="2" width="66.33203125" style="136" customWidth="1"/>
    <col min="3" max="3" width="131.44140625" style="137" customWidth="1"/>
    <col min="4" max="5" width="10.33203125" style="128" customWidth="1"/>
    <col min="6" max="6" width="67.6640625" style="128" customWidth="1"/>
    <col min="7" max="16384" width="43.5546875" style="128"/>
  </cols>
  <sheetData>
    <row r="1" spans="1:3" ht="13.2" thickTop="1" thickBot="1">
      <c r="A1" s="1059" t="s">
        <v>176</v>
      </c>
      <c r="B1" s="1060"/>
      <c r="C1" s="1061"/>
    </row>
    <row r="2" spans="1:3" ht="26.25" customHeight="1">
      <c r="A2" s="316"/>
      <c r="B2" s="1062" t="s">
        <v>177</v>
      </c>
      <c r="C2" s="1062"/>
    </row>
    <row r="3" spans="1:3" s="133" customFormat="1" ht="11.25" customHeight="1">
      <c r="A3" s="132"/>
      <c r="B3" s="1062" t="s">
        <v>251</v>
      </c>
      <c r="C3" s="1062"/>
    </row>
    <row r="4" spans="1:3" ht="12" customHeight="1" thickBot="1">
      <c r="A4" s="1041" t="s">
        <v>255</v>
      </c>
      <c r="B4" s="1042"/>
      <c r="C4" s="1043"/>
    </row>
    <row r="5" spans="1:3" ht="12.6" thickTop="1">
      <c r="A5" s="129"/>
      <c r="B5" s="1044" t="s">
        <v>178</v>
      </c>
      <c r="C5" s="1045"/>
    </row>
    <row r="6" spans="1:3">
      <c r="A6" s="316"/>
      <c r="B6" s="1023" t="s">
        <v>252</v>
      </c>
      <c r="C6" s="1024"/>
    </row>
    <row r="7" spans="1:3">
      <c r="A7" s="316"/>
      <c r="B7" s="1023" t="s">
        <v>179</v>
      </c>
      <c r="C7" s="1024"/>
    </row>
    <row r="8" spans="1:3">
      <c r="A8" s="316"/>
      <c r="B8" s="1023" t="s">
        <v>253</v>
      </c>
      <c r="C8" s="1024"/>
    </row>
    <row r="9" spans="1:3">
      <c r="A9" s="316"/>
      <c r="B9" s="1065" t="s">
        <v>254</v>
      </c>
      <c r="C9" s="1066"/>
    </row>
    <row r="10" spans="1:3">
      <c r="A10" s="316"/>
      <c r="B10" s="1057" t="s">
        <v>180</v>
      </c>
      <c r="C10" s="1058" t="s">
        <v>180</v>
      </c>
    </row>
    <row r="11" spans="1:3">
      <c r="A11" s="316"/>
      <c r="B11" s="1057" t="s">
        <v>181</v>
      </c>
      <c r="C11" s="1058" t="s">
        <v>181</v>
      </c>
    </row>
    <row r="12" spans="1:3">
      <c r="A12" s="316"/>
      <c r="B12" s="1057" t="s">
        <v>182</v>
      </c>
      <c r="C12" s="1058" t="s">
        <v>182</v>
      </c>
    </row>
    <row r="13" spans="1:3">
      <c r="A13" s="316"/>
      <c r="B13" s="1057" t="s">
        <v>183</v>
      </c>
      <c r="C13" s="1058" t="s">
        <v>183</v>
      </c>
    </row>
    <row r="14" spans="1:3">
      <c r="A14" s="316"/>
      <c r="B14" s="1057" t="s">
        <v>184</v>
      </c>
      <c r="C14" s="1058" t="s">
        <v>184</v>
      </c>
    </row>
    <row r="15" spans="1:3" ht="21.75" customHeight="1">
      <c r="A15" s="316"/>
      <c r="B15" s="1057" t="s">
        <v>185</v>
      </c>
      <c r="C15" s="1058" t="s">
        <v>185</v>
      </c>
    </row>
    <row r="16" spans="1:3">
      <c r="A16" s="316"/>
      <c r="B16" s="1057" t="s">
        <v>186</v>
      </c>
      <c r="C16" s="1058" t="s">
        <v>187</v>
      </c>
    </row>
    <row r="17" spans="1:6">
      <c r="A17" s="316"/>
      <c r="B17" s="1057" t="s">
        <v>188</v>
      </c>
      <c r="C17" s="1058" t="s">
        <v>189</v>
      </c>
    </row>
    <row r="18" spans="1:6">
      <c r="A18" s="316"/>
      <c r="B18" s="1057" t="s">
        <v>190</v>
      </c>
      <c r="C18" s="1058" t="s">
        <v>191</v>
      </c>
    </row>
    <row r="19" spans="1:6">
      <c r="A19" s="532"/>
      <c r="B19" s="1063" t="s">
        <v>192</v>
      </c>
      <c r="C19" s="1064" t="s">
        <v>192</v>
      </c>
    </row>
    <row r="20" spans="1:6">
      <c r="A20" s="532"/>
      <c r="B20" s="1063" t="s">
        <v>918</v>
      </c>
      <c r="C20" s="1064" t="s">
        <v>193</v>
      </c>
    </row>
    <row r="21" spans="1:6">
      <c r="A21" s="316"/>
      <c r="B21" s="1063" t="s">
        <v>961</v>
      </c>
      <c r="C21" s="1064" t="s">
        <v>194</v>
      </c>
    </row>
    <row r="22" spans="1:6" ht="23.25" customHeight="1">
      <c r="A22" s="316"/>
      <c r="B22" s="1057" t="s">
        <v>195</v>
      </c>
      <c r="C22" s="1058" t="s">
        <v>196</v>
      </c>
      <c r="F22" s="498"/>
    </row>
    <row r="23" spans="1:6">
      <c r="A23" s="316"/>
      <c r="B23" s="1057" t="s">
        <v>197</v>
      </c>
      <c r="C23" s="1058" t="s">
        <v>197</v>
      </c>
    </row>
    <row r="24" spans="1:6">
      <c r="A24" s="316"/>
      <c r="B24" s="1057" t="s">
        <v>198</v>
      </c>
      <c r="C24" s="1058" t="s">
        <v>199</v>
      </c>
    </row>
    <row r="25" spans="1:6" ht="12.6" thickBot="1">
      <c r="A25" s="130"/>
      <c r="B25" s="1051" t="s">
        <v>200</v>
      </c>
      <c r="C25" s="1052"/>
    </row>
    <row r="26" spans="1:6" ht="13.2" thickTop="1" thickBot="1">
      <c r="A26" s="1041" t="s">
        <v>812</v>
      </c>
      <c r="B26" s="1042"/>
      <c r="C26" s="1043"/>
    </row>
    <row r="27" spans="1:6" ht="13.2" thickTop="1" thickBot="1">
      <c r="A27" s="131"/>
      <c r="B27" s="1053" t="s">
        <v>813</v>
      </c>
      <c r="C27" s="1054"/>
    </row>
    <row r="28" spans="1:6" ht="13.2" thickTop="1" thickBot="1">
      <c r="A28" s="1041" t="s">
        <v>256</v>
      </c>
      <c r="B28" s="1042"/>
      <c r="C28" s="1043"/>
    </row>
    <row r="29" spans="1:6" ht="12.6" thickTop="1">
      <c r="A29" s="129"/>
      <c r="B29" s="1055" t="s">
        <v>816</v>
      </c>
      <c r="C29" s="1056" t="s">
        <v>201</v>
      </c>
    </row>
    <row r="30" spans="1:6">
      <c r="A30" s="316"/>
      <c r="B30" s="1032" t="s">
        <v>205</v>
      </c>
      <c r="C30" s="1033" t="s">
        <v>202</v>
      </c>
    </row>
    <row r="31" spans="1:6">
      <c r="A31" s="316"/>
      <c r="B31" s="1032" t="s">
        <v>814</v>
      </c>
      <c r="C31" s="1033" t="s">
        <v>203</v>
      </c>
    </row>
    <row r="32" spans="1:6">
      <c r="A32" s="316"/>
      <c r="B32" s="1032" t="s">
        <v>815</v>
      </c>
      <c r="C32" s="1033" t="s">
        <v>204</v>
      </c>
    </row>
    <row r="33" spans="1:3">
      <c r="A33" s="316"/>
      <c r="B33" s="1032" t="s">
        <v>208</v>
      </c>
      <c r="C33" s="1033" t="s">
        <v>209</v>
      </c>
    </row>
    <row r="34" spans="1:3">
      <c r="A34" s="316"/>
      <c r="B34" s="1032" t="s">
        <v>817</v>
      </c>
      <c r="C34" s="1033" t="s">
        <v>206</v>
      </c>
    </row>
    <row r="35" spans="1:3">
      <c r="A35" s="316"/>
      <c r="B35" s="1032" t="s">
        <v>818</v>
      </c>
      <c r="C35" s="1033" t="s">
        <v>207</v>
      </c>
    </row>
    <row r="36" spans="1:3">
      <c r="A36" s="316"/>
      <c r="B36" s="1048" t="s">
        <v>819</v>
      </c>
      <c r="C36" s="1049"/>
    </row>
    <row r="37" spans="1:3" ht="24.75" customHeight="1">
      <c r="A37" s="316"/>
      <c r="B37" s="1032" t="s">
        <v>820</v>
      </c>
      <c r="C37" s="1033" t="s">
        <v>210</v>
      </c>
    </row>
    <row r="38" spans="1:3" ht="23.25" customHeight="1">
      <c r="A38" s="316"/>
      <c r="B38" s="1032" t="s">
        <v>821</v>
      </c>
      <c r="C38" s="1033" t="s">
        <v>211</v>
      </c>
    </row>
    <row r="39" spans="1:3" ht="23.25" customHeight="1">
      <c r="A39" s="353"/>
      <c r="B39" s="1048" t="s">
        <v>822</v>
      </c>
      <c r="C39" s="1050"/>
    </row>
    <row r="40" spans="1:3" ht="12" customHeight="1">
      <c r="A40" s="316"/>
      <c r="B40" s="1032" t="s">
        <v>823</v>
      </c>
      <c r="C40" s="1033"/>
    </row>
    <row r="41" spans="1:3" ht="12.6" thickBot="1">
      <c r="A41" s="1041" t="s">
        <v>257</v>
      </c>
      <c r="B41" s="1042"/>
      <c r="C41" s="1043"/>
    </row>
    <row r="42" spans="1:3" ht="12.6" thickTop="1">
      <c r="A42" s="129"/>
      <c r="B42" s="1044" t="s">
        <v>287</v>
      </c>
      <c r="C42" s="1045" t="s">
        <v>212</v>
      </c>
    </row>
    <row r="43" spans="1:3">
      <c r="A43" s="316"/>
      <c r="B43" s="1023" t="s">
        <v>286</v>
      </c>
      <c r="C43" s="1024"/>
    </row>
    <row r="44" spans="1:3" ht="23.25" customHeight="1" thickBot="1">
      <c r="A44" s="130"/>
      <c r="B44" s="1039" t="s">
        <v>213</v>
      </c>
      <c r="C44" s="1040" t="s">
        <v>214</v>
      </c>
    </row>
    <row r="45" spans="1:3" ht="11.25" customHeight="1" thickTop="1" thickBot="1">
      <c r="A45" s="1041" t="s">
        <v>258</v>
      </c>
      <c r="B45" s="1042"/>
      <c r="C45" s="1043"/>
    </row>
    <row r="46" spans="1:3" ht="26.25" customHeight="1" thickTop="1">
      <c r="A46" s="316"/>
      <c r="B46" s="1023" t="s">
        <v>259</v>
      </c>
      <c r="C46" s="1024"/>
    </row>
    <row r="47" spans="1:3" ht="12.6" thickBot="1">
      <c r="A47" s="1041" t="s">
        <v>260</v>
      </c>
      <c r="B47" s="1042"/>
      <c r="C47" s="1043"/>
    </row>
    <row r="48" spans="1:3" ht="12.6" thickTop="1">
      <c r="A48" s="129"/>
      <c r="B48" s="1044" t="s">
        <v>215</v>
      </c>
      <c r="C48" s="1045" t="s">
        <v>215</v>
      </c>
    </row>
    <row r="49" spans="1:3" ht="11.25" customHeight="1">
      <c r="A49" s="316"/>
      <c r="B49" s="1023" t="s">
        <v>216</v>
      </c>
      <c r="C49" s="1024" t="s">
        <v>216</v>
      </c>
    </row>
    <row r="50" spans="1:3">
      <c r="A50" s="316"/>
      <c r="B50" s="1023" t="s">
        <v>217</v>
      </c>
      <c r="C50" s="1024" t="s">
        <v>217</v>
      </c>
    </row>
    <row r="51" spans="1:3" ht="11.25" customHeight="1">
      <c r="A51" s="316"/>
      <c r="B51" s="1023" t="s">
        <v>825</v>
      </c>
      <c r="C51" s="1024" t="s">
        <v>218</v>
      </c>
    </row>
    <row r="52" spans="1:3" ht="33.6" customHeight="1">
      <c r="A52" s="316"/>
      <c r="B52" s="1023" t="s">
        <v>219</v>
      </c>
      <c r="C52" s="1024" t="s">
        <v>219</v>
      </c>
    </row>
    <row r="53" spans="1:3" ht="11.25" customHeight="1">
      <c r="A53" s="316"/>
      <c r="B53" s="1023" t="s">
        <v>307</v>
      </c>
      <c r="C53" s="1024" t="s">
        <v>220</v>
      </c>
    </row>
    <row r="54" spans="1:3" ht="11.25" customHeight="1" thickBot="1">
      <c r="A54" s="1041" t="s">
        <v>261</v>
      </c>
      <c r="B54" s="1042"/>
      <c r="C54" s="1043"/>
    </row>
    <row r="55" spans="1:3" ht="12.6" thickTop="1">
      <c r="A55" s="129"/>
      <c r="B55" s="1044" t="s">
        <v>215</v>
      </c>
      <c r="C55" s="1045" t="s">
        <v>215</v>
      </c>
    </row>
    <row r="56" spans="1:3">
      <c r="A56" s="316"/>
      <c r="B56" s="1023" t="s">
        <v>221</v>
      </c>
      <c r="C56" s="1024" t="s">
        <v>221</v>
      </c>
    </row>
    <row r="57" spans="1:3">
      <c r="A57" s="316"/>
      <c r="B57" s="1023" t="s">
        <v>264</v>
      </c>
      <c r="C57" s="1024" t="s">
        <v>222</v>
      </c>
    </row>
    <row r="58" spans="1:3">
      <c r="A58" s="316"/>
      <c r="B58" s="1023" t="s">
        <v>223</v>
      </c>
      <c r="C58" s="1024" t="s">
        <v>223</v>
      </c>
    </row>
    <row r="59" spans="1:3">
      <c r="A59" s="316"/>
      <c r="B59" s="1023" t="s">
        <v>224</v>
      </c>
      <c r="C59" s="1024" t="s">
        <v>224</v>
      </c>
    </row>
    <row r="60" spans="1:3">
      <c r="A60" s="316"/>
      <c r="B60" s="1023" t="s">
        <v>225</v>
      </c>
      <c r="C60" s="1024" t="s">
        <v>225</v>
      </c>
    </row>
    <row r="61" spans="1:3">
      <c r="A61" s="316"/>
      <c r="B61" s="1023" t="s">
        <v>265</v>
      </c>
      <c r="C61" s="1024" t="s">
        <v>226</v>
      </c>
    </row>
    <row r="62" spans="1:3" ht="12" customHeight="1">
      <c r="A62" s="316"/>
      <c r="B62" s="1006" t="s">
        <v>998</v>
      </c>
      <c r="C62" s="1007" t="s">
        <v>227</v>
      </c>
    </row>
    <row r="63" spans="1:3" ht="22.5" customHeight="1" thickBot="1">
      <c r="A63" s="130"/>
      <c r="B63" s="1039" t="s">
        <v>228</v>
      </c>
      <c r="C63" s="1040" t="s">
        <v>228</v>
      </c>
    </row>
    <row r="64" spans="1:3" ht="11.25" customHeight="1" thickTop="1">
      <c r="A64" s="1029" t="s">
        <v>262</v>
      </c>
      <c r="B64" s="1030"/>
      <c r="C64" s="1031"/>
    </row>
    <row r="65" spans="1:3" ht="12.6" thickBot="1">
      <c r="A65" s="130"/>
      <c r="B65" s="1039" t="s">
        <v>229</v>
      </c>
      <c r="C65" s="1040" t="s">
        <v>229</v>
      </c>
    </row>
    <row r="66" spans="1:3" ht="11.25" customHeight="1" thickTop="1">
      <c r="A66" s="1029" t="s">
        <v>951</v>
      </c>
      <c r="B66" s="1030"/>
      <c r="C66" s="1031"/>
    </row>
    <row r="67" spans="1:3" ht="12.6" thickBot="1">
      <c r="A67" s="130"/>
      <c r="B67" s="1039" t="s">
        <v>950</v>
      </c>
      <c r="C67" s="1040"/>
    </row>
    <row r="68" spans="1:3" ht="11.25" customHeight="1" thickTop="1" thickBot="1">
      <c r="A68" s="1041" t="s">
        <v>263</v>
      </c>
      <c r="B68" s="1042"/>
      <c r="C68" s="1043"/>
    </row>
    <row r="69" spans="1:3" ht="12.6" thickTop="1">
      <c r="A69" s="129"/>
      <c r="B69" s="1044" t="s">
        <v>230</v>
      </c>
      <c r="C69" s="1045" t="s">
        <v>230</v>
      </c>
    </row>
    <row r="70" spans="1:3">
      <c r="A70" s="316"/>
      <c r="B70" s="1023" t="s">
        <v>827</v>
      </c>
      <c r="C70" s="1024" t="s">
        <v>231</v>
      </c>
    </row>
    <row r="71" spans="1:3">
      <c r="A71" s="316"/>
      <c r="B71" s="1023" t="s">
        <v>232</v>
      </c>
      <c r="C71" s="1024" t="s">
        <v>232</v>
      </c>
    </row>
    <row r="72" spans="1:3" ht="55.2" customHeight="1">
      <c r="A72" s="316"/>
      <c r="B72" s="1046" t="s">
        <v>962</v>
      </c>
      <c r="C72" s="1047" t="s">
        <v>233</v>
      </c>
    </row>
    <row r="73" spans="1:3" ht="33.75" customHeight="1">
      <c r="A73" s="316"/>
      <c r="B73" s="1037" t="s">
        <v>266</v>
      </c>
      <c r="C73" s="1038" t="s">
        <v>234</v>
      </c>
    </row>
    <row r="74" spans="1:3" ht="15.75" customHeight="1">
      <c r="A74" s="316"/>
      <c r="B74" s="1037" t="s">
        <v>828</v>
      </c>
      <c r="C74" s="1038" t="s">
        <v>235</v>
      </c>
    </row>
    <row r="75" spans="1:3">
      <c r="A75" s="316"/>
      <c r="B75" s="1023" t="s">
        <v>236</v>
      </c>
      <c r="C75" s="1024" t="s">
        <v>236</v>
      </c>
    </row>
    <row r="76" spans="1:3" ht="12.6" thickBot="1">
      <c r="A76" s="130"/>
      <c r="B76" s="1039" t="s">
        <v>237</v>
      </c>
      <c r="C76" s="1040" t="s">
        <v>237</v>
      </c>
    </row>
    <row r="77" spans="1:3" ht="12.6" thickTop="1">
      <c r="A77" s="1029" t="s">
        <v>290</v>
      </c>
      <c r="B77" s="1030"/>
      <c r="C77" s="1031"/>
    </row>
    <row r="78" spans="1:3">
      <c r="A78" s="316"/>
      <c r="B78" s="1023" t="s">
        <v>229</v>
      </c>
      <c r="C78" s="1024"/>
    </row>
    <row r="79" spans="1:3">
      <c r="A79" s="316"/>
      <c r="B79" s="1023" t="s">
        <v>288</v>
      </c>
      <c r="C79" s="1024"/>
    </row>
    <row r="80" spans="1:3">
      <c r="A80" s="316"/>
      <c r="B80" s="1023" t="s">
        <v>289</v>
      </c>
      <c r="C80" s="1024"/>
    </row>
    <row r="81" spans="1:3">
      <c r="A81" s="1029" t="s">
        <v>291</v>
      </c>
      <c r="B81" s="1030"/>
      <c r="C81" s="1031"/>
    </row>
    <row r="82" spans="1:3">
      <c r="A82" s="316"/>
      <c r="B82" s="1023" t="s">
        <v>229</v>
      </c>
      <c r="C82" s="1024"/>
    </row>
    <row r="83" spans="1:3">
      <c r="A83" s="316"/>
      <c r="B83" s="1023" t="s">
        <v>292</v>
      </c>
      <c r="C83" s="1024"/>
    </row>
    <row r="84" spans="1:3" ht="79.5" customHeight="1">
      <c r="A84" s="316"/>
      <c r="B84" s="1023" t="s">
        <v>306</v>
      </c>
      <c r="C84" s="1024"/>
    </row>
    <row r="85" spans="1:3" ht="53.25" customHeight="1">
      <c r="A85" s="316"/>
      <c r="B85" s="1023" t="s">
        <v>305</v>
      </c>
      <c r="C85" s="1024"/>
    </row>
    <row r="86" spans="1:3">
      <c r="A86" s="316"/>
      <c r="B86" s="1023" t="s">
        <v>293</v>
      </c>
      <c r="C86" s="1024"/>
    </row>
    <row r="87" spans="1:3">
      <c r="A87" s="316"/>
      <c r="B87" s="1023" t="s">
        <v>294</v>
      </c>
      <c r="C87" s="1024"/>
    </row>
    <row r="88" spans="1:3">
      <c r="A88" s="316"/>
      <c r="B88" s="1023" t="s">
        <v>295</v>
      </c>
      <c r="C88" s="1024"/>
    </row>
    <row r="89" spans="1:3">
      <c r="A89" s="1029" t="s">
        <v>296</v>
      </c>
      <c r="B89" s="1030"/>
      <c r="C89" s="1031"/>
    </row>
    <row r="90" spans="1:3">
      <c r="A90" s="316"/>
      <c r="B90" s="1023" t="s">
        <v>229</v>
      </c>
      <c r="C90" s="1024"/>
    </row>
    <row r="91" spans="1:3">
      <c r="A91" s="316"/>
      <c r="B91" s="1023" t="s">
        <v>298</v>
      </c>
      <c r="C91" s="1024"/>
    </row>
    <row r="92" spans="1:3" ht="12" customHeight="1">
      <c r="A92" s="316"/>
      <c r="B92" s="1023" t="s">
        <v>299</v>
      </c>
      <c r="C92" s="1024"/>
    </row>
    <row r="93" spans="1:3">
      <c r="A93" s="316"/>
      <c r="B93" s="1023" t="s">
        <v>300</v>
      </c>
      <c r="C93" s="1024"/>
    </row>
    <row r="94" spans="1:3" ht="24.75" customHeight="1">
      <c r="A94" s="316"/>
      <c r="B94" s="1032" t="s">
        <v>336</v>
      </c>
      <c r="C94" s="1033"/>
    </row>
    <row r="95" spans="1:3" ht="24" customHeight="1">
      <c r="A95" s="316"/>
      <c r="B95" s="1032" t="s">
        <v>337</v>
      </c>
      <c r="C95" s="1033"/>
    </row>
    <row r="96" spans="1:3" ht="13.5" customHeight="1">
      <c r="A96" s="316"/>
      <c r="B96" s="1032" t="s">
        <v>301</v>
      </c>
      <c r="C96" s="1033"/>
    </row>
    <row r="97" spans="1:3" ht="11.25" customHeight="1" thickBot="1">
      <c r="A97" s="1034" t="s">
        <v>332</v>
      </c>
      <c r="B97" s="1035"/>
      <c r="C97" s="1036"/>
    </row>
    <row r="98" spans="1:3" ht="13.2" thickTop="1" thickBot="1">
      <c r="A98" s="1028" t="s">
        <v>238</v>
      </c>
      <c r="B98" s="1028"/>
      <c r="C98" s="1028"/>
    </row>
    <row r="99" spans="1:3">
      <c r="A99" s="204">
        <v>2</v>
      </c>
      <c r="B99" s="302" t="s">
        <v>312</v>
      </c>
      <c r="C99" s="302" t="s">
        <v>333</v>
      </c>
    </row>
    <row r="100" spans="1:3">
      <c r="A100" s="134">
        <v>3</v>
      </c>
      <c r="B100" s="303" t="s">
        <v>313</v>
      </c>
      <c r="C100" s="304" t="s">
        <v>334</v>
      </c>
    </row>
    <row r="101" spans="1:3">
      <c r="A101" s="134">
        <v>4</v>
      </c>
      <c r="B101" s="303" t="s">
        <v>314</v>
      </c>
      <c r="C101" s="304" t="s">
        <v>338</v>
      </c>
    </row>
    <row r="102" spans="1:3" ht="11.25" customHeight="1">
      <c r="A102" s="134">
        <v>5</v>
      </c>
      <c r="B102" s="303" t="s">
        <v>315</v>
      </c>
      <c r="C102" s="304" t="s">
        <v>335</v>
      </c>
    </row>
    <row r="103" spans="1:3" ht="12" customHeight="1">
      <c r="A103" s="134">
        <v>6</v>
      </c>
      <c r="B103" s="303" t="s">
        <v>330</v>
      </c>
      <c r="C103" s="304" t="s">
        <v>316</v>
      </c>
    </row>
    <row r="104" spans="1:3" ht="12" customHeight="1">
      <c r="A104" s="134">
        <v>7</v>
      </c>
      <c r="B104" s="303" t="s">
        <v>317</v>
      </c>
      <c r="C104" s="304" t="s">
        <v>331</v>
      </c>
    </row>
    <row r="105" spans="1:3">
      <c r="A105" s="134">
        <v>8</v>
      </c>
      <c r="B105" s="303" t="s">
        <v>322</v>
      </c>
      <c r="C105" s="304" t="s">
        <v>342</v>
      </c>
    </row>
    <row r="106" spans="1:3" ht="11.25" customHeight="1">
      <c r="A106" s="1029" t="s">
        <v>302</v>
      </c>
      <c r="B106" s="1030"/>
      <c r="C106" s="1031"/>
    </row>
    <row r="107" spans="1:3" ht="12" customHeight="1">
      <c r="A107" s="316"/>
      <c r="B107" s="1006" t="s">
        <v>999</v>
      </c>
      <c r="C107" s="1007"/>
    </row>
    <row r="108" spans="1:3">
      <c r="A108" s="1029" t="s">
        <v>458</v>
      </c>
      <c r="B108" s="1030"/>
      <c r="C108" s="1031"/>
    </row>
    <row r="109" spans="1:3" ht="12" customHeight="1">
      <c r="A109" s="316"/>
      <c r="B109" s="1023" t="s">
        <v>460</v>
      </c>
      <c r="C109" s="1024"/>
    </row>
    <row r="110" spans="1:3">
      <c r="A110" s="316"/>
      <c r="B110" s="1023" t="s">
        <v>461</v>
      </c>
      <c r="C110" s="1024"/>
    </row>
    <row r="111" spans="1:3">
      <c r="A111" s="316"/>
      <c r="B111" s="1023" t="s">
        <v>459</v>
      </c>
      <c r="C111" s="1024"/>
    </row>
    <row r="112" spans="1:3">
      <c r="A112" s="1020" t="s">
        <v>692</v>
      </c>
      <c r="B112" s="1020"/>
      <c r="C112" s="1020"/>
    </row>
    <row r="113" spans="1:3">
      <c r="A113" s="1025" t="s">
        <v>176</v>
      </c>
      <c r="B113" s="1025"/>
      <c r="C113" s="1025"/>
    </row>
    <row r="114" spans="1:3">
      <c r="A114" s="480">
        <v>1</v>
      </c>
      <c r="B114" s="1008" t="s">
        <v>576</v>
      </c>
      <c r="C114" s="1009"/>
    </row>
    <row r="115" spans="1:3">
      <c r="A115" s="480">
        <v>2</v>
      </c>
      <c r="B115" s="1026" t="s">
        <v>577</v>
      </c>
      <c r="C115" s="1027"/>
    </row>
    <row r="116" spans="1:3">
      <c r="A116" s="480">
        <v>3</v>
      </c>
      <c r="B116" s="1008" t="s">
        <v>902</v>
      </c>
      <c r="C116" s="1009"/>
    </row>
    <row r="117" spans="1:3">
      <c r="A117" s="480">
        <v>4</v>
      </c>
      <c r="B117" s="1008" t="s">
        <v>901</v>
      </c>
      <c r="C117" s="1009"/>
    </row>
    <row r="118" spans="1:3">
      <c r="A118" s="480">
        <v>5</v>
      </c>
      <c r="B118" s="484" t="s">
        <v>900</v>
      </c>
      <c r="C118" s="483"/>
    </row>
    <row r="119" spans="1:3">
      <c r="A119" s="480">
        <v>6</v>
      </c>
      <c r="B119" s="1010" t="s">
        <v>968</v>
      </c>
      <c r="C119" s="1011"/>
    </row>
    <row r="120" spans="1:3" ht="48.45" customHeight="1">
      <c r="A120" s="480">
        <v>7</v>
      </c>
      <c r="B120" s="1010" t="s">
        <v>969</v>
      </c>
      <c r="C120" s="1011"/>
    </row>
    <row r="121" spans="1:3">
      <c r="A121" s="455">
        <v>8</v>
      </c>
      <c r="B121" s="452" t="s">
        <v>603</v>
      </c>
      <c r="C121" s="477" t="s">
        <v>899</v>
      </c>
    </row>
    <row r="122" spans="1:3" ht="24">
      <c r="A122" s="480">
        <v>9.01</v>
      </c>
      <c r="B122" s="452" t="s">
        <v>487</v>
      </c>
      <c r="C122" s="464" t="s">
        <v>652</v>
      </c>
    </row>
    <row r="123" spans="1:3" ht="36">
      <c r="A123" s="480">
        <v>9.02</v>
      </c>
      <c r="B123" s="452" t="s">
        <v>488</v>
      </c>
      <c r="C123" s="464" t="s">
        <v>655</v>
      </c>
    </row>
    <row r="124" spans="1:3">
      <c r="A124" s="480">
        <v>9.0299999999999994</v>
      </c>
      <c r="B124" s="467" t="s">
        <v>836</v>
      </c>
      <c r="C124" s="467" t="s">
        <v>578</v>
      </c>
    </row>
    <row r="125" spans="1:3">
      <c r="A125" s="480">
        <v>9.0399999999999991</v>
      </c>
      <c r="B125" s="452" t="s">
        <v>489</v>
      </c>
      <c r="C125" s="467" t="s">
        <v>579</v>
      </c>
    </row>
    <row r="126" spans="1:3">
      <c r="A126" s="480">
        <v>9.0500000000000007</v>
      </c>
      <c r="B126" s="452" t="s">
        <v>490</v>
      </c>
      <c r="C126" s="467" t="s">
        <v>580</v>
      </c>
    </row>
    <row r="127" spans="1:3" ht="24">
      <c r="A127" s="480">
        <v>9.06</v>
      </c>
      <c r="B127" s="452" t="s">
        <v>491</v>
      </c>
      <c r="C127" s="467" t="s">
        <v>581</v>
      </c>
    </row>
    <row r="128" spans="1:3">
      <c r="A128" s="480">
        <v>9.07</v>
      </c>
      <c r="B128" s="482" t="s">
        <v>492</v>
      </c>
      <c r="C128" s="467" t="s">
        <v>582</v>
      </c>
    </row>
    <row r="129" spans="1:3" ht="24">
      <c r="A129" s="480">
        <v>9.08</v>
      </c>
      <c r="B129" s="452" t="s">
        <v>493</v>
      </c>
      <c r="C129" s="467" t="s">
        <v>583</v>
      </c>
    </row>
    <row r="130" spans="1:3" ht="24">
      <c r="A130" s="480">
        <v>9.09</v>
      </c>
      <c r="B130" s="452" t="s">
        <v>494</v>
      </c>
      <c r="C130" s="467" t="s">
        <v>584</v>
      </c>
    </row>
    <row r="131" spans="1:3">
      <c r="A131" s="481">
        <v>9.1</v>
      </c>
      <c r="B131" s="452" t="s">
        <v>495</v>
      </c>
      <c r="C131" s="467" t="s">
        <v>585</v>
      </c>
    </row>
    <row r="132" spans="1:3">
      <c r="A132" s="480">
        <v>9.11</v>
      </c>
      <c r="B132" s="452" t="s">
        <v>496</v>
      </c>
      <c r="C132" s="467" t="s">
        <v>586</v>
      </c>
    </row>
    <row r="133" spans="1:3">
      <c r="A133" s="480">
        <v>9.1199999999999992</v>
      </c>
      <c r="B133" s="452" t="s">
        <v>497</v>
      </c>
      <c r="C133" s="467" t="s">
        <v>587</v>
      </c>
    </row>
    <row r="134" spans="1:3">
      <c r="A134" s="480">
        <v>9.1300000000000008</v>
      </c>
      <c r="B134" s="452" t="s">
        <v>498</v>
      </c>
      <c r="C134" s="467" t="s">
        <v>588</v>
      </c>
    </row>
    <row r="135" spans="1:3">
      <c r="A135" s="480">
        <v>9.14</v>
      </c>
      <c r="B135" s="452" t="s">
        <v>499</v>
      </c>
      <c r="C135" s="467" t="s">
        <v>589</v>
      </c>
    </row>
    <row r="136" spans="1:3">
      <c r="A136" s="480">
        <v>9.15</v>
      </c>
      <c r="B136" s="452" t="s">
        <v>500</v>
      </c>
      <c r="C136" s="467" t="s">
        <v>590</v>
      </c>
    </row>
    <row r="137" spans="1:3">
      <c r="A137" s="480">
        <v>9.16</v>
      </c>
      <c r="B137" s="452" t="s">
        <v>501</v>
      </c>
      <c r="C137" s="467" t="s">
        <v>591</v>
      </c>
    </row>
    <row r="138" spans="1:3">
      <c r="A138" s="480">
        <v>9.17</v>
      </c>
      <c r="B138" s="467" t="s">
        <v>502</v>
      </c>
      <c r="C138" s="467" t="s">
        <v>592</v>
      </c>
    </row>
    <row r="139" spans="1:3" ht="24">
      <c r="A139" s="480">
        <v>9.18</v>
      </c>
      <c r="B139" s="452" t="s">
        <v>503</v>
      </c>
      <c r="C139" s="467" t="s">
        <v>593</v>
      </c>
    </row>
    <row r="140" spans="1:3">
      <c r="A140" s="480">
        <v>9.19</v>
      </c>
      <c r="B140" s="452" t="s">
        <v>504</v>
      </c>
      <c r="C140" s="467" t="s">
        <v>594</v>
      </c>
    </row>
    <row r="141" spans="1:3">
      <c r="A141" s="481">
        <v>9.1999999999999993</v>
      </c>
      <c r="B141" s="452" t="s">
        <v>505</v>
      </c>
      <c r="C141" s="467" t="s">
        <v>595</v>
      </c>
    </row>
    <row r="142" spans="1:3">
      <c r="A142" s="480">
        <v>9.2100000000000009</v>
      </c>
      <c r="B142" s="452" t="s">
        <v>506</v>
      </c>
      <c r="C142" s="467" t="s">
        <v>596</v>
      </c>
    </row>
    <row r="143" spans="1:3">
      <c r="A143" s="480">
        <v>9.2200000000000006</v>
      </c>
      <c r="B143" s="452" t="s">
        <v>507</v>
      </c>
      <c r="C143" s="467" t="s">
        <v>597</v>
      </c>
    </row>
    <row r="144" spans="1:3" ht="24">
      <c r="A144" s="480">
        <v>9.23</v>
      </c>
      <c r="B144" s="452" t="s">
        <v>508</v>
      </c>
      <c r="C144" s="467" t="s">
        <v>598</v>
      </c>
    </row>
    <row r="145" spans="1:3" ht="24">
      <c r="A145" s="480">
        <v>9.24</v>
      </c>
      <c r="B145" s="452" t="s">
        <v>509</v>
      </c>
      <c r="C145" s="467" t="s">
        <v>599</v>
      </c>
    </row>
    <row r="146" spans="1:3">
      <c r="A146" s="480">
        <v>9.2500000000000107</v>
      </c>
      <c r="B146" s="452" t="s">
        <v>510</v>
      </c>
      <c r="C146" s="467" t="s">
        <v>600</v>
      </c>
    </row>
    <row r="147" spans="1:3" ht="24">
      <c r="A147" s="480">
        <v>9.2600000000000193</v>
      </c>
      <c r="B147" s="452" t="s">
        <v>601</v>
      </c>
      <c r="C147" s="479" t="s">
        <v>602</v>
      </c>
    </row>
    <row r="148" spans="1:3" s="317" customFormat="1" ht="24">
      <c r="A148" s="480">
        <v>9.2700000000000298</v>
      </c>
      <c r="B148" s="452" t="s">
        <v>88</v>
      </c>
      <c r="C148" s="479" t="s">
        <v>653</v>
      </c>
    </row>
    <row r="149" spans="1:3" s="317" customFormat="1">
      <c r="A149" s="456"/>
      <c r="B149" s="1004" t="s">
        <v>604</v>
      </c>
      <c r="C149" s="1005"/>
    </row>
    <row r="150" spans="1:3" s="317" customFormat="1">
      <c r="A150" s="455">
        <v>1</v>
      </c>
      <c r="B150" s="1012" t="s">
        <v>898</v>
      </c>
      <c r="C150" s="1013"/>
    </row>
    <row r="151" spans="1:3" s="317" customFormat="1">
      <c r="A151" s="455">
        <v>2</v>
      </c>
      <c r="B151" s="1012" t="s">
        <v>654</v>
      </c>
      <c r="C151" s="1013"/>
    </row>
    <row r="152" spans="1:3" s="317" customFormat="1">
      <c r="A152" s="455">
        <v>3</v>
      </c>
      <c r="B152" s="1012" t="s">
        <v>651</v>
      </c>
      <c r="C152" s="1013"/>
    </row>
    <row r="153" spans="1:3" s="317" customFormat="1">
      <c r="A153" s="456"/>
      <c r="B153" s="1004" t="s">
        <v>605</v>
      </c>
      <c r="C153" s="1005"/>
    </row>
    <row r="154" spans="1:3" s="317" customFormat="1">
      <c r="A154" s="455">
        <v>1</v>
      </c>
      <c r="B154" s="1014" t="s">
        <v>897</v>
      </c>
      <c r="C154" s="1015"/>
    </row>
    <row r="155" spans="1:3" s="317" customFormat="1">
      <c r="A155" s="455">
        <v>2</v>
      </c>
      <c r="B155" s="452" t="s">
        <v>834</v>
      </c>
      <c r="C155" s="533" t="s">
        <v>963</v>
      </c>
    </row>
    <row r="156" spans="1:3" ht="24">
      <c r="A156" s="455">
        <v>3</v>
      </c>
      <c r="B156" s="452" t="s">
        <v>833</v>
      </c>
      <c r="C156" s="477" t="s">
        <v>896</v>
      </c>
    </row>
    <row r="157" spans="1:3">
      <c r="A157" s="455">
        <v>4</v>
      </c>
      <c r="B157" s="452" t="s">
        <v>480</v>
      </c>
      <c r="C157" s="452" t="s">
        <v>914</v>
      </c>
    </row>
    <row r="158" spans="1:3" ht="25.2" customHeight="1">
      <c r="A158" s="456"/>
      <c r="B158" s="1004" t="s">
        <v>606</v>
      </c>
      <c r="C158" s="1005"/>
    </row>
    <row r="159" spans="1:3" ht="36">
      <c r="A159" s="455"/>
      <c r="B159" s="452" t="s">
        <v>885</v>
      </c>
      <c r="C159" s="534" t="s">
        <v>964</v>
      </c>
    </row>
    <row r="160" spans="1:3">
      <c r="A160" s="456"/>
      <c r="B160" s="1004" t="s">
        <v>607</v>
      </c>
      <c r="C160" s="1005"/>
    </row>
    <row r="161" spans="1:3" ht="39" customHeight="1">
      <c r="A161" s="456"/>
      <c r="B161" s="1006" t="s">
        <v>895</v>
      </c>
      <c r="C161" s="1007"/>
    </row>
    <row r="162" spans="1:3">
      <c r="A162" s="456" t="s">
        <v>608</v>
      </c>
      <c r="B162" s="478" t="s">
        <v>518</v>
      </c>
      <c r="C162" s="469" t="s">
        <v>609</v>
      </c>
    </row>
    <row r="163" spans="1:3">
      <c r="A163" s="456" t="s">
        <v>357</v>
      </c>
      <c r="B163" s="475" t="s">
        <v>519</v>
      </c>
      <c r="C163" s="477" t="s">
        <v>894</v>
      </c>
    </row>
    <row r="164" spans="1:3" ht="24">
      <c r="A164" s="456" t="s">
        <v>364</v>
      </c>
      <c r="B164" s="469" t="s">
        <v>520</v>
      </c>
      <c r="C164" s="477" t="s">
        <v>610</v>
      </c>
    </row>
    <row r="165" spans="1:3">
      <c r="A165" s="456" t="s">
        <v>611</v>
      </c>
      <c r="B165" s="475" t="s">
        <v>521</v>
      </c>
      <c r="C165" s="476" t="s">
        <v>612</v>
      </c>
    </row>
    <row r="166" spans="1:3" ht="24">
      <c r="A166" s="456" t="s">
        <v>613</v>
      </c>
      <c r="B166" s="475" t="s">
        <v>849</v>
      </c>
      <c r="C166" s="474" t="s">
        <v>893</v>
      </c>
    </row>
    <row r="167" spans="1:3" ht="24">
      <c r="A167" s="456" t="s">
        <v>365</v>
      </c>
      <c r="B167" s="475" t="s">
        <v>522</v>
      </c>
      <c r="C167" s="474" t="s">
        <v>615</v>
      </c>
    </row>
    <row r="168" spans="1:3" ht="24">
      <c r="A168" s="456" t="s">
        <v>614</v>
      </c>
      <c r="B168" s="472" t="s">
        <v>525</v>
      </c>
      <c r="C168" s="473" t="s">
        <v>622</v>
      </c>
    </row>
    <row r="169" spans="1:3" ht="24">
      <c r="A169" s="456" t="s">
        <v>616</v>
      </c>
      <c r="B169" s="472" t="s">
        <v>523</v>
      </c>
      <c r="C169" s="474" t="s">
        <v>618</v>
      </c>
    </row>
    <row r="170" spans="1:3" ht="26.7" customHeight="1">
      <c r="A170" s="456" t="s">
        <v>617</v>
      </c>
      <c r="B170" s="472" t="s">
        <v>524</v>
      </c>
      <c r="C170" s="473" t="s">
        <v>620</v>
      </c>
    </row>
    <row r="171" spans="1:3">
      <c r="A171" s="456" t="s">
        <v>619</v>
      </c>
      <c r="B171" s="450" t="s">
        <v>526</v>
      </c>
      <c r="C171" s="473" t="s">
        <v>624</v>
      </c>
    </row>
    <row r="172" spans="1:3" ht="24">
      <c r="A172" s="456" t="s">
        <v>621</v>
      </c>
      <c r="B172" s="472" t="s">
        <v>527</v>
      </c>
      <c r="C172" s="471" t="s">
        <v>625</v>
      </c>
    </row>
    <row r="173" spans="1:3">
      <c r="A173" s="456" t="s">
        <v>623</v>
      </c>
      <c r="B173" s="470" t="s">
        <v>528</v>
      </c>
      <c r="C173" s="469" t="s">
        <v>626</v>
      </c>
    </row>
    <row r="174" spans="1:3" ht="24">
      <c r="A174" s="456"/>
      <c r="B174" s="468" t="s">
        <v>892</v>
      </c>
      <c r="C174" s="467" t="s">
        <v>627</v>
      </c>
    </row>
    <row r="175" spans="1:3" ht="24">
      <c r="A175" s="456"/>
      <c r="B175" s="468" t="s">
        <v>891</v>
      </c>
      <c r="C175" s="467" t="s">
        <v>628</v>
      </c>
    </row>
    <row r="176" spans="1:3" ht="24">
      <c r="A176" s="456"/>
      <c r="B176" s="468" t="s">
        <v>890</v>
      </c>
      <c r="C176" s="467" t="s">
        <v>629</v>
      </c>
    </row>
    <row r="177" spans="1:3">
      <c r="A177" s="456"/>
      <c r="B177" s="1004" t="s">
        <v>630</v>
      </c>
      <c r="C177" s="1005"/>
    </row>
    <row r="178" spans="1:3">
      <c r="A178" s="456"/>
      <c r="B178" s="1012" t="s">
        <v>889</v>
      </c>
      <c r="C178" s="1013"/>
    </row>
    <row r="179" spans="1:3">
      <c r="A179" s="455">
        <v>1</v>
      </c>
      <c r="B179" s="467" t="s">
        <v>532</v>
      </c>
      <c r="C179" s="467" t="s">
        <v>532</v>
      </c>
    </row>
    <row r="180" spans="1:3" ht="24">
      <c r="A180" s="455">
        <v>2</v>
      </c>
      <c r="B180" s="467" t="s">
        <v>631</v>
      </c>
      <c r="C180" s="467" t="s">
        <v>632</v>
      </c>
    </row>
    <row r="181" spans="1:3">
      <c r="A181" s="455">
        <v>3</v>
      </c>
      <c r="B181" s="467" t="s">
        <v>534</v>
      </c>
      <c r="C181" s="467" t="s">
        <v>633</v>
      </c>
    </row>
    <row r="182" spans="1:3" ht="24">
      <c r="A182" s="455">
        <v>4</v>
      </c>
      <c r="B182" s="467" t="s">
        <v>535</v>
      </c>
      <c r="C182" s="467" t="s">
        <v>634</v>
      </c>
    </row>
    <row r="183" spans="1:3" ht="24">
      <c r="A183" s="455">
        <v>5</v>
      </c>
      <c r="B183" s="467" t="s">
        <v>536</v>
      </c>
      <c r="C183" s="467" t="s">
        <v>656</v>
      </c>
    </row>
    <row r="184" spans="1:3" ht="48">
      <c r="A184" s="455">
        <v>6</v>
      </c>
      <c r="B184" s="467" t="s">
        <v>537</v>
      </c>
      <c r="C184" s="467" t="s">
        <v>635</v>
      </c>
    </row>
    <row r="185" spans="1:3">
      <c r="A185" s="456"/>
      <c r="B185" s="1004" t="s">
        <v>636</v>
      </c>
      <c r="C185" s="1005"/>
    </row>
    <row r="186" spans="1:3">
      <c r="A186" s="456"/>
      <c r="B186" s="1017" t="s">
        <v>888</v>
      </c>
      <c r="C186" s="1018"/>
    </row>
    <row r="187" spans="1:3" ht="24">
      <c r="A187" s="456">
        <v>1.1000000000000001</v>
      </c>
      <c r="B187" s="466" t="s">
        <v>542</v>
      </c>
      <c r="C187" s="464" t="s">
        <v>637</v>
      </c>
    </row>
    <row r="188" spans="1:3" ht="49.95" customHeight="1">
      <c r="A188" s="456" t="s">
        <v>146</v>
      </c>
      <c r="B188" s="451" t="s">
        <v>543</v>
      </c>
      <c r="C188" s="464" t="s">
        <v>638</v>
      </c>
    </row>
    <row r="189" spans="1:3">
      <c r="A189" s="456" t="s">
        <v>544</v>
      </c>
      <c r="B189" s="465" t="s">
        <v>545</v>
      </c>
      <c r="C189" s="1019" t="s">
        <v>887</v>
      </c>
    </row>
    <row r="190" spans="1:3">
      <c r="A190" s="456" t="s">
        <v>546</v>
      </c>
      <c r="B190" s="465" t="s">
        <v>547</v>
      </c>
      <c r="C190" s="1019"/>
    </row>
    <row r="191" spans="1:3">
      <c r="A191" s="456" t="s">
        <v>548</v>
      </c>
      <c r="B191" s="465" t="s">
        <v>549</v>
      </c>
      <c r="C191" s="1019"/>
    </row>
    <row r="192" spans="1:3">
      <c r="A192" s="456" t="s">
        <v>550</v>
      </c>
      <c r="B192" s="465" t="s">
        <v>551</v>
      </c>
      <c r="C192" s="1019"/>
    </row>
    <row r="193" spans="1:4" ht="25.5" customHeight="1">
      <c r="A193" s="456">
        <v>1.2</v>
      </c>
      <c r="B193" s="463" t="s">
        <v>863</v>
      </c>
      <c r="C193" s="535" t="s">
        <v>965</v>
      </c>
    </row>
    <row r="194" spans="1:4" ht="24">
      <c r="A194" s="456" t="s">
        <v>553</v>
      </c>
      <c r="B194" s="458" t="s">
        <v>554</v>
      </c>
      <c r="C194" s="461" t="s">
        <v>639</v>
      </c>
    </row>
    <row r="195" spans="1:4" ht="24">
      <c r="A195" s="456" t="s">
        <v>555</v>
      </c>
      <c r="B195" s="462" t="s">
        <v>556</v>
      </c>
      <c r="C195" s="461" t="s">
        <v>640</v>
      </c>
    </row>
    <row r="196" spans="1:4" ht="25.95" customHeight="1">
      <c r="A196" s="456" t="s">
        <v>557</v>
      </c>
      <c r="B196" s="460" t="s">
        <v>558</v>
      </c>
      <c r="C196" s="449" t="s">
        <v>641</v>
      </c>
    </row>
    <row r="197" spans="1:4" ht="24">
      <c r="A197" s="456" t="s">
        <v>559</v>
      </c>
      <c r="B197" s="459" t="s">
        <v>560</v>
      </c>
      <c r="C197" s="449" t="s">
        <v>642</v>
      </c>
      <c r="D197" s="318"/>
    </row>
    <row r="198" spans="1:4" ht="12.6">
      <c r="A198" s="456">
        <v>1.4</v>
      </c>
      <c r="B198" s="458" t="s">
        <v>649</v>
      </c>
      <c r="C198" s="457" t="s">
        <v>643</v>
      </c>
      <c r="D198" s="319"/>
    </row>
    <row r="199" spans="1:4" ht="12.6">
      <c r="A199" s="456">
        <v>1.5</v>
      </c>
      <c r="B199" s="458" t="s">
        <v>650</v>
      </c>
      <c r="C199" s="457" t="s">
        <v>643</v>
      </c>
      <c r="D199" s="320"/>
    </row>
    <row r="200" spans="1:4" ht="12.6">
      <c r="A200" s="456"/>
      <c r="B200" s="1020" t="s">
        <v>644</v>
      </c>
      <c r="C200" s="1020"/>
      <c r="D200" s="320"/>
    </row>
    <row r="201" spans="1:4" ht="12.6">
      <c r="A201" s="456"/>
      <c r="B201" s="1017" t="s">
        <v>886</v>
      </c>
      <c r="C201" s="1017"/>
      <c r="D201" s="320"/>
    </row>
    <row r="202" spans="1:4" ht="12.6">
      <c r="A202" s="455"/>
      <c r="B202" s="452" t="s">
        <v>885</v>
      </c>
      <c r="C202" s="534" t="s">
        <v>963</v>
      </c>
      <c r="D202" s="320"/>
    </row>
    <row r="203" spans="1:4" ht="12.6">
      <c r="A203" s="456"/>
      <c r="B203" s="1020" t="s">
        <v>645</v>
      </c>
      <c r="C203" s="1020"/>
      <c r="D203" s="321"/>
    </row>
    <row r="204" spans="1:4" ht="12.6">
      <c r="A204" s="455"/>
      <c r="B204" s="1021" t="s">
        <v>884</v>
      </c>
      <c r="C204" s="1021"/>
      <c r="D204" s="322"/>
    </row>
    <row r="205" spans="1:4" ht="12.6">
      <c r="B205" s="1020" t="s">
        <v>682</v>
      </c>
      <c r="C205" s="1020"/>
      <c r="D205" s="323"/>
    </row>
    <row r="206" spans="1:4" ht="24">
      <c r="A206" s="451">
        <v>1</v>
      </c>
      <c r="B206" s="452" t="s">
        <v>658</v>
      </c>
      <c r="C206" s="449" t="s">
        <v>670</v>
      </c>
      <c r="D206" s="322"/>
    </row>
    <row r="207" spans="1:4" ht="18" customHeight="1">
      <c r="A207" s="451">
        <v>2</v>
      </c>
      <c r="B207" s="452" t="s">
        <v>659</v>
      </c>
      <c r="C207" s="449" t="s">
        <v>671</v>
      </c>
      <c r="D207" s="323"/>
    </row>
    <row r="208" spans="1:4" ht="24">
      <c r="A208" s="451">
        <v>3</v>
      </c>
      <c r="B208" s="452" t="s">
        <v>660</v>
      </c>
      <c r="C208" s="452" t="s">
        <v>672</v>
      </c>
      <c r="D208" s="324"/>
    </row>
    <row r="209" spans="1:4" ht="12.6">
      <c r="A209" s="451">
        <v>4</v>
      </c>
      <c r="B209" s="452" t="s">
        <v>661</v>
      </c>
      <c r="C209" s="452" t="s">
        <v>673</v>
      </c>
      <c r="D209" s="324"/>
    </row>
    <row r="210" spans="1:4" ht="24">
      <c r="A210" s="451">
        <v>5</v>
      </c>
      <c r="B210" s="452" t="s">
        <v>662</v>
      </c>
      <c r="C210" s="452" t="s">
        <v>674</v>
      </c>
    </row>
    <row r="211" spans="1:4" ht="24.45" customHeight="1">
      <c r="A211" s="451">
        <v>6</v>
      </c>
      <c r="B211" s="452" t="s">
        <v>663</v>
      </c>
      <c r="C211" s="452" t="s">
        <v>675</v>
      </c>
    </row>
    <row r="212" spans="1:4" ht="24">
      <c r="A212" s="451">
        <v>7</v>
      </c>
      <c r="B212" s="452" t="s">
        <v>664</v>
      </c>
      <c r="C212" s="452" t="s">
        <v>676</v>
      </c>
    </row>
    <row r="213" spans="1:4">
      <c r="A213" s="451">
        <v>7.1</v>
      </c>
      <c r="B213" s="454" t="s">
        <v>665</v>
      </c>
      <c r="C213" s="452" t="s">
        <v>677</v>
      </c>
    </row>
    <row r="214" spans="1:4">
      <c r="A214" s="451">
        <v>7.2</v>
      </c>
      <c r="B214" s="454" t="s">
        <v>666</v>
      </c>
      <c r="C214" s="452" t="s">
        <v>678</v>
      </c>
    </row>
    <row r="215" spans="1:4">
      <c r="A215" s="451">
        <v>7.3</v>
      </c>
      <c r="B215" s="453" t="s">
        <v>667</v>
      </c>
      <c r="C215" s="452" t="s">
        <v>679</v>
      </c>
    </row>
    <row r="216" spans="1:4" ht="39.450000000000003" customHeight="1">
      <c r="A216" s="451">
        <v>8</v>
      </c>
      <c r="B216" s="452" t="s">
        <v>668</v>
      </c>
      <c r="C216" s="449" t="s">
        <v>680</v>
      </c>
    </row>
    <row r="217" spans="1:4">
      <c r="A217" s="451">
        <v>9</v>
      </c>
      <c r="B217" s="452" t="s">
        <v>669</v>
      </c>
      <c r="C217" s="449" t="s">
        <v>681</v>
      </c>
    </row>
    <row r="218" spans="1:4" ht="24">
      <c r="A218" s="493">
        <v>10.1</v>
      </c>
      <c r="B218" s="494" t="s">
        <v>689</v>
      </c>
      <c r="C218" s="485" t="s">
        <v>690</v>
      </c>
    </row>
    <row r="219" spans="1:4">
      <c r="A219" s="1022"/>
      <c r="B219" s="495" t="s">
        <v>876</v>
      </c>
      <c r="C219" s="449" t="s">
        <v>883</v>
      </c>
    </row>
    <row r="220" spans="1:4">
      <c r="A220" s="1022"/>
      <c r="B220" s="450" t="s">
        <v>541</v>
      </c>
      <c r="C220" s="449" t="s">
        <v>882</v>
      </c>
    </row>
    <row r="221" spans="1:4">
      <c r="A221" s="1022"/>
      <c r="B221" s="450" t="s">
        <v>875</v>
      </c>
      <c r="C221" s="535" t="s">
        <v>966</v>
      </c>
    </row>
    <row r="222" spans="1:4">
      <c r="A222" s="1022"/>
      <c r="B222" s="450" t="s">
        <v>683</v>
      </c>
      <c r="C222" s="449" t="s">
        <v>881</v>
      </c>
    </row>
    <row r="223" spans="1:4" ht="24">
      <c r="A223" s="1022"/>
      <c r="B223" s="450" t="s">
        <v>687</v>
      </c>
      <c r="C223" s="464" t="s">
        <v>880</v>
      </c>
    </row>
    <row r="224" spans="1:4" ht="36">
      <c r="A224" s="1022"/>
      <c r="B224" s="450" t="s">
        <v>686</v>
      </c>
      <c r="C224" s="449" t="s">
        <v>879</v>
      </c>
    </row>
    <row r="225" spans="1:3">
      <c r="A225" s="1022"/>
      <c r="B225" s="450" t="s">
        <v>915</v>
      </c>
      <c r="C225" s="449" t="s">
        <v>878</v>
      </c>
    </row>
    <row r="226" spans="1:3" ht="24">
      <c r="A226" s="1022"/>
      <c r="B226" s="450" t="s">
        <v>916</v>
      </c>
      <c r="C226" s="449" t="s">
        <v>877</v>
      </c>
    </row>
    <row r="227" spans="1:3" ht="12.6">
      <c r="A227" s="486"/>
      <c r="B227" s="487"/>
      <c r="C227" s="488"/>
    </row>
    <row r="228" spans="1:3" ht="12.6">
      <c r="A228" s="486"/>
      <c r="B228" s="488"/>
      <c r="C228" s="489"/>
    </row>
    <row r="229" spans="1:3" ht="12.6">
      <c r="A229" s="486"/>
      <c r="B229" s="488"/>
      <c r="C229" s="489"/>
    </row>
    <row r="230" spans="1:3" ht="12.6">
      <c r="A230" s="486"/>
      <c r="B230" s="490"/>
      <c r="C230" s="489"/>
    </row>
    <row r="231" spans="1:3">
      <c r="A231" s="1016"/>
      <c r="B231" s="491"/>
      <c r="C231" s="489"/>
    </row>
    <row r="232" spans="1:3">
      <c r="A232" s="1016"/>
      <c r="B232" s="491"/>
      <c r="C232" s="489"/>
    </row>
    <row r="233" spans="1:3">
      <c r="A233" s="1016"/>
      <c r="B233" s="491"/>
      <c r="C233" s="489"/>
    </row>
    <row r="234" spans="1:3">
      <c r="A234" s="1016"/>
      <c r="B234" s="491"/>
      <c r="C234" s="492"/>
    </row>
    <row r="235" spans="1:3" ht="40.5" customHeight="1">
      <c r="A235" s="1016"/>
      <c r="B235" s="491"/>
      <c r="C235" s="489"/>
    </row>
    <row r="236" spans="1:3" ht="24" customHeight="1">
      <c r="A236" s="1016"/>
      <c r="B236" s="491"/>
      <c r="C236" s="489"/>
    </row>
    <row r="237" spans="1:3">
      <c r="A237" s="1016"/>
      <c r="B237" s="491"/>
      <c r="C237" s="489"/>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scale="55" orientation="landscape" horizontalDpi="1200" verticalDpi="1200" r:id="rId1"/>
  <rowBreaks count="1" manualBreakCount="1">
    <brk id="187"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H45"/>
  <sheetViews>
    <sheetView topLeftCell="A8" zoomScale="80" zoomScaleNormal="80" workbookViewId="0">
      <selection activeCell="M33" sqref="M33"/>
    </sheetView>
  </sheetViews>
  <sheetFormatPr defaultRowHeight="14.4"/>
  <cols>
    <col min="2" max="2" width="66.6640625" customWidth="1"/>
    <col min="3" max="8" width="14.6640625" style="732" customWidth="1"/>
  </cols>
  <sheetData>
    <row r="1" spans="1:8">
      <c r="A1" s="17" t="s">
        <v>97</v>
      </c>
      <c r="B1" s="250" t="str">
        <f>Info!C2</f>
        <v>სს ”ლიბერთი ბანკი”</v>
      </c>
      <c r="C1" s="727"/>
      <c r="D1" s="733"/>
      <c r="E1" s="733"/>
      <c r="F1" s="733"/>
      <c r="G1" s="733"/>
    </row>
    <row r="2" spans="1:8">
      <c r="A2" s="17" t="s">
        <v>98</v>
      </c>
      <c r="B2" s="618">
        <f>'1. key ratios'!B2</f>
        <v>45838</v>
      </c>
      <c r="C2" s="728"/>
      <c r="D2" s="734"/>
      <c r="E2" s="734"/>
      <c r="F2" s="734"/>
      <c r="G2" s="734"/>
      <c r="H2" s="735"/>
    </row>
    <row r="3" spans="1:8" ht="15" thickBot="1">
      <c r="A3" s="17"/>
      <c r="B3" s="16"/>
      <c r="C3" s="728"/>
      <c r="D3" s="734"/>
      <c r="E3" s="734"/>
      <c r="F3" s="734"/>
      <c r="G3" s="734"/>
      <c r="H3" s="735"/>
    </row>
    <row r="4" spans="1:8">
      <c r="A4" s="888" t="s">
        <v>25</v>
      </c>
      <c r="B4" s="886" t="s">
        <v>155</v>
      </c>
      <c r="C4" s="884" t="s">
        <v>103</v>
      </c>
      <c r="D4" s="884"/>
      <c r="E4" s="884"/>
      <c r="F4" s="884" t="s">
        <v>104</v>
      </c>
      <c r="G4" s="884"/>
      <c r="H4" s="885"/>
    </row>
    <row r="5" spans="1:8" ht="15.45" customHeight="1">
      <c r="A5" s="889"/>
      <c r="B5" s="887"/>
      <c r="C5" s="729" t="s">
        <v>26</v>
      </c>
      <c r="D5" s="729" t="s">
        <v>77</v>
      </c>
      <c r="E5" s="729" t="s">
        <v>66</v>
      </c>
      <c r="F5" s="729" t="s">
        <v>26</v>
      </c>
      <c r="G5" s="729" t="s">
        <v>77</v>
      </c>
      <c r="H5" s="736" t="s">
        <v>66</v>
      </c>
    </row>
    <row r="6" spans="1:8">
      <c r="A6" s="806">
        <v>1</v>
      </c>
      <c r="B6" s="340" t="s">
        <v>744</v>
      </c>
      <c r="C6" s="823">
        <v>300943572.25999999</v>
      </c>
      <c r="D6" s="823">
        <v>43080129.510000013</v>
      </c>
      <c r="E6" s="824">
        <f>C6+D6</f>
        <v>344023701.76999998</v>
      </c>
      <c r="F6" s="819">
        <v>259700783.84800002</v>
      </c>
      <c r="G6" s="819">
        <v>34042059.594999999</v>
      </c>
      <c r="H6" s="820">
        <f>F6+G6</f>
        <v>293742843.44300002</v>
      </c>
    </row>
    <row r="7" spans="1:8">
      <c r="A7" s="806">
        <v>1.1000000000000001</v>
      </c>
      <c r="B7" s="341" t="s">
        <v>698</v>
      </c>
      <c r="C7" s="730"/>
      <c r="D7" s="730"/>
      <c r="E7" s="737">
        <f t="shared" ref="E7:E45" si="0">C7+D7</f>
        <v>0</v>
      </c>
      <c r="F7" s="801"/>
      <c r="G7" s="801"/>
      <c r="H7" s="811">
        <f t="shared" ref="H7:H45" si="1">F7+G7</f>
        <v>0</v>
      </c>
    </row>
    <row r="8" spans="1:8" ht="20.399999999999999">
      <c r="A8" s="806">
        <v>1.2</v>
      </c>
      <c r="B8" s="341" t="s">
        <v>745</v>
      </c>
      <c r="C8" s="730"/>
      <c r="D8" s="730"/>
      <c r="E8" s="737">
        <f t="shared" si="0"/>
        <v>0</v>
      </c>
      <c r="F8" s="801"/>
      <c r="G8" s="801"/>
      <c r="H8" s="811">
        <f t="shared" si="1"/>
        <v>0</v>
      </c>
    </row>
    <row r="9" spans="1:8" ht="21.45" customHeight="1">
      <c r="A9" s="806">
        <v>1.3</v>
      </c>
      <c r="B9" s="338" t="s">
        <v>746</v>
      </c>
      <c r="C9" s="730"/>
      <c r="D9" s="730"/>
      <c r="E9" s="737">
        <f t="shared" si="0"/>
        <v>0</v>
      </c>
      <c r="F9" s="801"/>
      <c r="G9" s="801"/>
      <c r="H9" s="811">
        <f t="shared" si="1"/>
        <v>0</v>
      </c>
    </row>
    <row r="10" spans="1:8" ht="20.399999999999999">
      <c r="A10" s="806">
        <v>1.4</v>
      </c>
      <c r="B10" s="338" t="s">
        <v>702</v>
      </c>
      <c r="C10" s="730">
        <v>6851109</v>
      </c>
      <c r="D10" s="730">
        <v>0</v>
      </c>
      <c r="E10" s="737">
        <f t="shared" si="0"/>
        <v>6851109</v>
      </c>
      <c r="F10" s="801">
        <v>3440823</v>
      </c>
      <c r="G10" s="801"/>
      <c r="H10" s="811">
        <f t="shared" si="1"/>
        <v>3440823</v>
      </c>
    </row>
    <row r="11" spans="1:8">
      <c r="A11" s="806">
        <v>1.5</v>
      </c>
      <c r="B11" s="338" t="s">
        <v>705</v>
      </c>
      <c r="C11" s="730">
        <v>294092463.25999999</v>
      </c>
      <c r="D11" s="730">
        <v>43080129.510000013</v>
      </c>
      <c r="E11" s="737">
        <f t="shared" si="0"/>
        <v>337172592.76999998</v>
      </c>
      <c r="F11" s="801">
        <v>256259960.84800002</v>
      </c>
      <c r="G11" s="801">
        <v>34042059.594999999</v>
      </c>
      <c r="H11" s="811">
        <f t="shared" si="1"/>
        <v>290302020.44300002</v>
      </c>
    </row>
    <row r="12" spans="1:8">
      <c r="A12" s="806">
        <v>1.6</v>
      </c>
      <c r="B12" s="342" t="s">
        <v>88</v>
      </c>
      <c r="C12" s="823"/>
      <c r="D12" s="823"/>
      <c r="E12" s="824">
        <f t="shared" si="0"/>
        <v>0</v>
      </c>
      <c r="F12" s="819"/>
      <c r="G12" s="819"/>
      <c r="H12" s="820">
        <f>F12+G12</f>
        <v>0</v>
      </c>
    </row>
    <row r="13" spans="1:8">
      <c r="A13" s="806">
        <v>2</v>
      </c>
      <c r="B13" s="343" t="s">
        <v>747</v>
      </c>
      <c r="C13" s="823">
        <v>-141687015.88481629</v>
      </c>
      <c r="D13" s="823">
        <v>-19868960.560131475</v>
      </c>
      <c r="E13" s="824">
        <f t="shared" si="0"/>
        <v>-161555976.44494778</v>
      </c>
      <c r="F13" s="819">
        <v>-124292549.32154474</v>
      </c>
      <c r="G13" s="819">
        <v>-12805869.49613018</v>
      </c>
      <c r="H13" s="820">
        <f t="shared" si="1"/>
        <v>-137098418.81767491</v>
      </c>
    </row>
    <row r="14" spans="1:8">
      <c r="A14" s="806">
        <v>2.1</v>
      </c>
      <c r="B14" s="338" t="s">
        <v>748</v>
      </c>
      <c r="C14" s="730"/>
      <c r="D14" s="730"/>
      <c r="E14" s="737">
        <f t="shared" si="0"/>
        <v>0</v>
      </c>
      <c r="F14" s="801"/>
      <c r="G14" s="801"/>
      <c r="H14" s="811">
        <f t="shared" si="1"/>
        <v>0</v>
      </c>
    </row>
    <row r="15" spans="1:8" ht="24.45" customHeight="1">
      <c r="A15" s="806">
        <v>2.2000000000000002</v>
      </c>
      <c r="B15" s="338" t="s">
        <v>749</v>
      </c>
      <c r="C15" s="730"/>
      <c r="D15" s="730"/>
      <c r="E15" s="737">
        <f t="shared" si="0"/>
        <v>0</v>
      </c>
      <c r="F15" s="801"/>
      <c r="G15" s="801"/>
      <c r="H15" s="811">
        <f t="shared" si="1"/>
        <v>0</v>
      </c>
    </row>
    <row r="16" spans="1:8" ht="20.7" customHeight="1">
      <c r="A16" s="806">
        <v>2.2999999999999998</v>
      </c>
      <c r="B16" s="338" t="s">
        <v>750</v>
      </c>
      <c r="C16" s="730">
        <v>-141687015.88481629</v>
      </c>
      <c r="D16" s="730">
        <v>-19868960.560131475</v>
      </c>
      <c r="E16" s="737">
        <f t="shared" si="0"/>
        <v>-161555976.44494778</v>
      </c>
      <c r="F16" s="801">
        <v>-124292549.32154474</v>
      </c>
      <c r="G16" s="801">
        <v>-12805869.49613018</v>
      </c>
      <c r="H16" s="811">
        <f t="shared" si="1"/>
        <v>-137098418.81767491</v>
      </c>
    </row>
    <row r="17" spans="1:8">
      <c r="A17" s="806">
        <v>2.4</v>
      </c>
      <c r="B17" s="338" t="s">
        <v>751</v>
      </c>
      <c r="C17" s="730"/>
      <c r="D17" s="730"/>
      <c r="E17" s="737">
        <f t="shared" si="0"/>
        <v>0</v>
      </c>
      <c r="F17" s="801"/>
      <c r="G17" s="801"/>
      <c r="H17" s="811">
        <f t="shared" si="1"/>
        <v>0</v>
      </c>
    </row>
    <row r="18" spans="1:8">
      <c r="A18" s="806">
        <v>3</v>
      </c>
      <c r="B18" s="343" t="s">
        <v>752</v>
      </c>
      <c r="C18" s="730"/>
      <c r="D18" s="730"/>
      <c r="E18" s="737">
        <f t="shared" si="0"/>
        <v>0</v>
      </c>
      <c r="F18" s="801"/>
      <c r="G18" s="801"/>
      <c r="H18" s="811">
        <f t="shared" si="1"/>
        <v>0</v>
      </c>
    </row>
    <row r="19" spans="1:8">
      <c r="A19" s="806">
        <v>4</v>
      </c>
      <c r="B19" s="343" t="s">
        <v>753</v>
      </c>
      <c r="C19" s="730">
        <v>23079064.879999995</v>
      </c>
      <c r="D19" s="730">
        <v>5198967.9600000009</v>
      </c>
      <c r="E19" s="737">
        <f t="shared" si="0"/>
        <v>28278032.839999996</v>
      </c>
      <c r="F19" s="801">
        <v>23312048.969999995</v>
      </c>
      <c r="G19" s="801">
        <v>3802945.09</v>
      </c>
      <c r="H19" s="811">
        <f t="shared" si="1"/>
        <v>27114994.059999995</v>
      </c>
    </row>
    <row r="20" spans="1:8">
      <c r="A20" s="806">
        <v>5</v>
      </c>
      <c r="B20" s="343" t="s">
        <v>754</v>
      </c>
      <c r="C20" s="730">
        <v>-4805752.2899999991</v>
      </c>
      <c r="D20" s="730">
        <v>-11933502.25</v>
      </c>
      <c r="E20" s="737">
        <f t="shared" si="0"/>
        <v>-16739254.539999999</v>
      </c>
      <c r="F20" s="801">
        <v>-3618997.41</v>
      </c>
      <c r="G20" s="801">
        <v>-10067892.320000002</v>
      </c>
      <c r="H20" s="811">
        <f t="shared" si="1"/>
        <v>-13686889.730000002</v>
      </c>
    </row>
    <row r="21" spans="1:8" ht="38.700000000000003" customHeight="1">
      <c r="A21" s="806">
        <v>6</v>
      </c>
      <c r="B21" s="343" t="s">
        <v>755</v>
      </c>
      <c r="C21" s="730">
        <v>54655.579999999994</v>
      </c>
      <c r="D21" s="730">
        <v>0</v>
      </c>
      <c r="E21" s="737">
        <f t="shared" si="0"/>
        <v>54655.579999999994</v>
      </c>
      <c r="F21" s="801">
        <v>-77618.900000000023</v>
      </c>
      <c r="G21" s="801">
        <v>0</v>
      </c>
      <c r="H21" s="811">
        <f t="shared" si="1"/>
        <v>-77618.900000000023</v>
      </c>
    </row>
    <row r="22" spans="1:8" ht="27.45" customHeight="1">
      <c r="A22" s="806">
        <v>7</v>
      </c>
      <c r="B22" s="343" t="s">
        <v>756</v>
      </c>
      <c r="C22" s="730">
        <v>-407843.14</v>
      </c>
      <c r="D22" s="730">
        <v>0</v>
      </c>
      <c r="E22" s="737">
        <f t="shared" si="0"/>
        <v>-407843.14</v>
      </c>
      <c r="F22" s="801">
        <v>17002417.390000001</v>
      </c>
      <c r="G22" s="801">
        <v>0</v>
      </c>
      <c r="H22" s="811">
        <f t="shared" si="1"/>
        <v>17002417.390000001</v>
      </c>
    </row>
    <row r="23" spans="1:8" ht="37.200000000000003" customHeight="1">
      <c r="A23" s="806">
        <v>8</v>
      </c>
      <c r="B23" s="344" t="s">
        <v>757</v>
      </c>
      <c r="C23" s="730"/>
      <c r="D23" s="730"/>
      <c r="E23" s="737">
        <f t="shared" si="0"/>
        <v>0</v>
      </c>
      <c r="F23" s="801"/>
      <c r="G23" s="801"/>
      <c r="H23" s="811">
        <f t="shared" si="1"/>
        <v>0</v>
      </c>
    </row>
    <row r="24" spans="1:8" ht="34.5" customHeight="1">
      <c r="A24" s="806">
        <v>9</v>
      </c>
      <c r="B24" s="344" t="s">
        <v>758</v>
      </c>
      <c r="C24" s="730"/>
      <c r="D24" s="730"/>
      <c r="E24" s="737">
        <f t="shared" si="0"/>
        <v>0</v>
      </c>
      <c r="F24" s="801"/>
      <c r="G24" s="801"/>
      <c r="H24" s="811">
        <f t="shared" si="1"/>
        <v>0</v>
      </c>
    </row>
    <row r="25" spans="1:8">
      <c r="A25" s="806">
        <v>10</v>
      </c>
      <c r="B25" s="343" t="s">
        <v>759</v>
      </c>
      <c r="C25" s="730">
        <v>10708214.239999998</v>
      </c>
      <c r="D25" s="730">
        <v>0</v>
      </c>
      <c r="E25" s="737">
        <f t="shared" si="0"/>
        <v>10708214.239999998</v>
      </c>
      <c r="F25" s="801">
        <v>-6438109.0999999978</v>
      </c>
      <c r="G25" s="801">
        <v>0</v>
      </c>
      <c r="H25" s="811">
        <f t="shared" si="1"/>
        <v>-6438109.0999999978</v>
      </c>
    </row>
    <row r="26" spans="1:8" ht="27" customHeight="1">
      <c r="A26" s="806">
        <v>11</v>
      </c>
      <c r="B26" s="345" t="s">
        <v>760</v>
      </c>
      <c r="C26" s="730">
        <v>232332.75</v>
      </c>
      <c r="D26" s="730">
        <v>0</v>
      </c>
      <c r="E26" s="737">
        <f t="shared" si="0"/>
        <v>232332.75</v>
      </c>
      <c r="F26" s="801">
        <v>323661.84000000003</v>
      </c>
      <c r="G26" s="801">
        <v>0</v>
      </c>
      <c r="H26" s="811">
        <f t="shared" si="1"/>
        <v>323661.84000000003</v>
      </c>
    </row>
    <row r="27" spans="1:8">
      <c r="A27" s="806">
        <v>12</v>
      </c>
      <c r="B27" s="343" t="s">
        <v>761</v>
      </c>
      <c r="C27" s="730">
        <v>7722229.7699999996</v>
      </c>
      <c r="D27" s="730">
        <v>2314.4</v>
      </c>
      <c r="E27" s="737">
        <f t="shared" si="0"/>
        <v>7724544.1699999999</v>
      </c>
      <c r="F27" s="801">
        <v>8150057.6099999994</v>
      </c>
      <c r="G27" s="801">
        <v>0</v>
      </c>
      <c r="H27" s="811">
        <f>F27+G27</f>
        <v>8150057.6099999994</v>
      </c>
    </row>
    <row r="28" spans="1:8">
      <c r="A28" s="806">
        <v>13</v>
      </c>
      <c r="B28" s="346" t="s">
        <v>762</v>
      </c>
      <c r="C28" s="730">
        <v>-12033500</v>
      </c>
      <c r="D28" s="730">
        <v>-426280</v>
      </c>
      <c r="E28" s="737">
        <f t="shared" si="0"/>
        <v>-12459780</v>
      </c>
      <c r="F28" s="801">
        <v>4363016</v>
      </c>
      <c r="G28" s="801">
        <v>31573</v>
      </c>
      <c r="H28" s="811">
        <f t="shared" si="1"/>
        <v>4394589</v>
      </c>
    </row>
    <row r="29" spans="1:8">
      <c r="A29" s="806">
        <v>14</v>
      </c>
      <c r="B29" s="347" t="s">
        <v>763</v>
      </c>
      <c r="C29" s="730">
        <v>-94291474.050000012</v>
      </c>
      <c r="D29" s="730">
        <v>-2645926.38</v>
      </c>
      <c r="E29" s="737">
        <f t="shared" si="0"/>
        <v>-96937400.430000007</v>
      </c>
      <c r="F29" s="801">
        <v>-97328762.25999999</v>
      </c>
      <c r="G29" s="801">
        <v>-2125844.71</v>
      </c>
      <c r="H29" s="811">
        <f t="shared" si="1"/>
        <v>-99454606.969999984</v>
      </c>
    </row>
    <row r="30" spans="1:8">
      <c r="A30" s="806">
        <v>14.1</v>
      </c>
      <c r="B30" s="332" t="s">
        <v>764</v>
      </c>
      <c r="C30" s="730">
        <v>-77369334.730000004</v>
      </c>
      <c r="D30" s="730"/>
      <c r="E30" s="737">
        <f t="shared" si="0"/>
        <v>-77369334.730000004</v>
      </c>
      <c r="F30" s="801">
        <v>-65882695.549999997</v>
      </c>
      <c r="G30" s="801"/>
      <c r="H30" s="811">
        <f t="shared" si="1"/>
        <v>-65882695.549999997</v>
      </c>
    </row>
    <row r="31" spans="1:8">
      <c r="A31" s="806">
        <v>14.2</v>
      </c>
      <c r="B31" s="332" t="s">
        <v>765</v>
      </c>
      <c r="C31" s="730">
        <v>-16922139.32</v>
      </c>
      <c r="D31" s="730">
        <v>-2645926.38</v>
      </c>
      <c r="E31" s="737">
        <f t="shared" si="0"/>
        <v>-19568065.699999999</v>
      </c>
      <c r="F31" s="801">
        <v>-31446066.710000001</v>
      </c>
      <c r="G31" s="801">
        <v>-2125844.71</v>
      </c>
      <c r="H31" s="811">
        <f t="shared" si="1"/>
        <v>-33571911.420000002</v>
      </c>
    </row>
    <row r="32" spans="1:8">
      <c r="A32" s="806">
        <v>15</v>
      </c>
      <c r="B32" s="707" t="s">
        <v>766</v>
      </c>
      <c r="C32" s="730">
        <v>-19111354.660000004</v>
      </c>
      <c r="D32" s="730"/>
      <c r="E32" s="737">
        <f t="shared" si="0"/>
        <v>-19111354.660000004</v>
      </c>
      <c r="F32" s="801">
        <v>-18311401.57</v>
      </c>
      <c r="G32" s="801"/>
      <c r="H32" s="811">
        <f t="shared" si="1"/>
        <v>-18311401.57</v>
      </c>
    </row>
    <row r="33" spans="1:8" ht="22.5" customHeight="1">
      <c r="A33" s="806">
        <v>16</v>
      </c>
      <c r="B33" s="328" t="s">
        <v>767</v>
      </c>
      <c r="C33" s="730"/>
      <c r="D33" s="730"/>
      <c r="E33" s="737">
        <f t="shared" si="0"/>
        <v>0</v>
      </c>
      <c r="F33" s="801"/>
      <c r="G33" s="801"/>
      <c r="H33" s="811">
        <f t="shared" si="1"/>
        <v>0</v>
      </c>
    </row>
    <row r="34" spans="1:8">
      <c r="A34" s="806">
        <v>17</v>
      </c>
      <c r="B34" s="343" t="s">
        <v>768</v>
      </c>
      <c r="C34" s="730">
        <v>-287572.93</v>
      </c>
      <c r="D34" s="730">
        <v>-939930.51</v>
      </c>
      <c r="E34" s="737">
        <f t="shared" si="0"/>
        <v>-1227503.44</v>
      </c>
      <c r="F34" s="801">
        <v>199216.37000000002</v>
      </c>
      <c r="G34" s="801">
        <v>-13660.249999999993</v>
      </c>
      <c r="H34" s="811">
        <f t="shared" si="1"/>
        <v>185556.12000000002</v>
      </c>
    </row>
    <row r="35" spans="1:8">
      <c r="A35" s="806">
        <v>17.100000000000001</v>
      </c>
      <c r="B35" s="348" t="s">
        <v>769</v>
      </c>
      <c r="C35" s="730">
        <v>-287572.93</v>
      </c>
      <c r="D35" s="730">
        <v>-939930.51</v>
      </c>
      <c r="E35" s="737">
        <f t="shared" si="0"/>
        <v>-1227503.44</v>
      </c>
      <c r="F35" s="801">
        <v>199216.37000000002</v>
      </c>
      <c r="G35" s="801">
        <v>-13660.249999999993</v>
      </c>
      <c r="H35" s="811">
        <f t="shared" si="1"/>
        <v>185556.12000000002</v>
      </c>
    </row>
    <row r="36" spans="1:8">
      <c r="A36" s="806">
        <v>17.2</v>
      </c>
      <c r="B36" s="332" t="s">
        <v>770</v>
      </c>
      <c r="C36" s="730">
        <v>0</v>
      </c>
      <c r="D36" s="730">
        <v>0</v>
      </c>
      <c r="E36" s="737">
        <f t="shared" si="0"/>
        <v>0</v>
      </c>
      <c r="F36" s="801"/>
      <c r="G36" s="801"/>
      <c r="H36" s="811">
        <f t="shared" si="1"/>
        <v>0</v>
      </c>
    </row>
    <row r="37" spans="1:8" ht="41.7" customHeight="1">
      <c r="A37" s="806">
        <v>18</v>
      </c>
      <c r="B37" s="349" t="s">
        <v>771</v>
      </c>
      <c r="C37" s="730">
        <v>-12105029.939999999</v>
      </c>
      <c r="D37" s="730">
        <v>-381.01000000000931</v>
      </c>
      <c r="E37" s="737">
        <f t="shared" si="0"/>
        <v>-12105410.949999999</v>
      </c>
      <c r="F37" s="801">
        <v>-9302151.2100000009</v>
      </c>
      <c r="G37" s="801">
        <v>-18867.470000000005</v>
      </c>
      <c r="H37" s="811">
        <f t="shared" si="1"/>
        <v>-9321018.6800000016</v>
      </c>
    </row>
    <row r="38" spans="1:8" ht="20.399999999999999">
      <c r="A38" s="806">
        <v>18.100000000000001</v>
      </c>
      <c r="B38" s="338" t="s">
        <v>772</v>
      </c>
      <c r="C38" s="730">
        <v>181290</v>
      </c>
      <c r="D38" s="730">
        <v>0</v>
      </c>
      <c r="E38" s="737">
        <f t="shared" si="0"/>
        <v>181290</v>
      </c>
      <c r="F38" s="801">
        <v>-94297</v>
      </c>
      <c r="G38" s="801">
        <v>0</v>
      </c>
      <c r="H38" s="811">
        <f t="shared" si="1"/>
        <v>-94297</v>
      </c>
    </row>
    <row r="39" spans="1:8">
      <c r="A39" s="806">
        <v>18.2</v>
      </c>
      <c r="B39" s="338" t="s">
        <v>773</v>
      </c>
      <c r="C39" s="730">
        <v>-12286319.939999999</v>
      </c>
      <c r="D39" s="730">
        <v>-381.01000000000931</v>
      </c>
      <c r="E39" s="737">
        <f t="shared" si="0"/>
        <v>-12286700.949999999</v>
      </c>
      <c r="F39" s="801">
        <v>-9207854.2100000009</v>
      </c>
      <c r="G39" s="801">
        <v>-18867.470000000005</v>
      </c>
      <c r="H39" s="811">
        <f t="shared" si="1"/>
        <v>-9226721.6800000016</v>
      </c>
    </row>
    <row r="40" spans="1:8" ht="24.45" customHeight="1">
      <c r="A40" s="806">
        <v>19</v>
      </c>
      <c r="B40" s="349" t="s">
        <v>774</v>
      </c>
      <c r="C40" s="730"/>
      <c r="D40" s="730"/>
      <c r="E40" s="737">
        <f t="shared" si="0"/>
        <v>0</v>
      </c>
      <c r="F40" s="801"/>
      <c r="G40" s="801"/>
      <c r="H40" s="811">
        <f t="shared" si="1"/>
        <v>0</v>
      </c>
    </row>
    <row r="41" spans="1:8" ht="25.2" customHeight="1">
      <c r="A41" s="806">
        <v>20</v>
      </c>
      <c r="B41" s="349" t="s">
        <v>775</v>
      </c>
      <c r="C41" s="730">
        <v>-60106.13</v>
      </c>
      <c r="D41" s="730">
        <v>0</v>
      </c>
      <c r="E41" s="737">
        <f t="shared" si="0"/>
        <v>-60106.13</v>
      </c>
      <c r="F41" s="801">
        <v>-236040.56</v>
      </c>
      <c r="G41" s="801">
        <v>0</v>
      </c>
      <c r="H41" s="811">
        <f t="shared" si="1"/>
        <v>-236040.56</v>
      </c>
    </row>
    <row r="42" spans="1:8" ht="33" customHeight="1">
      <c r="A42" s="806">
        <v>21</v>
      </c>
      <c r="B42" s="350" t="s">
        <v>776</v>
      </c>
      <c r="C42" s="730"/>
      <c r="D42" s="730"/>
      <c r="E42" s="737">
        <f t="shared" si="0"/>
        <v>0</v>
      </c>
      <c r="F42" s="801"/>
      <c r="G42" s="801"/>
      <c r="H42" s="811">
        <f t="shared" si="1"/>
        <v>0</v>
      </c>
    </row>
    <row r="43" spans="1:8">
      <c r="A43" s="806">
        <v>22</v>
      </c>
      <c r="B43" s="708" t="s">
        <v>777</v>
      </c>
      <c r="C43" s="730">
        <v>57950420.455183737</v>
      </c>
      <c r="D43" s="730">
        <v>12466431.159868538</v>
      </c>
      <c r="E43" s="737">
        <f t="shared" si="0"/>
        <v>70416851.615052283</v>
      </c>
      <c r="F43" s="801">
        <v>53445571.696455322</v>
      </c>
      <c r="G43" s="801">
        <v>12844443.438869817</v>
      </c>
      <c r="H43" s="811">
        <f t="shared" si="1"/>
        <v>66290015.135325141</v>
      </c>
    </row>
    <row r="44" spans="1:8">
      <c r="A44" s="806">
        <v>23</v>
      </c>
      <c r="B44" s="708" t="s">
        <v>778</v>
      </c>
      <c r="C44" s="730">
        <v>-8674855.6199999992</v>
      </c>
      <c r="D44" s="730"/>
      <c r="E44" s="737">
        <f t="shared" si="0"/>
        <v>-8674855.6199999992</v>
      </c>
      <c r="F44" s="801">
        <v>9794577.8300000001</v>
      </c>
      <c r="G44" s="801"/>
      <c r="H44" s="811">
        <f t="shared" si="1"/>
        <v>9794577.8300000001</v>
      </c>
    </row>
    <row r="45" spans="1:8" ht="15" thickBot="1">
      <c r="A45" s="709">
        <v>24</v>
      </c>
      <c r="B45" s="710" t="s">
        <v>779</v>
      </c>
      <c r="C45" s="740">
        <f>C43+C44</f>
        <v>49275564.83518374</v>
      </c>
      <c r="D45" s="740">
        <f>D43+D44</f>
        <v>12466431.159868538</v>
      </c>
      <c r="E45" s="739">
        <f t="shared" si="0"/>
        <v>61741995.995052278</v>
      </c>
      <c r="F45" s="803">
        <f>F43-F44</f>
        <v>43650993.866455324</v>
      </c>
      <c r="G45" s="803">
        <f>G43-G44</f>
        <v>12844443.438869817</v>
      </c>
      <c r="H45" s="825">
        <f t="shared" si="1"/>
        <v>56495437.305325143</v>
      </c>
    </row>
  </sheetData>
  <mergeCells count="4">
    <mergeCell ref="B4:B5"/>
    <mergeCell ref="C4:E4"/>
    <mergeCell ref="F4:H4"/>
    <mergeCell ref="A4:A5"/>
  </mergeCells>
  <pageMargins left="0.7" right="0.7" top="0.75" bottom="0.75" header="0.3" footer="0.3"/>
  <pageSetup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H47"/>
  <sheetViews>
    <sheetView zoomScale="80" zoomScaleNormal="80" workbookViewId="0">
      <selection activeCell="F28" sqref="F28"/>
    </sheetView>
  </sheetViews>
  <sheetFormatPr defaultRowHeight="14.4"/>
  <cols>
    <col min="1" max="1" width="8.6640625" style="351"/>
    <col min="2" max="2" width="83.33203125" customWidth="1"/>
    <col min="3" max="3" width="15.5546875" customWidth="1"/>
    <col min="4" max="5" width="15.33203125" bestFit="1" customWidth="1"/>
    <col min="6" max="6" width="13.6640625" customWidth="1"/>
    <col min="7" max="7" width="14.88671875" bestFit="1" customWidth="1"/>
    <col min="8" max="8" width="15.33203125" bestFit="1" customWidth="1"/>
  </cols>
  <sheetData>
    <row r="1" spans="1:8">
      <c r="A1" s="17" t="s">
        <v>97</v>
      </c>
      <c r="B1" s="250" t="str">
        <f>Info!C2</f>
        <v>სს ”ლიბერთი ბანკი”</v>
      </c>
      <c r="C1" s="16"/>
      <c r="D1" s="201"/>
      <c r="E1" s="201"/>
      <c r="F1" s="201"/>
      <c r="G1" s="201"/>
    </row>
    <row r="2" spans="1:8">
      <c r="A2" s="17" t="s">
        <v>98</v>
      </c>
      <c r="B2" s="618">
        <f>'1. key ratios'!B2</f>
        <v>45838</v>
      </c>
      <c r="C2" s="28"/>
      <c r="D2" s="18"/>
      <c r="E2" s="18"/>
      <c r="F2" s="18"/>
      <c r="G2" s="18"/>
      <c r="H2" s="1"/>
    </row>
    <row r="3" spans="1:8" ht="15" thickBot="1">
      <c r="A3" s="17"/>
      <c r="B3" s="16"/>
      <c r="C3" s="28"/>
      <c r="D3" s="18"/>
      <c r="E3" s="18"/>
      <c r="F3" s="18"/>
      <c r="G3" s="18"/>
      <c r="H3" s="1"/>
    </row>
    <row r="4" spans="1:8">
      <c r="A4" s="879" t="s">
        <v>25</v>
      </c>
      <c r="B4" s="890" t="s">
        <v>140</v>
      </c>
      <c r="C4" s="892" t="s">
        <v>103</v>
      </c>
      <c r="D4" s="892"/>
      <c r="E4" s="892"/>
      <c r="F4" s="892" t="s">
        <v>104</v>
      </c>
      <c r="G4" s="892"/>
      <c r="H4" s="893"/>
    </row>
    <row r="5" spans="1:8">
      <c r="A5" s="880"/>
      <c r="B5" s="891"/>
      <c r="C5" s="693" t="s">
        <v>26</v>
      </c>
      <c r="D5" s="693" t="s">
        <v>77</v>
      </c>
      <c r="E5" s="693" t="s">
        <v>66</v>
      </c>
      <c r="F5" s="693" t="s">
        <v>26</v>
      </c>
      <c r="G5" s="693" t="s">
        <v>77</v>
      </c>
      <c r="H5" s="694" t="s">
        <v>66</v>
      </c>
    </row>
    <row r="6" spans="1:8">
      <c r="A6" s="696">
        <v>1</v>
      </c>
      <c r="B6" s="711" t="s">
        <v>780</v>
      </c>
      <c r="C6" s="641">
        <v>0</v>
      </c>
      <c r="D6" s="641">
        <v>0</v>
      </c>
      <c r="E6" s="642">
        <f t="shared" ref="E6:E43" si="0">C6+D6</f>
        <v>0</v>
      </c>
      <c r="F6" s="641">
        <v>0</v>
      </c>
      <c r="G6" s="641">
        <v>0</v>
      </c>
      <c r="H6" s="643">
        <f t="shared" ref="H6:H43" si="1">F6+G6</f>
        <v>0</v>
      </c>
    </row>
    <row r="7" spans="1:8">
      <c r="A7" s="696">
        <v>2</v>
      </c>
      <c r="B7" s="711" t="s">
        <v>166</v>
      </c>
      <c r="C7" s="641">
        <v>0</v>
      </c>
      <c r="D7" s="641">
        <v>0</v>
      </c>
      <c r="E7" s="642">
        <f t="shared" si="0"/>
        <v>0</v>
      </c>
      <c r="F7" s="641">
        <v>0</v>
      </c>
      <c r="G7" s="641">
        <v>0</v>
      </c>
      <c r="H7" s="643">
        <f t="shared" si="1"/>
        <v>0</v>
      </c>
    </row>
    <row r="8" spans="1:8">
      <c r="A8" s="696">
        <v>3</v>
      </c>
      <c r="B8" s="711" t="s">
        <v>168</v>
      </c>
      <c r="C8" s="641">
        <f>C9+C10</f>
        <v>472037538</v>
      </c>
      <c r="D8" s="641">
        <f>D9+D10</f>
        <v>17226255966</v>
      </c>
      <c r="E8" s="642">
        <f t="shared" si="0"/>
        <v>17698293504</v>
      </c>
      <c r="F8" s="641">
        <f>F9+F10</f>
        <v>477974183</v>
      </c>
      <c r="G8" s="641">
        <f>G9+G10</f>
        <v>17752439551</v>
      </c>
      <c r="H8" s="643">
        <f t="shared" si="1"/>
        <v>18230413734</v>
      </c>
    </row>
    <row r="9" spans="1:8">
      <c r="A9" s="696">
        <v>3.1</v>
      </c>
      <c r="B9" s="712" t="s">
        <v>781</v>
      </c>
      <c r="C9" s="805">
        <v>467351274</v>
      </c>
      <c r="D9" s="805">
        <v>17225559046</v>
      </c>
      <c r="E9" s="642">
        <f t="shared" si="0"/>
        <v>17692910320</v>
      </c>
      <c r="F9" s="805">
        <v>474411778</v>
      </c>
      <c r="G9" s="805">
        <v>17751818264</v>
      </c>
      <c r="H9" s="643">
        <f t="shared" si="1"/>
        <v>18226230042</v>
      </c>
    </row>
    <row r="10" spans="1:8">
      <c r="A10" s="696">
        <v>3.2</v>
      </c>
      <c r="B10" s="712" t="s">
        <v>782</v>
      </c>
      <c r="C10" s="805">
        <v>4686264</v>
      </c>
      <c r="D10" s="805">
        <v>696920</v>
      </c>
      <c r="E10" s="642">
        <f t="shared" si="0"/>
        <v>5383184</v>
      </c>
      <c r="F10" s="805">
        <v>3562405</v>
      </c>
      <c r="G10" s="805">
        <v>621287</v>
      </c>
      <c r="H10" s="643">
        <f t="shared" si="1"/>
        <v>4183692</v>
      </c>
    </row>
    <row r="11" spans="1:8" ht="27.6">
      <c r="A11" s="696">
        <v>4</v>
      </c>
      <c r="B11" s="711" t="s">
        <v>167</v>
      </c>
      <c r="C11" s="641">
        <f>C12+C13</f>
        <v>1451347999.9999998</v>
      </c>
      <c r="D11" s="641">
        <f>D12+D13</f>
        <v>0</v>
      </c>
      <c r="E11" s="642">
        <f t="shared" si="0"/>
        <v>1451347999.9999998</v>
      </c>
      <c r="F11" s="641">
        <f>F12+F13</f>
        <v>641378000</v>
      </c>
      <c r="G11" s="641">
        <f>G12+G13</f>
        <v>0</v>
      </c>
      <c r="H11" s="643">
        <f t="shared" si="1"/>
        <v>641378000</v>
      </c>
    </row>
    <row r="12" spans="1:8">
      <c r="A12" s="696">
        <v>4.0999999999999996</v>
      </c>
      <c r="B12" s="712" t="s">
        <v>783</v>
      </c>
      <c r="C12" s="805">
        <v>1451347999.9999998</v>
      </c>
      <c r="D12" s="805">
        <v>0</v>
      </c>
      <c r="E12" s="642">
        <f t="shared" si="0"/>
        <v>1451347999.9999998</v>
      </c>
      <c r="F12" s="641">
        <v>641378000</v>
      </c>
      <c r="G12" s="641">
        <v>0</v>
      </c>
      <c r="H12" s="643">
        <f t="shared" si="1"/>
        <v>641378000</v>
      </c>
    </row>
    <row r="13" spans="1:8">
      <c r="A13" s="696">
        <v>4.2</v>
      </c>
      <c r="B13" s="712" t="s">
        <v>784</v>
      </c>
      <c r="C13" s="641">
        <v>0</v>
      </c>
      <c r="D13" s="641">
        <v>0</v>
      </c>
      <c r="E13" s="642">
        <f t="shared" si="0"/>
        <v>0</v>
      </c>
      <c r="F13" s="641">
        <v>0</v>
      </c>
      <c r="G13" s="641">
        <v>0</v>
      </c>
      <c r="H13" s="643">
        <f t="shared" si="1"/>
        <v>0</v>
      </c>
    </row>
    <row r="14" spans="1:8">
      <c r="A14" s="696">
        <v>5</v>
      </c>
      <c r="B14" s="713" t="s">
        <v>785</v>
      </c>
      <c r="C14" s="641">
        <f>C15+C16+C17+C23+C24+C25+C26</f>
        <v>166927845</v>
      </c>
      <c r="D14" s="641">
        <f>D15+D16+D17+D23+D24+D25+D26</f>
        <v>5372759272</v>
      </c>
      <c r="E14" s="642">
        <f t="shared" si="0"/>
        <v>5539687117</v>
      </c>
      <c r="F14" s="641">
        <f>F15+F16+F17+F23+F24+F25+F26</f>
        <v>185778722</v>
      </c>
      <c r="G14" s="641">
        <f>G15+G16+G17+G23+G24+G25+G26</f>
        <v>5513921615</v>
      </c>
      <c r="H14" s="643">
        <f t="shared" si="1"/>
        <v>5699700337</v>
      </c>
    </row>
    <row r="15" spans="1:8">
      <c r="A15" s="696">
        <v>5.0999999999999996</v>
      </c>
      <c r="B15" s="714" t="s">
        <v>786</v>
      </c>
      <c r="C15" s="641">
        <v>34935326</v>
      </c>
      <c r="D15" s="641">
        <v>8303697</v>
      </c>
      <c r="E15" s="642">
        <f t="shared" si="0"/>
        <v>43239023</v>
      </c>
      <c r="F15" s="641">
        <v>34943949</v>
      </c>
      <c r="G15" s="641">
        <v>8406451</v>
      </c>
      <c r="H15" s="643">
        <f>F15+G15</f>
        <v>43350400</v>
      </c>
    </row>
    <row r="16" spans="1:8">
      <c r="A16" s="696">
        <v>5.2</v>
      </c>
      <c r="B16" s="714" t="s">
        <v>787</v>
      </c>
      <c r="C16" s="641">
        <v>41912722</v>
      </c>
      <c r="D16" s="641">
        <v>122019079</v>
      </c>
      <c r="E16" s="642">
        <f t="shared" si="0"/>
        <v>163931801</v>
      </c>
      <c r="F16" s="641">
        <v>60754976</v>
      </c>
      <c r="G16" s="641">
        <v>112157511</v>
      </c>
      <c r="H16" s="643">
        <f>F16+G16</f>
        <v>172912487</v>
      </c>
    </row>
    <row r="17" spans="1:8">
      <c r="A17" s="696">
        <v>5.3</v>
      </c>
      <c r="B17" s="714" t="s">
        <v>788</v>
      </c>
      <c r="C17" s="641">
        <f>C18+C19+C20+C21+C22</f>
        <v>1531900</v>
      </c>
      <c r="D17" s="641">
        <f>D18+D19+D20+D21+D22</f>
        <v>3338704070</v>
      </c>
      <c r="E17" s="642">
        <f t="shared" si="0"/>
        <v>3340235970</v>
      </c>
      <c r="F17" s="641">
        <f>SUM(F18:F22)</f>
        <v>1531900</v>
      </c>
      <c r="G17" s="641">
        <f>SUM(G18:G22)</f>
        <v>3436579303</v>
      </c>
      <c r="H17" s="643">
        <f>F17+G17</f>
        <v>3438111203</v>
      </c>
    </row>
    <row r="18" spans="1:8">
      <c r="A18" s="696" t="s">
        <v>169</v>
      </c>
      <c r="B18" s="715" t="s">
        <v>789</v>
      </c>
      <c r="C18" s="641"/>
      <c r="D18" s="641">
        <v>306250835</v>
      </c>
      <c r="E18" s="642">
        <f t="shared" si="0"/>
        <v>306250835</v>
      </c>
      <c r="F18" s="641">
        <v>0</v>
      </c>
      <c r="G18" s="641">
        <v>174352798</v>
      </c>
      <c r="H18" s="643">
        <f t="shared" si="1"/>
        <v>174352798</v>
      </c>
    </row>
    <row r="19" spans="1:8">
      <c r="A19" s="696" t="s">
        <v>170</v>
      </c>
      <c r="B19" s="716" t="s">
        <v>790</v>
      </c>
      <c r="C19" s="641">
        <v>344000</v>
      </c>
      <c r="D19" s="641">
        <v>879243503</v>
      </c>
      <c r="E19" s="642">
        <f t="shared" si="0"/>
        <v>879587503</v>
      </c>
      <c r="F19" s="641">
        <v>344000</v>
      </c>
      <c r="G19" s="641">
        <v>1036781656</v>
      </c>
      <c r="H19" s="643">
        <f t="shared" si="1"/>
        <v>1037125656</v>
      </c>
    </row>
    <row r="20" spans="1:8">
      <c r="A20" s="696" t="s">
        <v>171</v>
      </c>
      <c r="B20" s="716" t="s">
        <v>791</v>
      </c>
      <c r="C20" s="641">
        <v>0</v>
      </c>
      <c r="D20" s="641">
        <v>269437854</v>
      </c>
      <c r="E20" s="642">
        <f t="shared" si="0"/>
        <v>269437854</v>
      </c>
      <c r="F20" s="641">
        <v>0</v>
      </c>
      <c r="G20" s="641">
        <v>269437854</v>
      </c>
      <c r="H20" s="643">
        <f t="shared" si="1"/>
        <v>269437854</v>
      </c>
    </row>
    <row r="21" spans="1:8">
      <c r="A21" s="696" t="s">
        <v>172</v>
      </c>
      <c r="B21" s="716" t="s">
        <v>792</v>
      </c>
      <c r="C21" s="641">
        <v>1136900</v>
      </c>
      <c r="D21" s="641">
        <v>1769141489</v>
      </c>
      <c r="E21" s="642">
        <f t="shared" si="0"/>
        <v>1770278389</v>
      </c>
      <c r="F21" s="641">
        <v>1136900</v>
      </c>
      <c r="G21" s="641">
        <v>1841376606</v>
      </c>
      <c r="H21" s="643">
        <f t="shared" si="1"/>
        <v>1842513506</v>
      </c>
    </row>
    <row r="22" spans="1:8">
      <c r="A22" s="696" t="s">
        <v>173</v>
      </c>
      <c r="B22" s="716" t="s">
        <v>510</v>
      </c>
      <c r="C22" s="641">
        <v>51000</v>
      </c>
      <c r="D22" s="641">
        <v>114630389</v>
      </c>
      <c r="E22" s="642">
        <f t="shared" si="0"/>
        <v>114681389</v>
      </c>
      <c r="F22" s="641">
        <v>51000</v>
      </c>
      <c r="G22" s="641">
        <v>114630389</v>
      </c>
      <c r="H22" s="643">
        <f t="shared" si="1"/>
        <v>114681389</v>
      </c>
    </row>
    <row r="23" spans="1:8">
      <c r="A23" s="696">
        <v>5.4</v>
      </c>
      <c r="B23" s="714" t="s">
        <v>793</v>
      </c>
      <c r="C23" s="641">
        <v>2760542</v>
      </c>
      <c r="D23" s="641">
        <v>436556435</v>
      </c>
      <c r="E23" s="642">
        <f t="shared" si="0"/>
        <v>439316977</v>
      </c>
      <c r="F23" s="641">
        <v>2760542</v>
      </c>
      <c r="G23" s="641">
        <v>450421222</v>
      </c>
      <c r="H23" s="643">
        <f t="shared" si="1"/>
        <v>453181764</v>
      </c>
    </row>
    <row r="24" spans="1:8">
      <c r="A24" s="696">
        <v>5.5</v>
      </c>
      <c r="B24" s="714" t="s">
        <v>794</v>
      </c>
      <c r="C24" s="641">
        <v>13625000</v>
      </c>
      <c r="D24" s="641">
        <v>601785940</v>
      </c>
      <c r="E24" s="642">
        <f t="shared" si="0"/>
        <v>615410940</v>
      </c>
      <c r="F24" s="641">
        <v>13625000</v>
      </c>
      <c r="G24" s="641">
        <v>620740655</v>
      </c>
      <c r="H24" s="643">
        <f t="shared" si="1"/>
        <v>634365655</v>
      </c>
    </row>
    <row r="25" spans="1:8">
      <c r="A25" s="696">
        <v>5.6</v>
      </c>
      <c r="B25" s="714" t="s">
        <v>795</v>
      </c>
      <c r="C25" s="641">
        <v>19000010</v>
      </c>
      <c r="D25" s="641">
        <v>506317005</v>
      </c>
      <c r="E25" s="642">
        <f t="shared" si="0"/>
        <v>525317015</v>
      </c>
      <c r="F25" s="641">
        <v>19000010</v>
      </c>
      <c r="G25" s="641">
        <v>517616006</v>
      </c>
      <c r="H25" s="643">
        <f t="shared" si="1"/>
        <v>536616016</v>
      </c>
    </row>
    <row r="26" spans="1:8">
      <c r="A26" s="696">
        <v>5.7</v>
      </c>
      <c r="B26" s="714" t="s">
        <v>510</v>
      </c>
      <c r="C26" s="641">
        <v>53162345</v>
      </c>
      <c r="D26" s="641">
        <v>359073046</v>
      </c>
      <c r="E26" s="642">
        <f t="shared" si="0"/>
        <v>412235391</v>
      </c>
      <c r="F26" s="641">
        <v>53162345</v>
      </c>
      <c r="G26" s="641">
        <v>368000467</v>
      </c>
      <c r="H26" s="643">
        <f t="shared" si="1"/>
        <v>421162812</v>
      </c>
    </row>
    <row r="27" spans="1:8">
      <c r="A27" s="696">
        <v>6</v>
      </c>
      <c r="B27" s="713" t="s">
        <v>796</v>
      </c>
      <c r="C27" s="641">
        <v>176295464</v>
      </c>
      <c r="D27" s="641">
        <v>124171295</v>
      </c>
      <c r="E27" s="642">
        <f t="shared" si="0"/>
        <v>300466759</v>
      </c>
      <c r="F27" s="641">
        <v>153762342</v>
      </c>
      <c r="G27" s="641">
        <v>127843334</v>
      </c>
      <c r="H27" s="643">
        <f t="shared" si="1"/>
        <v>281605676</v>
      </c>
    </row>
    <row r="28" spans="1:8">
      <c r="A28" s="696">
        <v>7</v>
      </c>
      <c r="B28" s="713" t="s">
        <v>797</v>
      </c>
      <c r="C28" s="641">
        <v>67921849</v>
      </c>
      <c r="D28" s="641">
        <v>58141974</v>
      </c>
      <c r="E28" s="642">
        <f t="shared" si="0"/>
        <v>126063823</v>
      </c>
      <c r="F28" s="641">
        <v>37575395</v>
      </c>
      <c r="G28" s="641">
        <v>11400762</v>
      </c>
      <c r="H28" s="643">
        <f t="shared" si="1"/>
        <v>48976157</v>
      </c>
    </row>
    <row r="29" spans="1:8">
      <c r="A29" s="696">
        <v>8</v>
      </c>
      <c r="B29" s="713" t="s">
        <v>798</v>
      </c>
      <c r="C29" s="641">
        <v>0</v>
      </c>
      <c r="D29" s="641">
        <v>0</v>
      </c>
      <c r="E29" s="642">
        <f t="shared" si="0"/>
        <v>0</v>
      </c>
      <c r="F29" s="641">
        <v>0</v>
      </c>
      <c r="G29" s="641">
        <v>0</v>
      </c>
      <c r="H29" s="643">
        <f t="shared" si="1"/>
        <v>0</v>
      </c>
    </row>
    <row r="30" spans="1:8">
      <c r="A30" s="696">
        <v>9</v>
      </c>
      <c r="B30" s="711" t="s">
        <v>174</v>
      </c>
      <c r="C30" s="641">
        <f>C31+C32+C33+C34+C35+C36+C37</f>
        <v>713925</v>
      </c>
      <c r="D30" s="641">
        <f>D31+D32+D33+D34+D35+D36+D37</f>
        <v>199450968</v>
      </c>
      <c r="E30" s="642">
        <f t="shared" si="0"/>
        <v>200164893</v>
      </c>
      <c r="F30" s="641">
        <f>F31+F32+F33+F34+F35+F36+F37</f>
        <v>34379000</v>
      </c>
      <c r="G30" s="641">
        <f>G31+G32+G33+G34+G35+G36+G37</f>
        <v>43940437</v>
      </c>
      <c r="H30" s="643">
        <f t="shared" si="1"/>
        <v>78319437</v>
      </c>
    </row>
    <row r="31" spans="1:8" ht="27.6">
      <c r="A31" s="696">
        <v>9.1</v>
      </c>
      <c r="B31" s="712" t="s">
        <v>799</v>
      </c>
      <c r="C31" s="805">
        <v>713925</v>
      </c>
      <c r="D31" s="805">
        <v>99002423</v>
      </c>
      <c r="E31" s="642">
        <f t="shared" si="0"/>
        <v>99716348</v>
      </c>
      <c r="F31" s="641">
        <v>18922000</v>
      </c>
      <c r="G31" s="641">
        <v>19720620</v>
      </c>
      <c r="H31" s="643">
        <f t="shared" si="1"/>
        <v>38642620</v>
      </c>
    </row>
    <row r="32" spans="1:8" ht="27.6">
      <c r="A32" s="696">
        <v>9.1999999999999993</v>
      </c>
      <c r="B32" s="712" t="s">
        <v>800</v>
      </c>
      <c r="C32" s="805">
        <v>0</v>
      </c>
      <c r="D32" s="805">
        <v>100448545</v>
      </c>
      <c r="E32" s="642">
        <f t="shared" si="0"/>
        <v>100448545</v>
      </c>
      <c r="F32" s="641">
        <v>15457000</v>
      </c>
      <c r="G32" s="641">
        <v>24219817</v>
      </c>
      <c r="H32" s="643">
        <f t="shared" si="1"/>
        <v>39676817</v>
      </c>
    </row>
    <row r="33" spans="1:8" ht="27.6">
      <c r="A33" s="696">
        <v>9.3000000000000007</v>
      </c>
      <c r="B33" s="712" t="s">
        <v>801</v>
      </c>
      <c r="C33" s="641">
        <v>0</v>
      </c>
      <c r="D33" s="641">
        <v>0</v>
      </c>
      <c r="E33" s="642">
        <f t="shared" si="0"/>
        <v>0</v>
      </c>
      <c r="F33" s="641">
        <v>0</v>
      </c>
      <c r="G33" s="641">
        <v>0</v>
      </c>
      <c r="H33" s="643">
        <f t="shared" si="1"/>
        <v>0</v>
      </c>
    </row>
    <row r="34" spans="1:8">
      <c r="A34" s="696">
        <v>9.4</v>
      </c>
      <c r="B34" s="712" t="s">
        <v>802</v>
      </c>
      <c r="C34" s="641">
        <v>0</v>
      </c>
      <c r="D34" s="641">
        <v>0</v>
      </c>
      <c r="E34" s="642">
        <f t="shared" si="0"/>
        <v>0</v>
      </c>
      <c r="F34" s="641">
        <v>0</v>
      </c>
      <c r="G34" s="641">
        <v>0</v>
      </c>
      <c r="H34" s="643">
        <f t="shared" si="1"/>
        <v>0</v>
      </c>
    </row>
    <row r="35" spans="1:8">
      <c r="A35" s="696">
        <v>9.5</v>
      </c>
      <c r="B35" s="712" t="s">
        <v>803</v>
      </c>
      <c r="C35" s="641">
        <v>0</v>
      </c>
      <c r="D35" s="641">
        <v>0</v>
      </c>
      <c r="E35" s="642">
        <f t="shared" si="0"/>
        <v>0</v>
      </c>
      <c r="F35" s="641">
        <v>0</v>
      </c>
      <c r="G35" s="641">
        <v>0</v>
      </c>
      <c r="H35" s="643">
        <f t="shared" si="1"/>
        <v>0</v>
      </c>
    </row>
    <row r="36" spans="1:8" ht="27.6">
      <c r="A36" s="696">
        <v>9.6</v>
      </c>
      <c r="B36" s="712" t="s">
        <v>804</v>
      </c>
      <c r="C36" s="641">
        <v>0</v>
      </c>
      <c r="D36" s="641">
        <v>0</v>
      </c>
      <c r="E36" s="642">
        <f t="shared" si="0"/>
        <v>0</v>
      </c>
      <c r="F36" s="641">
        <v>0</v>
      </c>
      <c r="G36" s="641">
        <v>0</v>
      </c>
      <c r="H36" s="643">
        <f t="shared" si="1"/>
        <v>0</v>
      </c>
    </row>
    <row r="37" spans="1:8" ht="27.6">
      <c r="A37" s="696">
        <v>9.6999999999999993</v>
      </c>
      <c r="B37" s="712" t="s">
        <v>805</v>
      </c>
      <c r="C37" s="641">
        <v>0</v>
      </c>
      <c r="D37" s="641">
        <v>0</v>
      </c>
      <c r="E37" s="642">
        <f t="shared" si="0"/>
        <v>0</v>
      </c>
      <c r="F37" s="641">
        <v>0</v>
      </c>
      <c r="G37" s="641">
        <v>0</v>
      </c>
      <c r="H37" s="643">
        <f t="shared" si="1"/>
        <v>0</v>
      </c>
    </row>
    <row r="38" spans="1:8">
      <c r="A38" s="696">
        <v>10</v>
      </c>
      <c r="B38" s="717" t="s">
        <v>806</v>
      </c>
      <c r="C38" s="641">
        <f>C41+C42</f>
        <v>164473037.19999987</v>
      </c>
      <c r="D38" s="641">
        <f>D41+D42</f>
        <v>2331369.4596040002</v>
      </c>
      <c r="E38" s="642">
        <f t="shared" si="0"/>
        <v>166804406.65960386</v>
      </c>
      <c r="F38" s="641">
        <f>F41+F42</f>
        <v>127238834.24999988</v>
      </c>
      <c r="G38" s="641">
        <f>G41+G42</f>
        <v>2284648.1236577109</v>
      </c>
      <c r="H38" s="643">
        <f t="shared" si="1"/>
        <v>129523482.37365758</v>
      </c>
    </row>
    <row r="39" spans="1:8" ht="27.6">
      <c r="A39" s="696">
        <v>10.1</v>
      </c>
      <c r="B39" s="712" t="s">
        <v>807</v>
      </c>
      <c r="C39" s="805">
        <v>9562736.5</v>
      </c>
      <c r="D39" s="805">
        <v>16136.74</v>
      </c>
      <c r="E39" s="642">
        <f t="shared" si="0"/>
        <v>9578873.2400000002</v>
      </c>
      <c r="F39" s="805">
        <v>6306907.2399999974</v>
      </c>
      <c r="G39" s="805">
        <v>335001.46156499995</v>
      </c>
      <c r="H39" s="643">
        <f t="shared" si="1"/>
        <v>6641908.7015649974</v>
      </c>
    </row>
    <row r="40" spans="1:8" ht="27.6">
      <c r="A40" s="696">
        <v>10.199999999999999</v>
      </c>
      <c r="B40" s="712" t="s">
        <v>808</v>
      </c>
      <c r="C40" s="805">
        <v>1721263.67</v>
      </c>
      <c r="D40" s="805">
        <v>50052.268489999995</v>
      </c>
      <c r="E40" s="642">
        <f t="shared" si="0"/>
        <v>1771315.9384899999</v>
      </c>
      <c r="F40" s="805">
        <v>1108258.1199999999</v>
      </c>
      <c r="G40" s="805">
        <v>6552.8500199999999</v>
      </c>
      <c r="H40" s="643">
        <f t="shared" si="1"/>
        <v>1114810.9700199999</v>
      </c>
    </row>
    <row r="41" spans="1:8" ht="27.6">
      <c r="A41" s="696">
        <v>10.3</v>
      </c>
      <c r="B41" s="712" t="s">
        <v>809</v>
      </c>
      <c r="C41" s="805">
        <v>148131938.80999988</v>
      </c>
      <c r="D41" s="805">
        <v>2101994.3683040002</v>
      </c>
      <c r="E41" s="642">
        <f t="shared" si="0"/>
        <v>150233933.1783039</v>
      </c>
      <c r="F41" s="805">
        <v>118085405.53999987</v>
      </c>
      <c r="G41" s="805">
        <v>2266371.4183377107</v>
      </c>
      <c r="H41" s="643">
        <f t="shared" si="1"/>
        <v>120351776.95833759</v>
      </c>
    </row>
    <row r="42" spans="1:8" ht="27.6">
      <c r="A42" s="696">
        <v>10.4</v>
      </c>
      <c r="B42" s="712" t="s">
        <v>810</v>
      </c>
      <c r="C42" s="805">
        <v>16341098.390000001</v>
      </c>
      <c r="D42" s="805">
        <v>229375.09129999997</v>
      </c>
      <c r="E42" s="642">
        <f t="shared" si="0"/>
        <v>16570473.4813</v>
      </c>
      <c r="F42" s="805">
        <v>9153428.7100000009</v>
      </c>
      <c r="G42" s="805">
        <v>18276.705320000001</v>
      </c>
      <c r="H42" s="643">
        <f t="shared" si="1"/>
        <v>9171705.4153200015</v>
      </c>
    </row>
    <row r="43" spans="1:8" ht="21" customHeight="1" thickBot="1">
      <c r="A43" s="705">
        <v>11</v>
      </c>
      <c r="B43" s="718" t="s">
        <v>175</v>
      </c>
      <c r="C43" s="798">
        <v>1462424.87</v>
      </c>
      <c r="D43" s="798">
        <v>818950</v>
      </c>
      <c r="E43" s="644">
        <f t="shared" si="0"/>
        <v>2281374.87</v>
      </c>
      <c r="F43" s="645">
        <v>1133803</v>
      </c>
      <c r="G43" s="645">
        <v>655022</v>
      </c>
      <c r="H43" s="646">
        <f t="shared" si="1"/>
        <v>1788825</v>
      </c>
    </row>
    <row r="44" spans="1:8">
      <c r="C44" s="352"/>
      <c r="D44" s="352"/>
      <c r="E44" s="352"/>
      <c r="F44" s="352"/>
      <c r="G44" s="352"/>
      <c r="H44" s="352"/>
    </row>
    <row r="45" spans="1:8">
      <c r="C45" s="352"/>
      <c r="D45" s="352"/>
      <c r="E45" s="352"/>
      <c r="F45" s="352"/>
      <c r="G45" s="352"/>
      <c r="H45" s="352"/>
    </row>
    <row r="46" spans="1:8">
      <c r="C46" s="352"/>
      <c r="D46" s="352"/>
      <c r="E46" s="352"/>
      <c r="F46" s="352"/>
      <c r="G46" s="352"/>
      <c r="H46" s="352"/>
    </row>
    <row r="47" spans="1:8">
      <c r="C47" s="352"/>
      <c r="D47" s="352"/>
      <c r="E47" s="352"/>
      <c r="F47" s="352"/>
      <c r="G47" s="352"/>
      <c r="H47" s="352"/>
    </row>
  </sheetData>
  <mergeCells count="4">
    <mergeCell ref="A4:A5"/>
    <mergeCell ref="B4:B5"/>
    <mergeCell ref="C4:E4"/>
    <mergeCell ref="F4:H4"/>
  </mergeCells>
  <pageMargins left="0.7" right="0.7" top="0.75" bottom="0.75" header="0.3" footer="0.3"/>
  <pageSetup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H18"/>
  <sheetViews>
    <sheetView zoomScale="80" zoomScaleNormal="80" workbookViewId="0">
      <pane xSplit="1" ySplit="4" topLeftCell="B5" activePane="bottomRight" state="frozen"/>
      <selection activeCell="P16" sqref="P16"/>
      <selection pane="topRight" activeCell="P16" sqref="P16"/>
      <selection pane="bottomLeft" activeCell="P16" sqref="P16"/>
      <selection pane="bottomRight" activeCell="G31" sqref="G31"/>
    </sheetView>
  </sheetViews>
  <sheetFormatPr defaultColWidth="9.33203125" defaultRowHeight="13.8"/>
  <cols>
    <col min="1" max="1" width="9.5546875" style="2" bestFit="1" customWidth="1"/>
    <col min="2" max="2" width="83.88671875" style="2" customWidth="1"/>
    <col min="3" max="3" width="14.33203125" style="2" customWidth="1"/>
    <col min="4" max="4" width="13.6640625" style="2" customWidth="1"/>
    <col min="5" max="5" width="13.88671875" style="12" customWidth="1"/>
    <col min="6" max="6" width="13.6640625" style="12" customWidth="1"/>
    <col min="7" max="7" width="14.6640625" style="12" customWidth="1"/>
    <col min="8" max="11" width="9.6640625" style="12" customWidth="1"/>
    <col min="12" max="16384" width="9.33203125" style="12"/>
  </cols>
  <sheetData>
    <row r="1" spans="1:8">
      <c r="A1" s="17" t="s">
        <v>97</v>
      </c>
      <c r="B1" s="16" t="str">
        <f>Info!C2</f>
        <v>სს ”ლიბერთი ბანკი”</v>
      </c>
      <c r="C1" s="16"/>
      <c r="D1" s="201"/>
    </row>
    <row r="2" spans="1:8">
      <c r="A2" s="17" t="s">
        <v>98</v>
      </c>
      <c r="B2" s="618">
        <f>'1. key ratios'!B2</f>
        <v>45838</v>
      </c>
      <c r="C2" s="28"/>
      <c r="D2" s="18"/>
      <c r="E2" s="11"/>
      <c r="F2" s="11"/>
      <c r="G2" s="11"/>
      <c r="H2" s="11"/>
    </row>
    <row r="3" spans="1:8">
      <c r="A3" s="17"/>
      <c r="B3" s="16"/>
      <c r="C3" s="28"/>
      <c r="D3" s="18"/>
      <c r="E3" s="11"/>
      <c r="F3" s="11"/>
      <c r="G3" s="11"/>
      <c r="H3" s="11"/>
    </row>
    <row r="4" spans="1:8" ht="15" customHeight="1" thickBot="1">
      <c r="A4" s="124" t="s">
        <v>242</v>
      </c>
      <c r="B4" s="125" t="s">
        <v>96</v>
      </c>
      <c r="C4" s="126" t="s">
        <v>76</v>
      </c>
    </row>
    <row r="5" spans="1:8" ht="15" customHeight="1">
      <c r="A5" s="647" t="s">
        <v>25</v>
      </c>
      <c r="B5" s="648"/>
      <c r="C5" s="262" t="str">
        <f>INT((MONTH($B$2))/3)&amp;"Q"&amp;"-"&amp;YEAR($B$2)</f>
        <v>2Q-2025</v>
      </c>
      <c r="D5" s="262" t="str">
        <f>IF(INT(MONTH($B$2))=3, "4"&amp;"Q"&amp;"-"&amp;YEAR($B$2)-1, IF(INT(MONTH($B$2))=6, "1"&amp;"Q"&amp;"-"&amp;YEAR($B$2), IF(INT(MONTH($B$2))=9, "2"&amp;"Q"&amp;"-"&amp;YEAR($B$2),IF(INT(MONTH($B$2))=12, "3"&amp;"Q"&amp;"-"&amp;YEAR($B$2), 0))))</f>
        <v>1Q-2025</v>
      </c>
      <c r="E5" s="262" t="str">
        <f>IF(INT(MONTH($B$2))=3, "3"&amp;"Q"&amp;"-"&amp;YEAR($B$2)-1, IF(INT(MONTH($B$2))=6, "4"&amp;"Q"&amp;"-"&amp;YEAR($B$2)-1, IF(INT(MONTH($B$2))=9, "1"&amp;"Q"&amp;"-"&amp;YEAR($B$2),IF(INT(MONTH($B$2))=12, "2"&amp;"Q"&amp;"-"&amp;YEAR($B$2), 0))))</f>
        <v>4Q-2024</v>
      </c>
      <c r="F5" s="262" t="str">
        <f>IF(INT(MONTH($B$2))=3, "2"&amp;"Q"&amp;"-"&amp;YEAR($B$2)-1, IF(INT(MONTH($B$2))=6, "3"&amp;"Q"&amp;"-"&amp;YEAR($B$2)-1, IF(INT(MONTH($B$2))=9, "4"&amp;"Q"&amp;"-"&amp;YEAR($B$2)-1,IF(INT(MONTH($B$2))=12, "1"&amp;"Q"&amp;"-"&amp;YEAR($B$2), 0))))</f>
        <v>3Q-2024</v>
      </c>
      <c r="G5" s="263" t="str">
        <f>IF(INT(MONTH($B$2))=3, "1"&amp;"Q"&amp;"-"&amp;YEAR($B$2)-1, IF(INT(MONTH($B$2))=6, "2"&amp;"Q"&amp;"-"&amp;YEAR($B$2)-1, IF(INT(MONTH($B$2))=9, "3"&amp;"Q"&amp;"-"&amp;YEAR($B$2)-1,IF(INT(MONTH($B$2))=12, "4"&amp;"Q"&amp;"-"&amp;YEAR($B$2)-1, 0))))</f>
        <v>2Q-2024</v>
      </c>
    </row>
    <row r="6" spans="1:8" ht="15" customHeight="1">
      <c r="A6" s="649">
        <v>1</v>
      </c>
      <c r="B6" s="650" t="s">
        <v>101</v>
      </c>
      <c r="C6" s="651">
        <f>C7+C9+C10</f>
        <v>3212564005.0254979</v>
      </c>
      <c r="D6" s="652">
        <f>D7+D9+D10</f>
        <v>3138438337.927259</v>
      </c>
      <c r="E6" s="651">
        <f t="shared" ref="E6:G6" si="0">E7+E9+E10</f>
        <v>2919232268.7415619</v>
      </c>
      <c r="F6" s="721">
        <f t="shared" si="0"/>
        <v>2748282288.0625391</v>
      </c>
      <c r="G6" s="254">
        <f t="shared" si="0"/>
        <v>2577745458.2466707</v>
      </c>
    </row>
    <row r="7" spans="1:8" ht="15" customHeight="1">
      <c r="A7" s="649">
        <v>1.1000000000000001</v>
      </c>
      <c r="B7" s="653" t="s">
        <v>995</v>
      </c>
      <c r="C7" s="587">
        <v>3146087332.0486908</v>
      </c>
      <c r="D7" s="654">
        <v>3076435905.6973662</v>
      </c>
      <c r="E7" s="587">
        <v>2862298531.2414284</v>
      </c>
      <c r="F7" s="722">
        <v>2702700911.2528443</v>
      </c>
      <c r="G7" s="255">
        <v>2530678185.7266049</v>
      </c>
    </row>
    <row r="8" spans="1:8" ht="27.6">
      <c r="A8" s="649" t="s">
        <v>146</v>
      </c>
      <c r="B8" s="655" t="s">
        <v>239</v>
      </c>
      <c r="C8" s="587">
        <v>0</v>
      </c>
      <c r="D8" s="654">
        <v>0</v>
      </c>
      <c r="E8" s="587">
        <v>0</v>
      </c>
      <c r="F8" s="722">
        <v>0</v>
      </c>
      <c r="G8" s="255">
        <v>0</v>
      </c>
    </row>
    <row r="9" spans="1:8" ht="15" customHeight="1">
      <c r="A9" s="649">
        <v>1.2</v>
      </c>
      <c r="B9" s="653" t="s">
        <v>21</v>
      </c>
      <c r="C9" s="587">
        <v>66474269.733249992</v>
      </c>
      <c r="D9" s="654">
        <v>61231703.485745512</v>
      </c>
      <c r="E9" s="587">
        <v>56488368.500133306</v>
      </c>
      <c r="F9" s="722">
        <v>41573407.581385866</v>
      </c>
      <c r="G9" s="255">
        <v>45106551.520065695</v>
      </c>
    </row>
    <row r="10" spans="1:8" ht="15" customHeight="1">
      <c r="A10" s="649">
        <v>1.3</v>
      </c>
      <c r="B10" s="656" t="s">
        <v>73</v>
      </c>
      <c r="C10" s="588">
        <v>2403.2435569933423</v>
      </c>
      <c r="D10" s="654">
        <v>770728.74414739152</v>
      </c>
      <c r="E10" s="588">
        <v>445369</v>
      </c>
      <c r="F10" s="722">
        <v>4007969.2283088798</v>
      </c>
      <c r="G10" s="256">
        <v>1960721</v>
      </c>
    </row>
    <row r="11" spans="1:8" ht="15" customHeight="1">
      <c r="A11" s="649">
        <v>2</v>
      </c>
      <c r="B11" s="650" t="s">
        <v>102</v>
      </c>
      <c r="C11" s="587">
        <v>6169268.0593831958</v>
      </c>
      <c r="D11" s="654">
        <v>7664112.1024211626</v>
      </c>
      <c r="E11" s="587">
        <v>5640931.4535068916</v>
      </c>
      <c r="F11" s="722">
        <v>11006630.337764503</v>
      </c>
      <c r="G11" s="255">
        <v>8979837.7946851216</v>
      </c>
    </row>
    <row r="12" spans="1:8" ht="15" customHeight="1">
      <c r="A12" s="657">
        <v>3</v>
      </c>
      <c r="B12" s="658" t="s">
        <v>100</v>
      </c>
      <c r="C12" s="588">
        <v>648013004.4674896</v>
      </c>
      <c r="D12" s="654">
        <v>648013004.4674896</v>
      </c>
      <c r="E12" s="588">
        <v>648013004.4674896</v>
      </c>
      <c r="F12" s="722">
        <v>551599286.37110138</v>
      </c>
      <c r="G12" s="256">
        <v>551599286.37110138</v>
      </c>
    </row>
    <row r="13" spans="1:8" ht="15" customHeight="1" thickBot="1">
      <c r="A13" s="659">
        <v>4</v>
      </c>
      <c r="B13" s="660" t="s">
        <v>147</v>
      </c>
      <c r="C13" s="661">
        <f>C6+C11+C12</f>
        <v>3866746277.552371</v>
      </c>
      <c r="D13" s="257">
        <f>D6+D11+D12</f>
        <v>3794115454.49717</v>
      </c>
      <c r="E13" s="661">
        <f t="shared" ref="E13:G13" si="1">E6+E11+E12</f>
        <v>3572886204.6625586</v>
      </c>
      <c r="F13" s="723">
        <f t="shared" si="1"/>
        <v>3310888204.7714052</v>
      </c>
      <c r="G13" s="258">
        <f t="shared" si="1"/>
        <v>3138324582.412457</v>
      </c>
    </row>
    <row r="14" spans="1:8">
      <c r="B14" s="23"/>
    </row>
    <row r="15" spans="1:8">
      <c r="B15" s="65"/>
    </row>
    <row r="16" spans="1:8">
      <c r="B16" s="65"/>
    </row>
    <row r="17" spans="2:2">
      <c r="B17" s="65"/>
    </row>
    <row r="18" spans="2:2">
      <c r="B18" s="65"/>
    </row>
  </sheetData>
  <pageMargins left="0.7" right="0.7" top="0.75" bottom="0.75" header="0.3" footer="0.3"/>
  <pageSetup paperSize="9"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C29"/>
  <sheetViews>
    <sheetView showGridLines="0" zoomScale="80" zoomScaleNormal="80" workbookViewId="0">
      <pane xSplit="1" ySplit="4" topLeftCell="B14" activePane="bottomRight" state="frozen"/>
      <selection activeCell="N13" sqref="N13"/>
      <selection pane="topRight" activeCell="N13" sqref="N13"/>
      <selection pane="bottomLeft" activeCell="N13" sqref="N13"/>
      <selection pane="bottomRight" activeCell="H40" sqref="H40"/>
    </sheetView>
  </sheetViews>
  <sheetFormatPr defaultRowHeight="14.4"/>
  <cols>
    <col min="1" max="1" width="9.5546875" style="2" bestFit="1" customWidth="1"/>
    <col min="2" max="2" width="53.88671875" style="2" customWidth="1"/>
    <col min="3" max="3" width="36" style="2" customWidth="1"/>
  </cols>
  <sheetData>
    <row r="1" spans="1:3">
      <c r="A1" s="2" t="s">
        <v>97</v>
      </c>
      <c r="B1" s="201" t="str">
        <f>Info!C2</f>
        <v>სს ”ლიბერთი ბანკი”</v>
      </c>
    </row>
    <row r="2" spans="1:3">
      <c r="A2" s="2" t="s">
        <v>98</v>
      </c>
      <c r="B2" s="618">
        <f>'1. key ratios'!B2</f>
        <v>45838</v>
      </c>
    </row>
    <row r="4" spans="1:3" ht="25.5" customHeight="1" thickBot="1">
      <c r="A4" s="138" t="s">
        <v>243</v>
      </c>
      <c r="B4" s="30" t="s">
        <v>80</v>
      </c>
      <c r="C4" s="13"/>
    </row>
    <row r="5" spans="1:3" ht="16.95" customHeight="1">
      <c r="A5" s="10"/>
      <c r="B5" s="252" t="s">
        <v>81</v>
      </c>
      <c r="C5" s="260" t="s">
        <v>419</v>
      </c>
    </row>
    <row r="6" spans="1:3">
      <c r="A6" s="662">
        <v>1</v>
      </c>
      <c r="B6" s="663" t="s">
        <v>1001</v>
      </c>
      <c r="C6" s="664" t="s">
        <v>1004</v>
      </c>
    </row>
    <row r="7" spans="1:3">
      <c r="A7" s="662">
        <v>2</v>
      </c>
      <c r="B7" s="663" t="s">
        <v>1005</v>
      </c>
      <c r="C7" s="664" t="s">
        <v>1006</v>
      </c>
    </row>
    <row r="8" spans="1:3">
      <c r="A8" s="662">
        <v>3</v>
      </c>
      <c r="B8" s="663" t="s">
        <v>1007</v>
      </c>
      <c r="C8" s="664" t="s">
        <v>1008</v>
      </c>
    </row>
    <row r="9" spans="1:3">
      <c r="A9" s="662">
        <v>4</v>
      </c>
      <c r="B9" s="663" t="s">
        <v>1009</v>
      </c>
      <c r="C9" s="664" t="s">
        <v>1008</v>
      </c>
    </row>
    <row r="10" spans="1:3">
      <c r="A10" s="662">
        <v>5</v>
      </c>
      <c r="B10" s="663" t="s">
        <v>1010</v>
      </c>
      <c r="C10" s="664" t="s">
        <v>1008</v>
      </c>
    </row>
    <row r="11" spans="1:3">
      <c r="A11" s="662"/>
      <c r="B11" s="663"/>
      <c r="C11" s="664"/>
    </row>
    <row r="12" spans="1:3" ht="15">
      <c r="A12" s="14"/>
      <c r="B12" s="894"/>
      <c r="C12" s="895"/>
    </row>
    <row r="13" spans="1:3" ht="51.6" customHeight="1">
      <c r="A13" s="14"/>
      <c r="B13" s="253" t="s">
        <v>82</v>
      </c>
      <c r="C13" s="261" t="s">
        <v>420</v>
      </c>
    </row>
    <row r="14" spans="1:3">
      <c r="A14" s="662">
        <v>1</v>
      </c>
      <c r="B14" s="665" t="s">
        <v>1002</v>
      </c>
      <c r="C14" s="666" t="s">
        <v>1011</v>
      </c>
    </row>
    <row r="15" spans="1:3">
      <c r="A15" s="662">
        <v>2</v>
      </c>
      <c r="B15" s="665" t="s">
        <v>1012</v>
      </c>
      <c r="C15" s="666" t="s">
        <v>1013</v>
      </c>
    </row>
    <row r="16" spans="1:3">
      <c r="A16" s="662">
        <v>3</v>
      </c>
      <c r="B16" s="665" t="s">
        <v>1014</v>
      </c>
      <c r="C16" s="666" t="s">
        <v>1015</v>
      </c>
    </row>
    <row r="17" spans="1:3">
      <c r="A17" s="662"/>
      <c r="B17" s="663"/>
      <c r="C17" s="667"/>
    </row>
    <row r="18" spans="1:3" ht="15.75" customHeight="1">
      <c r="A18" s="14"/>
      <c r="B18" s="26"/>
      <c r="C18" s="27"/>
    </row>
    <row r="19" spans="1:3" ht="30" customHeight="1">
      <c r="A19" s="14"/>
      <c r="B19" s="896" t="s">
        <v>83</v>
      </c>
      <c r="C19" s="897"/>
    </row>
    <row r="20" spans="1:3">
      <c r="A20" s="662">
        <v>1</v>
      </c>
      <c r="B20" s="665" t="s">
        <v>1016</v>
      </c>
      <c r="C20" s="799">
        <v>0.97003350364419638</v>
      </c>
    </row>
    <row r="21" spans="1:3">
      <c r="A21" s="662">
        <v>2</v>
      </c>
      <c r="B21" s="665" t="s">
        <v>1017</v>
      </c>
      <c r="C21" s="799">
        <v>2.9966507818937758E-2</v>
      </c>
    </row>
    <row r="22" spans="1:3" ht="15">
      <c r="A22" s="668"/>
      <c r="B22" s="669"/>
      <c r="C22" s="32"/>
    </row>
    <row r="23" spans="1:3" ht="15.75" customHeight="1">
      <c r="A23" s="14"/>
      <c r="B23" s="31"/>
      <c r="C23" s="32"/>
    </row>
    <row r="24" spans="1:3" ht="29.25" customHeight="1">
      <c r="A24" s="14"/>
      <c r="B24" s="896" t="s">
        <v>163</v>
      </c>
      <c r="C24" s="897"/>
    </row>
    <row r="25" spans="1:3">
      <c r="A25" s="662">
        <v>1</v>
      </c>
      <c r="B25" s="665" t="s">
        <v>1005</v>
      </c>
      <c r="C25" s="799">
        <v>0.31359654236327578</v>
      </c>
    </row>
    <row r="26" spans="1:3">
      <c r="A26" s="673">
        <v>2</v>
      </c>
      <c r="B26" s="674" t="s">
        <v>1018</v>
      </c>
      <c r="C26" s="799">
        <v>0.31359654236327578</v>
      </c>
    </row>
    <row r="27" spans="1:3">
      <c r="A27" s="673">
        <v>3</v>
      </c>
      <c r="B27" s="665" t="s">
        <v>1019</v>
      </c>
      <c r="C27" s="799">
        <v>0.31359654236327578</v>
      </c>
    </row>
    <row r="28" spans="1:3" ht="15">
      <c r="A28" s="670"/>
      <c r="B28" s="671"/>
      <c r="C28" s="672"/>
    </row>
    <row r="29" spans="1:3" ht="15.6" thickBot="1">
      <c r="A29" s="15"/>
      <c r="B29" s="33"/>
      <c r="C29" s="259"/>
    </row>
  </sheetData>
  <mergeCells count="3">
    <mergeCell ref="B12:C12"/>
    <mergeCell ref="B24:C24"/>
    <mergeCell ref="B19:C19"/>
  </mergeCells>
  <dataValidations count="1">
    <dataValidation type="list" allowBlank="1" showInputMessage="1" showErrorMessage="1" sqref="C6:C11"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G53"/>
  <sheetViews>
    <sheetView zoomScale="80" zoomScaleNormal="80" workbookViewId="0">
      <pane xSplit="1" ySplit="5" topLeftCell="B18" activePane="bottomRight" state="frozen"/>
      <selection activeCell="D30" sqref="D30"/>
      <selection pane="topRight" activeCell="D30" sqref="D30"/>
      <selection pane="bottomLeft" activeCell="D30" sqref="D30"/>
      <selection pane="bottomRight" activeCell="G40" sqref="G40"/>
    </sheetView>
  </sheetViews>
  <sheetFormatPr defaultRowHeight="14.4"/>
  <cols>
    <col min="1" max="1" width="9.5546875" style="2" bestFit="1" customWidth="1"/>
    <col min="2" max="2" width="50.44140625" style="2" customWidth="1"/>
    <col min="3" max="3" width="24.33203125" style="2" customWidth="1"/>
    <col min="4" max="4" width="25.6640625" style="2" customWidth="1"/>
    <col min="5" max="5" width="19.109375" style="2" customWidth="1"/>
    <col min="6" max="6" width="12" bestFit="1" customWidth="1"/>
    <col min="7" max="7" width="12.5546875" bestFit="1" customWidth="1"/>
  </cols>
  <sheetData>
    <row r="1" spans="1:7">
      <c r="A1" s="17" t="s">
        <v>97</v>
      </c>
      <c r="B1" s="16" t="str">
        <f>Info!C2</f>
        <v>სს ”ლიბერთი ბანკი”</v>
      </c>
    </row>
    <row r="2" spans="1:7" s="21" customFormat="1" ht="15.75" customHeight="1">
      <c r="A2" s="21" t="s">
        <v>98</v>
      </c>
      <c r="B2" s="618">
        <f>'1. key ratios'!B2</f>
        <v>45838</v>
      </c>
    </row>
    <row r="3" spans="1:7" s="21" customFormat="1" ht="15.75" customHeight="1"/>
    <row r="4" spans="1:7" s="21" customFormat="1" ht="15.75" customHeight="1" thickBot="1">
      <c r="A4" s="139" t="s">
        <v>244</v>
      </c>
      <c r="B4" s="140" t="s">
        <v>157</v>
      </c>
      <c r="C4" s="106"/>
      <c r="D4" s="106"/>
      <c r="E4" s="107" t="s">
        <v>76</v>
      </c>
    </row>
    <row r="5" spans="1:7" s="69" customFormat="1" ht="17.7" customHeight="1">
      <c r="A5" s="212"/>
      <c r="B5" s="213"/>
      <c r="C5" s="105" t="s">
        <v>0</v>
      </c>
      <c r="D5" s="105" t="s">
        <v>1</v>
      </c>
      <c r="E5" s="214" t="s">
        <v>2</v>
      </c>
    </row>
    <row r="6" spans="1:7" s="87" customFormat="1" ht="14.7" customHeight="1">
      <c r="A6" s="826"/>
      <c r="B6" s="898" t="s">
        <v>133</v>
      </c>
      <c r="C6" s="898" t="s">
        <v>824</v>
      </c>
      <c r="D6" s="899" t="s">
        <v>132</v>
      </c>
      <c r="E6" s="900"/>
      <c r="G6"/>
    </row>
    <row r="7" spans="1:7" s="87" customFormat="1" ht="99.6" customHeight="1">
      <c r="A7" s="826"/>
      <c r="B7" s="898"/>
      <c r="C7" s="898"/>
      <c r="D7" s="807" t="s">
        <v>131</v>
      </c>
      <c r="E7" s="808" t="s">
        <v>341</v>
      </c>
      <c r="G7"/>
    </row>
    <row r="8" spans="1:7" s="87" customFormat="1" ht="22.5" customHeight="1">
      <c r="A8" s="806">
        <v>1</v>
      </c>
      <c r="B8" s="697" t="s">
        <v>811</v>
      </c>
      <c r="C8" s="827">
        <f>SUM(C9:C11)</f>
        <v>499217643.69000006</v>
      </c>
      <c r="D8" s="827">
        <f t="shared" ref="D8" si="0">SUM(D9:D11)</f>
        <v>0</v>
      </c>
      <c r="E8" s="828">
        <f>C8-D8</f>
        <v>499217643.69000006</v>
      </c>
      <c r="G8"/>
    </row>
    <row r="9" spans="1:7" s="87" customFormat="1">
      <c r="A9" s="806">
        <v>1.1000000000000001</v>
      </c>
      <c r="B9" s="698" t="s">
        <v>85</v>
      </c>
      <c r="C9" s="827">
        <v>317252524.20000005</v>
      </c>
      <c r="D9" s="827"/>
      <c r="E9" s="828"/>
      <c r="G9"/>
    </row>
    <row r="10" spans="1:7" s="87" customFormat="1">
      <c r="A10" s="806">
        <v>1.2</v>
      </c>
      <c r="B10" s="698" t="s">
        <v>86</v>
      </c>
      <c r="C10" s="827">
        <v>123501023.61999999</v>
      </c>
      <c r="D10" s="827"/>
      <c r="E10" s="828"/>
      <c r="G10"/>
    </row>
    <row r="11" spans="1:7" s="87" customFormat="1">
      <c r="A11" s="806">
        <v>1.3</v>
      </c>
      <c r="B11" s="698" t="s">
        <v>87</v>
      </c>
      <c r="C11" s="827">
        <v>58464095.870000005</v>
      </c>
      <c r="D11" s="827"/>
      <c r="E11" s="828"/>
      <c r="G11"/>
    </row>
    <row r="12" spans="1:7" s="87" customFormat="1">
      <c r="A12" s="806">
        <v>2</v>
      </c>
      <c r="B12" s="699" t="s">
        <v>698</v>
      </c>
      <c r="C12" s="827">
        <v>308746.29000000004</v>
      </c>
      <c r="D12" s="827"/>
      <c r="E12" s="828">
        <f t="shared" ref="E12:E34" si="1">C12-D12</f>
        <v>308746.29000000004</v>
      </c>
      <c r="G12"/>
    </row>
    <row r="13" spans="1:7" s="87" customFormat="1">
      <c r="A13" s="806">
        <v>2.1</v>
      </c>
      <c r="B13" s="700" t="s">
        <v>699</v>
      </c>
      <c r="C13" s="827">
        <v>24505.58</v>
      </c>
      <c r="D13" s="827"/>
      <c r="E13" s="828">
        <f>C13-D13</f>
        <v>24505.58</v>
      </c>
      <c r="G13"/>
    </row>
    <row r="14" spans="1:7" s="87" customFormat="1" ht="34.200000000000003" customHeight="1">
      <c r="A14" s="806">
        <v>3</v>
      </c>
      <c r="B14" s="327" t="s">
        <v>700</v>
      </c>
      <c r="C14" s="827"/>
      <c r="D14" s="827"/>
      <c r="E14" s="828">
        <f t="shared" si="1"/>
        <v>0</v>
      </c>
      <c r="G14"/>
    </row>
    <row r="15" spans="1:7" s="87" customFormat="1" ht="32.700000000000003" customHeight="1">
      <c r="A15" s="806">
        <v>4</v>
      </c>
      <c r="B15" s="328" t="s">
        <v>701</v>
      </c>
      <c r="C15" s="827"/>
      <c r="D15" s="827"/>
      <c r="E15" s="828">
        <f t="shared" si="1"/>
        <v>0</v>
      </c>
      <c r="G15"/>
    </row>
    <row r="16" spans="1:7" s="87" customFormat="1" ht="22.95" customHeight="1">
      <c r="A16" s="806">
        <v>5</v>
      </c>
      <c r="B16" s="328" t="s">
        <v>702</v>
      </c>
      <c r="C16" s="589">
        <v>244225317.99999997</v>
      </c>
      <c r="D16" s="589">
        <v>0</v>
      </c>
      <c r="E16" s="828">
        <f t="shared" si="1"/>
        <v>244225317.99999997</v>
      </c>
      <c r="G16"/>
    </row>
    <row r="17" spans="1:7" s="87" customFormat="1">
      <c r="A17" s="806">
        <v>5.0999999999999996</v>
      </c>
      <c r="B17" s="329" t="s">
        <v>703</v>
      </c>
      <c r="C17" s="589">
        <v>0</v>
      </c>
      <c r="D17" s="589"/>
      <c r="E17" s="828">
        <f t="shared" si="1"/>
        <v>0</v>
      </c>
      <c r="G17"/>
    </row>
    <row r="18" spans="1:7" s="87" customFormat="1">
      <c r="A18" s="806">
        <v>5.2</v>
      </c>
      <c r="B18" s="329" t="s">
        <v>538</v>
      </c>
      <c r="C18" s="589">
        <v>244225317.99999997</v>
      </c>
      <c r="D18" s="590"/>
      <c r="E18" s="828">
        <f t="shared" si="1"/>
        <v>244225317.99999997</v>
      </c>
      <c r="G18"/>
    </row>
    <row r="19" spans="1:7" s="87" customFormat="1">
      <c r="A19" s="806">
        <v>5.3</v>
      </c>
      <c r="B19" s="329" t="s">
        <v>704</v>
      </c>
      <c r="C19" s="589"/>
      <c r="D19" s="589"/>
      <c r="E19" s="828">
        <f t="shared" si="1"/>
        <v>0</v>
      </c>
      <c r="G19"/>
    </row>
    <row r="20" spans="1:7" s="87" customFormat="1" ht="20.399999999999999">
      <c r="A20" s="806">
        <v>6</v>
      </c>
      <c r="B20" s="327" t="s">
        <v>705</v>
      </c>
      <c r="C20" s="589">
        <v>4412640052.8845129</v>
      </c>
      <c r="D20" s="589">
        <v>0</v>
      </c>
      <c r="E20" s="828">
        <f t="shared" si="1"/>
        <v>4412640052.8845129</v>
      </c>
      <c r="G20"/>
    </row>
    <row r="21" spans="1:7">
      <c r="A21" s="806">
        <v>6.1</v>
      </c>
      <c r="B21" s="329" t="s">
        <v>538</v>
      </c>
      <c r="C21" s="591">
        <v>514455028.63215446</v>
      </c>
      <c r="D21" s="591"/>
      <c r="E21" s="829">
        <f t="shared" si="1"/>
        <v>514455028.63215446</v>
      </c>
    </row>
    <row r="22" spans="1:7">
      <c r="A22" s="806">
        <v>6.2</v>
      </c>
      <c r="B22" s="329" t="s">
        <v>704</v>
      </c>
      <c r="C22" s="591">
        <v>3898185024.2523584</v>
      </c>
      <c r="D22" s="591"/>
      <c r="E22" s="829">
        <f t="shared" si="1"/>
        <v>3898185024.2523584</v>
      </c>
    </row>
    <row r="23" spans="1:7" ht="20.399999999999999">
      <c r="A23" s="806">
        <v>7</v>
      </c>
      <c r="B23" s="330" t="s">
        <v>706</v>
      </c>
      <c r="C23" s="591">
        <v>0</v>
      </c>
      <c r="D23" s="591"/>
      <c r="E23" s="829">
        <f>C23-D23</f>
        <v>0</v>
      </c>
    </row>
    <row r="24" spans="1:7" ht="20.399999999999999">
      <c r="A24" s="806">
        <v>8</v>
      </c>
      <c r="B24" s="331" t="s">
        <v>707</v>
      </c>
      <c r="C24" s="591"/>
      <c r="D24" s="591"/>
      <c r="E24" s="829">
        <f t="shared" si="1"/>
        <v>0</v>
      </c>
    </row>
    <row r="25" spans="1:7">
      <c r="A25" s="806">
        <v>9</v>
      </c>
      <c r="B25" s="328" t="s">
        <v>708</v>
      </c>
      <c r="C25" s="591">
        <v>216791218.65000004</v>
      </c>
      <c r="D25" s="591">
        <v>31349660.77</v>
      </c>
      <c r="E25" s="829">
        <f>C25-D25</f>
        <v>185441557.88000003</v>
      </c>
    </row>
    <row r="26" spans="1:7">
      <c r="A26" s="806">
        <v>9.1</v>
      </c>
      <c r="B26" s="332" t="s">
        <v>709</v>
      </c>
      <c r="C26" s="591">
        <v>214345495.82000002</v>
      </c>
      <c r="D26" s="592">
        <v>31349660.77</v>
      </c>
      <c r="E26" s="829">
        <f>C26-D26</f>
        <v>182995835.05000001</v>
      </c>
    </row>
    <row r="27" spans="1:7">
      <c r="A27" s="806">
        <v>9.1999999999999993</v>
      </c>
      <c r="B27" s="332" t="s">
        <v>710</v>
      </c>
      <c r="C27" s="591">
        <v>2445722.83</v>
      </c>
      <c r="D27" s="591"/>
      <c r="E27" s="829">
        <f>C27-D27</f>
        <v>2445722.83</v>
      </c>
    </row>
    <row r="28" spans="1:7">
      <c r="A28" s="806">
        <v>10</v>
      </c>
      <c r="B28" s="328" t="s">
        <v>36</v>
      </c>
      <c r="C28" s="591">
        <v>79461990.149999976</v>
      </c>
      <c r="D28" s="591">
        <v>79461990.150000006</v>
      </c>
      <c r="E28" s="829">
        <f>C28-D28</f>
        <v>0</v>
      </c>
    </row>
    <row r="29" spans="1:7">
      <c r="A29" s="806">
        <v>10.1</v>
      </c>
      <c r="B29" s="332" t="s">
        <v>711</v>
      </c>
      <c r="C29" s="591"/>
      <c r="D29" s="591"/>
      <c r="E29" s="829">
        <f t="shared" si="1"/>
        <v>0</v>
      </c>
    </row>
    <row r="30" spans="1:7">
      <c r="A30" s="806">
        <v>10.199999999999999</v>
      </c>
      <c r="B30" s="332" t="s">
        <v>712</v>
      </c>
      <c r="C30" s="591">
        <v>79461990.149999976</v>
      </c>
      <c r="D30" s="591">
        <v>79461990.150000006</v>
      </c>
      <c r="E30" s="829">
        <f>C30-D30</f>
        <v>0</v>
      </c>
    </row>
    <row r="31" spans="1:7">
      <c r="A31" s="806">
        <v>11</v>
      </c>
      <c r="B31" s="328" t="s">
        <v>713</v>
      </c>
      <c r="C31" s="591">
        <v>0</v>
      </c>
      <c r="D31" s="591">
        <v>0</v>
      </c>
      <c r="E31" s="829">
        <f t="shared" si="1"/>
        <v>0</v>
      </c>
    </row>
    <row r="32" spans="1:7">
      <c r="A32" s="806">
        <v>11.1</v>
      </c>
      <c r="B32" s="332" t="s">
        <v>714</v>
      </c>
      <c r="C32" s="591">
        <v>0</v>
      </c>
      <c r="D32" s="591"/>
      <c r="E32" s="829">
        <f t="shared" si="1"/>
        <v>0</v>
      </c>
    </row>
    <row r="33" spans="1:7">
      <c r="A33" s="806">
        <v>11.2</v>
      </c>
      <c r="B33" s="332" t="s">
        <v>715</v>
      </c>
      <c r="C33" s="591">
        <v>0</v>
      </c>
      <c r="D33" s="591"/>
      <c r="E33" s="829">
        <f t="shared" si="1"/>
        <v>0</v>
      </c>
    </row>
    <row r="34" spans="1:7">
      <c r="A34" s="806">
        <v>13</v>
      </c>
      <c r="B34" s="328" t="s">
        <v>88</v>
      </c>
      <c r="C34" s="591">
        <v>62941881.950999998</v>
      </c>
      <c r="D34" s="591"/>
      <c r="E34" s="829">
        <f t="shared" si="1"/>
        <v>62941881.950999998</v>
      </c>
    </row>
    <row r="35" spans="1:7">
      <c r="A35" s="806">
        <v>13.1</v>
      </c>
      <c r="B35" s="701" t="s">
        <v>716</v>
      </c>
      <c r="C35" s="591"/>
      <c r="D35" s="591"/>
      <c r="E35" s="829"/>
    </row>
    <row r="36" spans="1:7">
      <c r="A36" s="806">
        <v>13.2</v>
      </c>
      <c r="B36" s="701" t="s">
        <v>717</v>
      </c>
      <c r="C36" s="591"/>
      <c r="D36" s="591"/>
      <c r="E36" s="829"/>
    </row>
    <row r="37" spans="1:7" ht="42" thickBot="1">
      <c r="A37" s="830"/>
      <c r="B37" s="215" t="s">
        <v>308</v>
      </c>
      <c r="C37" s="831">
        <f>SUM(C8,C12,C14,C15,C16,C20,C23,C24,C25,C28,C31,C34)</f>
        <v>5515586851.6155128</v>
      </c>
      <c r="D37" s="831">
        <f t="shared" ref="D37:E37" si="2">SUM(D8,D12,D14,D15,D16,D20,D23,D24,D25,D28,D31,D34)</f>
        <v>110811650.92</v>
      </c>
      <c r="E37" s="832">
        <f t="shared" si="2"/>
        <v>5404775200.6955137</v>
      </c>
    </row>
    <row r="38" spans="1:7">
      <c r="A38"/>
      <c r="B38"/>
      <c r="C38"/>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scale="67"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I33"/>
  <sheetViews>
    <sheetView zoomScale="80" zoomScaleNormal="80" workbookViewId="0">
      <pane xSplit="1" ySplit="4" topLeftCell="B5" activePane="bottomRight" state="frozen"/>
      <selection activeCell="D30" sqref="D30"/>
      <selection pane="topRight" activeCell="D30" sqref="D30"/>
      <selection pane="bottomLeft" activeCell="D30" sqref="D30"/>
      <selection pane="bottomRight" activeCell="D28" sqref="D28"/>
    </sheetView>
  </sheetViews>
  <sheetFormatPr defaultRowHeight="14.4" outlineLevelRow="1"/>
  <cols>
    <col min="1" max="1" width="9.5546875" style="2" bestFit="1" customWidth="1"/>
    <col min="2" max="2" width="114.33203125" style="2" customWidth="1"/>
    <col min="3" max="3" width="18.664062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17" t="s">
        <v>97</v>
      </c>
      <c r="B1" s="16" t="str">
        <f>Info!C2</f>
        <v>სს ”ლიბერთი ბანკი”</v>
      </c>
    </row>
    <row r="2" spans="1:6" s="21" customFormat="1" ht="15.75" customHeight="1">
      <c r="A2" s="21" t="s">
        <v>98</v>
      </c>
      <c r="B2" s="618">
        <f>'1. key ratios'!B2</f>
        <v>45838</v>
      </c>
      <c r="C2"/>
      <c r="D2"/>
      <c r="E2"/>
      <c r="F2"/>
    </row>
    <row r="3" spans="1:6" s="21" customFormat="1" ht="15.75" customHeight="1">
      <c r="C3"/>
      <c r="D3"/>
      <c r="E3"/>
      <c r="F3"/>
    </row>
    <row r="4" spans="1:6" s="21" customFormat="1" ht="28.2" thickBot="1">
      <c r="A4" s="21" t="s">
        <v>245</v>
      </c>
      <c r="B4" s="113" t="s">
        <v>160</v>
      </c>
      <c r="C4" s="107" t="s">
        <v>76</v>
      </c>
      <c r="D4"/>
      <c r="E4"/>
      <c r="F4"/>
    </row>
    <row r="5" spans="1:6">
      <c r="A5" s="108">
        <v>1</v>
      </c>
      <c r="B5" s="109" t="s">
        <v>695</v>
      </c>
      <c r="C5" s="143">
        <f>'7. LI1'!E37</f>
        <v>5404775200.6955137</v>
      </c>
    </row>
    <row r="6" spans="1:6" s="98" customFormat="1">
      <c r="A6" s="68">
        <v>2.1</v>
      </c>
      <c r="B6" s="115" t="s">
        <v>829</v>
      </c>
      <c r="C6" s="144">
        <v>423582343.6214</v>
      </c>
    </row>
    <row r="7" spans="1:6" s="4" customFormat="1" ht="27.6" outlineLevel="1">
      <c r="A7" s="114">
        <v>2.2000000000000002</v>
      </c>
      <c r="B7" s="110" t="s">
        <v>830</v>
      </c>
      <c r="C7" s="145"/>
    </row>
    <row r="8" spans="1:6" s="4" customFormat="1" ht="27.6">
      <c r="A8" s="114">
        <v>3</v>
      </c>
      <c r="B8" s="111" t="s">
        <v>696</v>
      </c>
      <c r="C8" s="146">
        <f>SUM(C5:C7)</f>
        <v>5828357544.3169136</v>
      </c>
    </row>
    <row r="9" spans="1:6" s="98" customFormat="1">
      <c r="A9" s="68">
        <v>4</v>
      </c>
      <c r="B9" s="118" t="s">
        <v>158</v>
      </c>
      <c r="C9" s="144"/>
    </row>
    <row r="10" spans="1:6" s="4" customFormat="1" ht="27.6" outlineLevel="1">
      <c r="A10" s="114">
        <v>5.0999999999999996</v>
      </c>
      <c r="B10" s="110" t="s">
        <v>164</v>
      </c>
      <c r="C10" s="145">
        <v>-347547251.625</v>
      </c>
    </row>
    <row r="11" spans="1:6" s="4" customFormat="1" ht="27.6" outlineLevel="1">
      <c r="A11" s="114">
        <v>5.2</v>
      </c>
      <c r="B11" s="110" t="s">
        <v>165</v>
      </c>
      <c r="C11" s="145"/>
    </row>
    <row r="12" spans="1:6" s="4" customFormat="1">
      <c r="A12" s="114">
        <v>6</v>
      </c>
      <c r="B12" s="116" t="s">
        <v>996</v>
      </c>
      <c r="C12" s="216"/>
    </row>
    <row r="13" spans="1:6" s="4" customFormat="1" ht="15" thickBot="1">
      <c r="A13" s="117">
        <v>7</v>
      </c>
      <c r="B13" s="112" t="s">
        <v>159</v>
      </c>
      <c r="C13" s="147">
        <f>SUM(C8:C12)</f>
        <v>5480810292.6919136</v>
      </c>
    </row>
    <row r="15" spans="1:6">
      <c r="B15" s="23"/>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scale="52"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vt:i4>
      </vt:variant>
    </vt:vector>
  </HeadingPairs>
  <TitlesOfParts>
    <vt:vector size="35"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lpstr>'15.1. LR'!Print_Area</vt:lpstr>
      <vt:lpstr>'9.2. MREL1'!Print_Area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2025-10-29T09:42:05Z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