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3040" windowHeight="9192" tabRatio="846"/>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r:id="rId12"/>
    <sheet name="9.3. MREL2" sheetId="10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externalReferences>
    <externalReference r:id="rId33"/>
    <externalReference r:id="rId34"/>
    <externalReference r:id="rId35"/>
  </externalReferences>
  <definedNames>
    <definedName name="_cur1">'[1]Appl (2)'!$F$2:$F$7200</definedName>
    <definedName name="_cur2">'[1]Appl (2)'!$H$2:$H$7200</definedName>
    <definedName name="_xlnm._FilterDatabase" localSheetId="31" hidden="1">Instruction!$A$108:$C$112</definedName>
    <definedName name="_sum1">'[1]Appl (2)'!$E$2:$E$7200</definedName>
    <definedName name="_sum2">'[1]Appl (2)'!$G$2:$G$7200</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3" i="102" l="1"/>
  <c r="E33" i="102"/>
  <c r="F33" i="102"/>
  <c r="G33" i="102"/>
  <c r="F20" i="106" l="1"/>
  <c r="F19" i="106"/>
  <c r="F18" i="106"/>
  <c r="F17" i="106"/>
  <c r="F16" i="106"/>
  <c r="F15" i="106"/>
  <c r="F14" i="106"/>
  <c r="F13" i="106"/>
  <c r="F12" i="106"/>
  <c r="F11" i="106"/>
  <c r="F10" i="106"/>
  <c r="F9" i="106" l="1"/>
  <c r="F36" i="92"/>
  <c r="E18" i="92"/>
  <c r="H18" i="92"/>
  <c r="E19" i="92"/>
  <c r="G36" i="92"/>
  <c r="H19" i="92"/>
  <c r="E20" i="92"/>
  <c r="H20" i="92"/>
  <c r="E21" i="92"/>
  <c r="H21" i="92"/>
  <c r="E22" i="92"/>
  <c r="H22" i="92"/>
  <c r="E23" i="92"/>
  <c r="H23" i="92"/>
  <c r="E24" i="92"/>
  <c r="H24" i="92"/>
  <c r="E25" i="92"/>
  <c r="H25" i="92"/>
  <c r="E26" i="92"/>
  <c r="H26" i="92"/>
  <c r="E27" i="92"/>
  <c r="H27" i="92"/>
  <c r="E28" i="92"/>
  <c r="H28" i="92"/>
  <c r="E29" i="92"/>
  <c r="H29" i="92"/>
  <c r="E30" i="92"/>
  <c r="H30" i="92"/>
  <c r="E31" i="92"/>
  <c r="H31" i="92"/>
  <c r="E32" i="92"/>
  <c r="H32" i="92"/>
  <c r="E33" i="92"/>
  <c r="H33" i="92"/>
  <c r="E34" i="92"/>
  <c r="H34" i="92"/>
  <c r="E35" i="92"/>
  <c r="H35" i="92"/>
  <c r="E38" i="92"/>
  <c r="H38" i="92"/>
  <c r="E39" i="92"/>
  <c r="H39" i="92"/>
  <c r="E40" i="92"/>
  <c r="H40" i="92"/>
  <c r="E41" i="92"/>
  <c r="H41" i="92"/>
  <c r="E42" i="92"/>
  <c r="H42" i="92"/>
  <c r="E43" i="92"/>
  <c r="H43" i="92"/>
  <c r="E44" i="92"/>
  <c r="H44" i="92"/>
  <c r="E45" i="92"/>
  <c r="H45" i="92"/>
  <c r="E46" i="92"/>
  <c r="H46" i="92"/>
  <c r="E47" i="92"/>
  <c r="H47" i="92"/>
  <c r="E48" i="92"/>
  <c r="H48" i="92"/>
  <c r="E49" i="92"/>
  <c r="H49" i="92"/>
  <c r="E50" i="92"/>
  <c r="H50" i="92"/>
  <c r="E51" i="92"/>
  <c r="H51" i="92"/>
  <c r="E52" i="92"/>
  <c r="H52" i="92"/>
  <c r="C53" i="92"/>
  <c r="D53" i="92"/>
  <c r="D69" i="92" s="1"/>
  <c r="F53" i="92"/>
  <c r="F69" i="92" s="1"/>
  <c r="G53" i="92"/>
  <c r="G69" i="92" s="1"/>
  <c r="E55" i="92"/>
  <c r="H55" i="92"/>
  <c r="E56" i="92"/>
  <c r="H56" i="92"/>
  <c r="E57" i="92"/>
  <c r="H57" i="92"/>
  <c r="E58" i="92"/>
  <c r="H58" i="92"/>
  <c r="E59" i="92"/>
  <c r="H59" i="92"/>
  <c r="E60" i="92"/>
  <c r="H60" i="92"/>
  <c r="E61" i="92"/>
  <c r="H61" i="92"/>
  <c r="E62" i="92"/>
  <c r="H62" i="92"/>
  <c r="E63" i="92"/>
  <c r="H63" i="92"/>
  <c r="E64" i="92"/>
  <c r="H64" i="92"/>
  <c r="E65" i="92"/>
  <c r="H65" i="92"/>
  <c r="E66" i="92"/>
  <c r="H66" i="92"/>
  <c r="E67" i="92"/>
  <c r="H67" i="92"/>
  <c r="D68" i="92"/>
  <c r="H68" i="92"/>
  <c r="E53" i="92" l="1"/>
  <c r="H53" i="92"/>
  <c r="H69" i="92"/>
  <c r="H36" i="92"/>
  <c r="C68" i="92"/>
  <c r="C69" i="92" l="1"/>
  <c r="E69" i="92" s="1"/>
  <c r="E68" i="92"/>
  <c r="H8" i="102" l="1"/>
  <c r="H19" i="102"/>
  <c r="H15" i="102"/>
  <c r="H14" i="102" l="1"/>
  <c r="H25" i="102"/>
  <c r="H28" i="102"/>
  <c r="H18" i="102"/>
  <c r="C13" i="102"/>
  <c r="H16" i="102"/>
  <c r="H31" i="102"/>
  <c r="H12" i="102"/>
  <c r="H9" i="102"/>
  <c r="H21" i="102"/>
  <c r="H23" i="102"/>
  <c r="H10" i="102"/>
  <c r="H24" i="102"/>
  <c r="H13" i="102"/>
  <c r="H22" i="102"/>
  <c r="H29" i="102"/>
  <c r="H32" i="102"/>
  <c r="H26" i="102"/>
  <c r="H7" i="102"/>
  <c r="H17" i="102"/>
  <c r="H11" i="102"/>
  <c r="H27" i="102"/>
  <c r="H30" i="102"/>
  <c r="H20" i="102"/>
  <c r="C17" i="102"/>
  <c r="J33" i="102"/>
  <c r="C10" i="102"/>
  <c r="C25" i="102"/>
  <c r="I33" i="102"/>
  <c r="K33" i="102"/>
  <c r="C8" i="102"/>
  <c r="L33" i="102"/>
  <c r="C20" i="102"/>
  <c r="C9" i="102"/>
  <c r="C22" i="102"/>
  <c r="C30" i="102"/>
  <c r="C32" i="102"/>
  <c r="C7" i="102"/>
  <c r="C15" i="102"/>
  <c r="C23" i="102"/>
  <c r="C31" i="102"/>
  <c r="C24" i="102"/>
  <c r="C29" i="102"/>
  <c r="C14" i="102"/>
  <c r="C26" i="102"/>
  <c r="C21" i="102"/>
  <c r="C18" i="102"/>
  <c r="C12" i="102"/>
  <c r="C11" i="102"/>
  <c r="C19" i="102"/>
  <c r="C27" i="102"/>
  <c r="C16" i="102"/>
  <c r="C28" i="102"/>
  <c r="H33" i="102" l="1"/>
  <c r="C33" i="102"/>
  <c r="G38" i="94" l="1"/>
  <c r="C38" i="94"/>
  <c r="H43" i="94"/>
  <c r="E43" i="94"/>
  <c r="H42" i="94"/>
  <c r="E42" i="94"/>
  <c r="H41" i="94"/>
  <c r="E41" i="94"/>
  <c r="H40" i="94"/>
  <c r="E40" i="94"/>
  <c r="H39" i="94"/>
  <c r="E39" i="94"/>
  <c r="F38" i="94"/>
  <c r="H38" i="94" s="1"/>
  <c r="D38" i="94"/>
  <c r="E38" i="94" s="1"/>
  <c r="H37" i="94"/>
  <c r="E37" i="94"/>
  <c r="H36" i="94"/>
  <c r="E36" i="94"/>
  <c r="H35" i="94"/>
  <c r="E35" i="94"/>
  <c r="H34" i="94"/>
  <c r="E34" i="94"/>
  <c r="H33" i="94"/>
  <c r="E33" i="94"/>
  <c r="H32" i="94"/>
  <c r="E32" i="94"/>
  <c r="H31" i="94"/>
  <c r="E31" i="94"/>
  <c r="G30" i="94"/>
  <c r="F30" i="94"/>
  <c r="H30" i="94" s="1"/>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G17" i="94"/>
  <c r="F17" i="94"/>
  <c r="F14" i="94" s="1"/>
  <c r="H14" i="94" s="1"/>
  <c r="D17" i="94"/>
  <c r="D14" i="94" s="1"/>
  <c r="C17" i="94"/>
  <c r="E17" i="94" s="1"/>
  <c r="H16" i="94"/>
  <c r="E16" i="94"/>
  <c r="H15" i="94"/>
  <c r="E15" i="94"/>
  <c r="G14" i="94"/>
  <c r="H13" i="94"/>
  <c r="E13" i="94"/>
  <c r="H12" i="94"/>
  <c r="E12" i="94"/>
  <c r="G11" i="94"/>
  <c r="H11" i="94" s="1"/>
  <c r="F11" i="94"/>
  <c r="D11" i="94"/>
  <c r="C11" i="94"/>
  <c r="E11" i="94" s="1"/>
  <c r="H10" i="94"/>
  <c r="E10" i="94"/>
  <c r="H9" i="94"/>
  <c r="E9" i="94"/>
  <c r="G8" i="94"/>
  <c r="F8" i="94"/>
  <c r="H8" i="94" s="1"/>
  <c r="D8" i="94"/>
  <c r="C8" i="94"/>
  <c r="E8" i="94" s="1"/>
  <c r="H7" i="94"/>
  <c r="E7" i="94"/>
  <c r="H6" i="94"/>
  <c r="E6" i="94"/>
  <c r="C14" i="94" l="1"/>
  <c r="E14" i="94" s="1"/>
  <c r="H17" i="94"/>
  <c r="E30" i="94"/>
  <c r="M14" i="37"/>
  <c r="L14" i="37"/>
  <c r="K14" i="37"/>
  <c r="J14" i="37"/>
  <c r="I14" i="37"/>
  <c r="H14" i="37"/>
  <c r="G14" i="37"/>
  <c r="F14" i="37"/>
  <c r="C22" i="74"/>
  <c r="H21" i="74"/>
  <c r="H20" i="74"/>
  <c r="H19" i="74"/>
  <c r="H18" i="74"/>
  <c r="H17" i="74"/>
  <c r="H16" i="74"/>
  <c r="H15" i="74"/>
  <c r="H14" i="74"/>
  <c r="H13" i="74"/>
  <c r="H12" i="74"/>
  <c r="H11" i="74"/>
  <c r="H10" i="74"/>
  <c r="H9" i="74"/>
  <c r="H8" i="74"/>
  <c r="C62" i="69"/>
  <c r="C58" i="69"/>
  <c r="C46" i="69"/>
  <c r="C40" i="69"/>
  <c r="C52" i="69" s="1"/>
  <c r="C29" i="69"/>
  <c r="C26" i="69"/>
  <c r="C23" i="69"/>
  <c r="C18" i="69"/>
  <c r="C14" i="69"/>
  <c r="C6" i="69"/>
  <c r="C19" i="77"/>
  <c r="C20" i="77"/>
  <c r="C21" i="77"/>
  <c r="C48" i="28"/>
  <c r="C44" i="28"/>
  <c r="C36" i="28"/>
  <c r="C32" i="28"/>
  <c r="C31" i="28" s="1"/>
  <c r="C42" i="28" s="1"/>
  <c r="C12" i="28"/>
  <c r="C29" i="28" s="1"/>
  <c r="C6" i="28"/>
  <c r="E31" i="72"/>
  <c r="E28" i="72"/>
  <c r="E25" i="72"/>
  <c r="E20" i="72"/>
  <c r="E16" i="72"/>
  <c r="E13" i="72"/>
  <c r="E12" i="72"/>
  <c r="E11" i="72"/>
  <c r="E10" i="72"/>
  <c r="E9" i="72"/>
  <c r="D31" i="72"/>
  <c r="C31" i="72"/>
  <c r="D28" i="72"/>
  <c r="C28" i="72"/>
  <c r="D25" i="72"/>
  <c r="C25" i="72"/>
  <c r="D20" i="72"/>
  <c r="C20" i="72"/>
  <c r="D16" i="72"/>
  <c r="C16" i="72"/>
  <c r="D8" i="72"/>
  <c r="C8" i="72"/>
  <c r="C53" i="28" l="1"/>
  <c r="C35" i="69"/>
  <c r="C37" i="72"/>
  <c r="E8" i="72"/>
  <c r="C67" i="69"/>
  <c r="C68" i="69" s="1"/>
  <c r="D37" i="72"/>
  <c r="E5" i="6"/>
  <c r="H45" i="93" l="1"/>
  <c r="B2" i="106" l="1"/>
  <c r="B1" i="106"/>
  <c r="B1" i="105"/>
  <c r="B2" i="105"/>
  <c r="E9" i="106" l="1"/>
  <c r="D9" i="106"/>
  <c r="C9" i="106"/>
  <c r="B9" i="106"/>
  <c r="B1" i="94" l="1"/>
  <c r="B1" i="93"/>
  <c r="B1" i="92"/>
  <c r="B1" i="104" l="1"/>
  <c r="B1" i="103"/>
  <c r="B1" i="102"/>
  <c r="B1" i="101"/>
  <c r="B1" i="100"/>
  <c r="B1" i="99"/>
  <c r="B1" i="98"/>
  <c r="B1" i="97"/>
  <c r="B1" i="96"/>
  <c r="B1" i="95"/>
  <c r="C18" i="99" l="1"/>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H34" i="97"/>
  <c r="H7" i="96"/>
  <c r="H8" i="96"/>
  <c r="H9" i="96"/>
  <c r="H10" i="96"/>
  <c r="H11" i="96"/>
  <c r="H12" i="96"/>
  <c r="H13" i="96"/>
  <c r="H14" i="96"/>
  <c r="H15" i="96"/>
  <c r="H16" i="96"/>
  <c r="H17" i="96"/>
  <c r="H18" i="96"/>
  <c r="H19" i="96"/>
  <c r="H20" i="96"/>
  <c r="H22" i="96"/>
  <c r="H23" i="96"/>
  <c r="H21" i="96" l="1"/>
  <c r="E37" i="72"/>
  <c r="H44" i="93" l="1"/>
  <c r="E44" i="93"/>
  <c r="H42" i="93"/>
  <c r="E42" i="93"/>
  <c r="H41" i="93"/>
  <c r="E41" i="93"/>
  <c r="H40" i="93"/>
  <c r="E40" i="93"/>
  <c r="H39" i="93"/>
  <c r="E39" i="93"/>
  <c r="H38" i="93"/>
  <c r="E38" i="93"/>
  <c r="H37" i="93"/>
  <c r="E37" i="93"/>
  <c r="H36" i="93"/>
  <c r="E36" i="93"/>
  <c r="H35" i="93"/>
  <c r="E35" i="93"/>
  <c r="H34" i="93"/>
  <c r="E34" i="93"/>
  <c r="H33" i="93"/>
  <c r="E33" i="93"/>
  <c r="H32" i="93"/>
  <c r="E32" i="93"/>
  <c r="H31" i="93"/>
  <c r="E31" i="93"/>
  <c r="H30" i="93"/>
  <c r="E30" i="93"/>
  <c r="H29" i="93"/>
  <c r="E29" i="93"/>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H13" i="93"/>
  <c r="E13" i="93"/>
  <c r="H12" i="93"/>
  <c r="H11" i="93"/>
  <c r="H10" i="93"/>
  <c r="H9" i="93"/>
  <c r="H8" i="93"/>
  <c r="H7" i="93"/>
  <c r="H17" i="92"/>
  <c r="E17" i="92"/>
  <c r="H16" i="92"/>
  <c r="E16" i="92"/>
  <c r="H15" i="92"/>
  <c r="E15" i="92"/>
  <c r="H14" i="92"/>
  <c r="E14" i="92"/>
  <c r="H13" i="92"/>
  <c r="E13" i="92"/>
  <c r="H12" i="92"/>
  <c r="E12" i="92"/>
  <c r="H11" i="92"/>
  <c r="E11" i="92"/>
  <c r="H10" i="92"/>
  <c r="E10" i="92"/>
  <c r="H9" i="92"/>
  <c r="E9" i="92"/>
  <c r="H8" i="92"/>
  <c r="E8" i="92"/>
  <c r="H7" i="92"/>
  <c r="D7" i="92"/>
  <c r="D36" i="92" s="1"/>
  <c r="C7" i="92"/>
  <c r="C36" i="92" s="1"/>
  <c r="E36" i="92" s="1"/>
  <c r="H43" i="93" l="1"/>
  <c r="H6" i="93"/>
  <c r="E7" i="92"/>
  <c r="E45" i="93" l="1"/>
  <c r="E43" i="93"/>
  <c r="B1" i="80" l="1"/>
  <c r="G33" i="80"/>
  <c r="F33" i="80"/>
  <c r="E33" i="80"/>
  <c r="D33" i="80"/>
  <c r="C33" i="80"/>
  <c r="G18" i="80"/>
  <c r="F18" i="80"/>
  <c r="E18" i="80"/>
  <c r="D18" i="80"/>
  <c r="C18" i="80"/>
  <c r="G14" i="80"/>
  <c r="F14" i="80"/>
  <c r="E14" i="80"/>
  <c r="D14" i="80"/>
  <c r="C14" i="80"/>
  <c r="G11" i="80"/>
  <c r="F11" i="80"/>
  <c r="E11" i="80"/>
  <c r="D11" i="80"/>
  <c r="C11" i="80"/>
  <c r="G8" i="80"/>
  <c r="F8" i="80"/>
  <c r="E8" i="80"/>
  <c r="D8" i="80"/>
  <c r="C8" i="80"/>
  <c r="G21" i="80" l="1"/>
  <c r="G37" i="80"/>
  <c r="G6" i="71"/>
  <c r="G13" i="71" s="1"/>
  <c r="F6" i="71"/>
  <c r="F13" i="71" s="1"/>
  <c r="E6" i="71"/>
  <c r="E13" i="71" s="1"/>
  <c r="D6" i="71"/>
  <c r="D13" i="71" s="1"/>
  <c r="C6" i="71"/>
  <c r="C13" i="71" s="1"/>
  <c r="G39" i="80" l="1"/>
  <c r="D15" i="77"/>
  <c r="D16" i="77"/>
  <c r="D7" i="77"/>
  <c r="D17" i="77"/>
  <c r="D8" i="77"/>
  <c r="D9" i="77"/>
  <c r="D19" i="77"/>
  <c r="D11" i="77"/>
  <c r="D12" i="77"/>
  <c r="D20" i="77"/>
  <c r="D13" i="77"/>
  <c r="D21" i="77"/>
  <c r="B1" i="79"/>
  <c r="B1" i="37"/>
  <c r="B1" i="36"/>
  <c r="B1" i="74"/>
  <c r="B1" i="64"/>
  <c r="B1" i="35"/>
  <c r="B1" i="69"/>
  <c r="B1" i="77"/>
  <c r="B1" i="28"/>
  <c r="B1" i="73"/>
  <c r="B1" i="72"/>
  <c r="B1" i="52"/>
  <c r="B1" i="71"/>
  <c r="B1" i="6"/>
  <c r="C30" i="79" l="1"/>
  <c r="C26" i="79"/>
  <c r="E8" i="37" l="1"/>
  <c r="N16" i="37"/>
  <c r="N17" i="37"/>
  <c r="N18" i="37"/>
  <c r="N19" i="37"/>
  <c r="N20" i="37"/>
  <c r="N15" i="37"/>
  <c r="N13" i="37"/>
  <c r="N10" i="37"/>
  <c r="N9" i="37"/>
  <c r="N11" i="37"/>
  <c r="N12" i="37"/>
  <c r="E19" i="37"/>
  <c r="E18" i="37"/>
  <c r="E17" i="37"/>
  <c r="E16" i="37"/>
  <c r="E15" i="37"/>
  <c r="C14" i="37"/>
  <c r="E12" i="37"/>
  <c r="E11" i="37"/>
  <c r="E10" i="37"/>
  <c r="E9" i="37"/>
  <c r="M7" i="37"/>
  <c r="M21" i="37" s="1"/>
  <c r="L7" i="37"/>
  <c r="L21" i="37" s="1"/>
  <c r="J7" i="37"/>
  <c r="J21" i="37" s="1"/>
  <c r="I7" i="37"/>
  <c r="I21" i="37" s="1"/>
  <c r="H7" i="37"/>
  <c r="H21" i="37" s="1"/>
  <c r="G7" i="37"/>
  <c r="G21" i="37" s="1"/>
  <c r="F7" i="37"/>
  <c r="F21" i="37" s="1"/>
  <c r="C7" i="37"/>
  <c r="N14" i="37" l="1"/>
  <c r="E14" i="37"/>
  <c r="E7" i="37"/>
  <c r="C21" i="37"/>
  <c r="N8" i="37"/>
  <c r="E21" i="37" l="1"/>
  <c r="C12" i="79" s="1"/>
  <c r="C18" i="79" s="1"/>
  <c r="C36" i="79" s="1"/>
  <c r="N7" i="37"/>
  <c r="N21" i="37" s="1"/>
  <c r="K7" i="37"/>
  <c r="K21" i="37" s="1"/>
  <c r="C38" i="79" l="1"/>
  <c r="C5" i="73"/>
  <c r="S21" i="35" l="1"/>
  <c r="S20" i="35"/>
  <c r="S19" i="35"/>
  <c r="S18" i="35"/>
  <c r="S17" i="35"/>
  <c r="S16" i="35"/>
  <c r="S15" i="35"/>
  <c r="S14" i="35"/>
  <c r="S13" i="35"/>
  <c r="S12" i="35"/>
  <c r="S11" i="35"/>
  <c r="S10" i="35"/>
  <c r="S9" i="35"/>
  <c r="S8" i="35"/>
  <c r="S22" i="35" l="1"/>
  <c r="D22" i="35" l="1"/>
  <c r="E22" i="35"/>
  <c r="F22" i="35"/>
  <c r="G22" i="35"/>
  <c r="H22" i="35"/>
  <c r="I22" i="35"/>
  <c r="J22" i="35"/>
  <c r="K22" i="35"/>
  <c r="L22" i="35"/>
  <c r="M22" i="35"/>
  <c r="N22" i="35"/>
  <c r="O22" i="35"/>
  <c r="P22" i="35"/>
  <c r="Q22" i="35"/>
  <c r="R22" i="35"/>
  <c r="C22" i="35"/>
  <c r="G22" i="74" l="1"/>
  <c r="F22" i="74"/>
  <c r="V7" i="64" l="1"/>
  <c r="T21" i="64" l="1"/>
  <c r="U21" i="64"/>
  <c r="V9" i="64"/>
  <c r="D22" i="74" l="1"/>
  <c r="E22" i="74"/>
  <c r="H22" i="74" s="1"/>
  <c r="C8" i="73" l="1"/>
  <c r="C13" i="73" s="1"/>
  <c r="C21" i="64" l="1"/>
  <c r="D21" i="64"/>
  <c r="E21" i="64"/>
  <c r="F21" i="64"/>
  <c r="G21" i="64"/>
  <c r="H21" i="64"/>
  <c r="I21" i="64"/>
  <c r="J21" i="64"/>
  <c r="K21" i="64"/>
  <c r="L21" i="64"/>
  <c r="M21" i="64"/>
  <c r="N21" i="64"/>
  <c r="O21" i="64"/>
  <c r="P21" i="64"/>
  <c r="Q21" i="64"/>
  <c r="R21" i="64"/>
  <c r="S21" i="64"/>
  <c r="V8" i="64" l="1"/>
  <c r="V10" i="64"/>
  <c r="V11" i="64"/>
  <c r="V12" i="64"/>
  <c r="V13" i="64"/>
  <c r="V14" i="64"/>
  <c r="V15" i="64"/>
  <c r="V16" i="64"/>
  <c r="V17" i="64"/>
  <c r="V18" i="64"/>
  <c r="V19" i="64"/>
  <c r="V20" i="64"/>
  <c r="V21" i="64" l="1"/>
  <c r="B2" i="93"/>
  <c r="B2" i="97"/>
  <c r="B2" i="37"/>
  <c r="B2" i="69"/>
  <c r="B2" i="92"/>
  <c r="B2" i="36"/>
  <c r="B2" i="74"/>
  <c r="B2" i="95"/>
  <c r="B2" i="94"/>
  <c r="B2" i="103"/>
  <c r="B2" i="73"/>
  <c r="B2" i="77"/>
  <c r="B2" i="102"/>
  <c r="C5" i="6"/>
  <c r="B2" i="80"/>
  <c r="B2" i="101"/>
  <c r="B2" i="64"/>
  <c r="B2" i="99"/>
  <c r="B2" i="35"/>
  <c r="B2" i="104"/>
  <c r="B2" i="100"/>
  <c r="B2" i="72"/>
  <c r="B2" i="96"/>
  <c r="B2" i="98"/>
  <c r="B2" i="52"/>
  <c r="B2" i="79"/>
  <c r="B2" i="28"/>
  <c r="F5" i="6"/>
  <c r="B2" i="71"/>
  <c r="G5" i="71" s="1"/>
  <c r="D5" i="6"/>
  <c r="G5" i="6"/>
  <c r="C5" i="71" l="1"/>
  <c r="E5" i="71"/>
  <c r="F5" i="71"/>
  <c r="D5" i="71"/>
</calcChain>
</file>

<file path=xl/sharedStrings.xml><?xml version="1.0" encoding="utf-8"?>
<sst xmlns="http://schemas.openxmlformats.org/spreadsheetml/2006/main" count="1632" uniqueCount="1021">
  <si>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</si>
  <si>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</si>
  <si>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</si>
  <si>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</si>
  <si>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</si>
  <si>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</si>
  <si>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</si>
  <si>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</si>
  <si>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</si>
  <si>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</si>
  <si>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</si>
  <si>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</si>
  <si>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</si>
  <si>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</si>
  <si>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</si>
  <si>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</si>
  <si>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</si>
  <si>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</si>
  <si>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</si>
  <si>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</si>
  <si>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</si>
  <si>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</si>
  <si>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</si>
  <si>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</si>
  <si>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</si>
  <si>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</si>
  <si>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</si>
  <si>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</si>
  <si>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</si>
  <si>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</si>
  <si>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</si>
  <si>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</si>
  <si>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</si>
  <si>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</si>
  <si>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</si>
  <si>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</si>
  <si>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</si>
  <si>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</si>
  <si>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</si>
  <si>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</si>
  <si>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</si>
  <si>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</si>
  <si>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</si>
  <si>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</si>
  <si>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</si>
  <si>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</si>
  <si>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</si>
  <si>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</si>
  <si>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</si>
  <si>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</si>
  <si>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</si>
  <si>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</si>
  <si>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</si>
  <si>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</si>
  <si>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</si>
  <si>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</si>
  <si>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</si>
  <si>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</si>
  <si>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</si>
  <si>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</si>
  <si>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</si>
  <si>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</si>
  <si>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</si>
  <si>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</si>
  <si>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</si>
  <si>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</si>
  <si>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</si>
  <si>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</si>
  <si>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</si>
  <si>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</si>
  <si>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</si>
  <si>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</si>
  <si>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</si>
  <si>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</si>
  <si>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</si>
  <si>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</si>
  <si>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</si>
  <si>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</si>
  <si>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</si>
  <si>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</si>
  <si>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</si>
  <si>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</si>
  <si>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</si>
  <si>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</si>
  <si>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</si>
  <si>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</si>
  <si>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</si>
  <si>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</si>
  <si>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</si>
  <si>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</si>
  <si>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</si>
  <si>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</si>
  <si>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</si>
  <si>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</si>
  <si>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</si>
  <si>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</si>
  <si>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</si>
  <si>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</si>
  <si>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</si>
  <si>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</si>
  <si>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</si>
  <si>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</si>
  <si>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</si>
  <si>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</si>
  <si>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</si>
  <si>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</si>
  <si>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</si>
  <si>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</si>
  <si>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</si>
  <si>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</si>
  <si>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</si>
  <si>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</si>
  <si>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</si>
  <si>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</si>
  <si>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</si>
  <si>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</si>
  <si>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</si>
  <si>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</si>
  <si>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</si>
  <si>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</si>
  <si>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</si>
  <si>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</si>
  <si>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</si>
  <si>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</si>
  <si>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</si>
  <si>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</si>
  <si>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</si>
  <si>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</si>
  <si>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</si>
  <si>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</si>
  <si>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</si>
  <si>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</si>
  <si>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</si>
  <si>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</si>
  <si>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</si>
  <si>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</si>
  <si>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</si>
  <si>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</si>
  <si>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</si>
  <si>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</si>
  <si>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</si>
  <si>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</si>
  <si>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</si>
  <si>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</si>
  <si>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</si>
  <si>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</si>
  <si>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</si>
  <si>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</si>
  <si>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</si>
  <si>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</si>
  <si>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</si>
  <si>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</si>
  <si>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</si>
  <si>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</si>
  <si>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</si>
  <si>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</si>
  <si>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</si>
  <si>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</si>
  <si>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</si>
  <si>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</si>
  <si>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</si>
  <si>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</si>
  <si>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</si>
  <si>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</si>
  <si>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</si>
  <si>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</si>
  <si>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</si>
  <si>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</si>
  <si>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</si>
  <si>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</si>
  <si>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</si>
  <si>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</si>
  <si>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</si>
  <si>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</si>
  <si>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</si>
  <si>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</si>
  <si>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</si>
  <si>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</si>
  <si>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</si>
  <si>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</si>
  <si>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</si>
  <si>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</si>
  <si>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</si>
  <si>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</si>
  <si>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</si>
  <si>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</si>
  <si>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</si>
  <si>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</si>
  <si>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</si>
  <si>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</si>
  <si>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</si>
  <si>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</si>
  <si>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</si>
  <si>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</si>
  <si>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</si>
  <si>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</si>
  <si>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</si>
  <si>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</si>
  <si>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</si>
  <si>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</si>
  <si>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</si>
  <si>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</si>
  <si>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</si>
  <si>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</si>
  <si>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</si>
  <si>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</si>
  <si>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</si>
  <si>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</si>
  <si>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</si>
  <si>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</si>
  <si>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</si>
  <si>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</si>
  <si>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</si>
  <si>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</si>
  <si>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</si>
  <si>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</si>
  <si>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</si>
  <si>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</si>
  <si>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</si>
  <si>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</si>
  <si>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</si>
  <si>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</si>
  <si>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</si>
  <si>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</si>
  <si>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</si>
  <si>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</si>
  <si>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</si>
  <si>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</si>
  <si>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</si>
  <si>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</si>
  <si>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</si>
  <si>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</si>
  <si>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</si>
  <si>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</si>
  <si>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</si>
  <si>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</si>
  <si>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</si>
  <si>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</si>
  <si>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</si>
  <si>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</si>
  <si>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</si>
  <si>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</si>
  <si>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</si>
  <si>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</si>
  <si>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</si>
  <si>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</si>
  <si>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</si>
  <si>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</si>
  <si>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</si>
  <si>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</si>
  <si>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</si>
  <si>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</si>
  <si>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</si>
  <si>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</si>
  <si>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</si>
  <si>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</si>
  <si>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</si>
  <si>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</si>
  <si>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</si>
  <si>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</si>
  <si>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</si>
  <si>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</si>
  <si>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</si>
  <si>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</si>
  <si>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</si>
  <si>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</si>
  <si>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</si>
  <si>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</si>
  <si>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</si>
  <si>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</si>
  <si>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</si>
  <si>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</si>
  <si>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</si>
  <si>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</si>
  <si>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</si>
  <si>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</si>
  <si>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</si>
  <si>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</si>
  <si>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</si>
  <si>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</si>
  <si>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</si>
  <si>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</si>
  <si>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</si>
  <si>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</si>
  <si>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</si>
  <si>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</si>
  <si>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</si>
  <si>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</si>
  <si>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</si>
  <si>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</si>
  <si>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</si>
  <si>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</si>
  <si>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</si>
  <si>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</si>
  <si>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</si>
  <si>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</si>
  <si>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</si>
  <si>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</si>
  <si>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</si>
  <si>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</si>
  <si>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</si>
  <si>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</si>
  <si>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</si>
  <si>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</si>
  <si>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</si>
  <si>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</si>
  <si>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</si>
  <si>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</si>
  <si>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</si>
  <si>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</si>
  <si>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</si>
  <si>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</si>
  <si>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</si>
  <si>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</si>
  <si>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</si>
  <si>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</si>
  <si>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</si>
  <si>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</si>
  <si>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</si>
  <si>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</si>
  <si>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</si>
  <si>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</si>
  <si>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</si>
  <si>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</si>
  <si>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</si>
  <si>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</si>
  <si>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</si>
  <si>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</si>
  <si>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</si>
  <si>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</si>
  <si>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</si>
  <si>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</si>
  <si>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</si>
  <si>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</si>
  <si>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</si>
  <si>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</si>
  <si>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</si>
  <si>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</si>
  <si>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</si>
  <si>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</si>
  <si>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</si>
  <si>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</si>
  <si>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</si>
  <si>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</si>
  <si>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</si>
  <si>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</si>
  <si>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</si>
  <si>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</si>
  <si>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</si>
  <si>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</si>
  <si>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</si>
  <si>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</si>
  <si>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</si>
  <si>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</si>
  <si>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</si>
  <si>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</si>
  <si>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</si>
  <si>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</si>
  <si>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</si>
  <si>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</si>
  <si>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</si>
  <si>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</si>
  <si>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</si>
  <si>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</si>
  <si>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</si>
  <si>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</si>
  <si>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</si>
  <si>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</si>
  <si>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</si>
  <si>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</si>
  <si>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</si>
  <si>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</si>
  <si>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</si>
  <si>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</si>
  <si>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</si>
  <si>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</si>
  <si>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</si>
  <si>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</si>
  <si>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</si>
  <si>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</si>
  <si>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</si>
  <si>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</si>
  <si>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</si>
  <si>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</si>
  <si>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</si>
  <si>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</si>
  <si>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</si>
  <si>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</si>
  <si>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</si>
  <si>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</si>
  <si>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</si>
  <si>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</si>
  <si>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</si>
  <si>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</si>
  <si>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</si>
  <si>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</si>
  <si>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</si>
  <si>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</si>
  <si>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</si>
  <si>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</si>
  <si>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</si>
  <si>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</si>
  <si>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</si>
  <si>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</si>
  <si>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</si>
  <si>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</si>
  <si>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</si>
  <si>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</si>
  <si>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</si>
  <si>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</si>
  <si>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</si>
  <si>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</si>
  <si>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</si>
  <si>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</si>
  <si>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</si>
  <si>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</si>
  <si>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</si>
  <si>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</si>
  <si>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</si>
  <si>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</si>
  <si>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</si>
  <si>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</si>
  <si>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</si>
  <si>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</si>
  <si>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</si>
  <si>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</si>
  <si>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</si>
  <si>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</si>
  <si>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</si>
  <si>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</si>
  <si>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</si>
  <si>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</si>
  <si>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</si>
  <si>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</si>
  <si>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</si>
  <si>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</si>
  <si>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</si>
  <si>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</si>
  <si>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</si>
  <si>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</si>
  <si>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</si>
  <si>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</si>
  <si>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</si>
  <si>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</si>
  <si>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</si>
  <si>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</si>
  <si>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</si>
  <si>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</si>
  <si>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</si>
  <si>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</si>
  <si>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</si>
  <si>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</si>
  <si>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</si>
  <si>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</si>
  <si>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</si>
  <si>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</si>
  <si>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</si>
  <si>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</si>
  <si>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</si>
  <si>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</si>
  <si>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</si>
  <si>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</si>
  <si>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</si>
  <si>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</si>
  <si>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</si>
  <si>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</si>
  <si>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</si>
  <si>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</si>
  <si>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</si>
  <si>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</si>
  <si>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</si>
  <si>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</si>
  <si>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</si>
  <si>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</si>
  <si>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</si>
  <si>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</si>
  <si>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</si>
  <si>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</si>
  <si>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</si>
  <si>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</si>
  <si>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</si>
  <si>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</si>
  <si>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</si>
  <si>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</si>
  <si>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</si>
  <si>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</si>
  <si>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</si>
  <si>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</si>
  <si>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</si>
  <si>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</si>
  <si>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</si>
  <si>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</si>
  <si>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</si>
  <si>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</si>
  <si>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</si>
  <si>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</si>
  <si>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</si>
  <si>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</si>
  <si>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</si>
  <si>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</si>
  <si>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</si>
  <si>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</si>
  <si>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</si>
  <si>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</si>
  <si>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</si>
  <si>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</si>
  <si>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</si>
  <si>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</si>
  <si>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</si>
  <si>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</si>
  <si>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</si>
  <si>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</si>
  <si>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</si>
  <si>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</si>
  <si>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</si>
  <si>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</si>
  <si>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</si>
  <si>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</si>
  <si>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</si>
  <si>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</si>
  <si>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</si>
  <si>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</si>
  <si>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</si>
  <si>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</si>
  <si>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</si>
  <si>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</si>
  <si>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</si>
  <si>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</si>
  <si>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</si>
  <si>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</si>
  <si>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</si>
  <si>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</si>
  <si>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</si>
  <si>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</si>
  <si>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</si>
  <si>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</si>
  <si>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</si>
  <si>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</si>
  <si>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</si>
  <si>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</si>
  <si>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</si>
  <si>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</si>
  <si>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</si>
  <si>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</si>
  <si>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</si>
  <si>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</si>
  <si>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</si>
  <si>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</si>
  <si>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</si>
  <si>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</si>
  <si>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</si>
  <si>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</si>
  <si>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</si>
  <si>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</si>
  <si>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</si>
  <si>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</si>
  <si>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</si>
  <si>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</si>
  <si>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</si>
  <si>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</si>
  <si>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</si>
  <si>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</si>
  <si>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</si>
  <si>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</si>
  <si>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</si>
  <si>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</si>
  <si>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</si>
  <si>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</si>
  <si>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</si>
  <si>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</si>
  <si>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</si>
  <si>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</si>
  <si>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</si>
  <si>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</si>
  <si>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</si>
  <si>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</si>
  <si>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</si>
  <si>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</si>
  <si>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</si>
  <si>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</si>
  <si>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</si>
  <si>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</si>
  <si>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</si>
  <si>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</si>
  <si>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</si>
  <si>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</si>
  <si>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</si>
  <si>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</si>
  <si>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</si>
  <si>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</si>
  <si>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</si>
  <si>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</si>
  <si>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</si>
  <si>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</si>
  <si>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</si>
  <si>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</si>
  <si>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</si>
  <si>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</si>
  <si>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</si>
  <si>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</si>
  <si>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</si>
  <si>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</si>
  <si>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</si>
  <si>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</si>
  <si>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</si>
  <si>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</si>
  <si>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</si>
  <si>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</si>
  <si>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</si>
  <si>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</si>
  <si>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</si>
  <si>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</si>
  <si>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</si>
  <si>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</si>
  <si>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</si>
  <si>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</si>
  <si>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</si>
  <si>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</si>
  <si>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</si>
  <si>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</si>
  <si>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</si>
  <si>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</si>
  <si>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</si>
  <si>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</si>
  <si>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</si>
  <si>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</si>
  <si>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</si>
  <si>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</si>
  <si>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</si>
  <si>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</si>
  <si>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</si>
  <si>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</si>
  <si>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</si>
  <si>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</si>
  <si>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</si>
  <si>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</si>
  <si>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</si>
  <si>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</si>
  <si>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</si>
  <si>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</si>
  <si>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</si>
  <si>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</si>
  <si>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</si>
  <si>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</si>
  <si>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</si>
  <si>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</si>
  <si>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</si>
  <si>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</si>
  <si>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</si>
  <si>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</si>
  <si>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</si>
  <si>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</si>
  <si>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</si>
  <si>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</si>
  <si>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</si>
  <si>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</si>
  <si>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</si>
  <si>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</si>
  <si>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</si>
  <si>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</si>
  <si>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</si>
  <si>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</si>
  <si>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</si>
  <si>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</si>
  <si>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</si>
  <si>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</si>
  <si>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</si>
  <si>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</si>
  <si>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</si>
  <si>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</si>
  <si>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</si>
  <si>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</si>
  <si>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</si>
  <si>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</si>
  <si>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</si>
  <si>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</si>
  <si>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</si>
  <si>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</si>
  <si>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</si>
  <si>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</si>
  <si>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</si>
  <si>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</si>
  <si>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</si>
  <si>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</si>
  <si>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</si>
  <si>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</si>
  <si>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</si>
  <si>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</si>
  <si>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</si>
  <si>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</si>
  <si>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</si>
  <si>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</si>
  <si>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</si>
  <si>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</si>
  <si>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</si>
  <si>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</si>
  <si>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</si>
  <si>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</si>
  <si>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</si>
  <si>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</si>
  <si>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</si>
  <si>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</si>
  <si>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</si>
  <si>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</si>
  <si>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</si>
  <si>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</si>
  <si>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</si>
  <si>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</si>
  <si>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</si>
  <si>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</si>
  <si>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</si>
  <si>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</si>
  <si>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</si>
  <si>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</si>
  <si>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</si>
  <si>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</si>
  <si>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</si>
  <si>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</si>
  <si>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</si>
  <si>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</si>
  <si>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</si>
  <si>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</si>
  <si>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</si>
  <si>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</si>
  <si>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</si>
  <si>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</si>
  <si>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</si>
  <si>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</si>
  <si>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</si>
  <si>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</si>
  <si>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</si>
  <si>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</si>
  <si>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</si>
  <si>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</si>
  <si>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</si>
  <si>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</si>
  <si>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</si>
  <si>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</si>
  <si>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</si>
  <si>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</si>
  <si>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</si>
  <si>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</si>
  <si>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</si>
  <si>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</si>
  <si>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</si>
  <si>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</si>
  <si>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</si>
  <si>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</si>
  <si>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</si>
  <si>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</si>
  <si>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</si>
  <si>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</si>
  <si>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</si>
  <si>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</si>
  <si>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</si>
  <si>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</si>
  <si>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</si>
  <si>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</si>
  <si>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</si>
  <si>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</si>
  <si>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</si>
  <si>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</si>
  <si>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</si>
  <si>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</si>
  <si>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</si>
  <si>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</si>
  <si>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</si>
  <si>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</si>
  <si>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</si>
  <si>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</si>
  <si>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</si>
  <si>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</si>
  <si>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</si>
  <si>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</si>
  <si>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</si>
  <si>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</si>
  <si>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</si>
  <si>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</si>
  <si>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</si>
  <si>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</si>
  <si>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</si>
  <si>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</si>
  <si>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</si>
  <si>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</si>
  <si>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</si>
  <si>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</si>
  <si>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</si>
  <si>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</si>
  <si>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</si>
  <si>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</si>
  <si>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</si>
  <si>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</si>
  <si>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</si>
  <si>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</si>
  <si>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</si>
  <si>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</si>
  <si>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</si>
  <si>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</si>
  <si>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</si>
  <si>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</si>
  <si>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</si>
  <si>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</si>
  <si>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</si>
  <si>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</si>
  <si>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</si>
  <si>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</si>
  <si>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</si>
  <si>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</si>
  <si>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</si>
  <si>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</si>
  <si>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</si>
  <si>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</si>
  <si>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</si>
  <si>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</si>
  <si>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</si>
  <si>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</si>
  <si>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</si>
  <si>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</si>
  <si>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</si>
  <si>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</si>
  <si>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</si>
  <si>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</si>
  <si>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</si>
  <si>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</si>
  <si>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</si>
  <si>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</si>
  <si>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</si>
  <si>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</si>
  <si>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</si>
  <si>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</si>
  <si>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</si>
  <si>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</si>
  <si>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</si>
  <si>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</si>
  <si>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</si>
  <si>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</si>
  <si>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</si>
  <si>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</si>
  <si>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</si>
  <si>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</si>
  <si>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</si>
  <si>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</si>
  <si>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</si>
  <si>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</si>
  <si>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</si>
  <si>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</si>
  <si>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</si>
  <si>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</si>
  <si>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</si>
  <si>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</si>
  <si>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</si>
  <si>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</si>
  <si>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</si>
  <si>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</si>
  <si>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</si>
  <si>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</si>
  <si>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</si>
  <si>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</si>
  <si>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</si>
  <si>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</si>
  <si>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</si>
  <si>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</si>
  <si>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</si>
  <si>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</si>
  <si>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</si>
  <si>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</si>
  <si>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</si>
  <si>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</si>
  <si>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</si>
  <si>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</si>
  <si>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</si>
  <si>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</si>
  <si>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</si>
  <si>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</si>
  <si>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</si>
  <si>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</si>
  <si>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</si>
  <si>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</si>
  <si>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</si>
  <si>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</si>
  <si>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</si>
  <si>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</si>
  <si>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</si>
  <si>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</si>
  <si>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</si>
  <si>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</si>
  <si>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</si>
  <si>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</si>
  <si>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</si>
  <si>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</si>
  <si>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</si>
  <si>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</si>
  <si>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</si>
  <si>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</si>
  <si>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</si>
  <si>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</si>
  <si>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</si>
  <si>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</si>
  <si>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</si>
  <si>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</si>
  <si>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</si>
  <si>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</si>
  <si>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</si>
  <si>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</si>
  <si>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</si>
  <si>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</si>
  <si>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</si>
  <si>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</si>
  <si>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</si>
  <si>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</si>
  <si>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</si>
  <si>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</si>
  <si>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</si>
  <si>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</si>
  <si>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</si>
  <si>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</si>
  <si>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</si>
  <si>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</si>
  <si>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</si>
  <si>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</si>
  <si>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</si>
  <si>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</si>
  <si>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</si>
  <si>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</si>
  <si>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</si>
  <si>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</si>
  <si>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</si>
  <si>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</si>
  <si>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</si>
  <si>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</si>
  <si>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</si>
  <si>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</si>
  <si>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</si>
  <si>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</si>
  <si>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</si>
  <si>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</si>
  <si>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</si>
  <si>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</si>
  <si>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</si>
  <si>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</si>
  <si>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</si>
  <si>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</si>
  <si>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</si>
  <si>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</si>
  <si>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</si>
  <si>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</si>
  <si>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</si>
  <si>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</si>
  <si>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</si>
  <si>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</si>
  <si>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</si>
  <si>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</si>
  <si>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</si>
  <si>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</si>
  <si>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</si>
  <si>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</si>
  <si>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</si>
  <si>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</si>
  <si>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</si>
  <si>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</si>
  <si>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</si>
  <si>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</si>
  <si>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</si>
  <si>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</si>
  <si>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</si>
  <si>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</si>
  <si>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</si>
  <si>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</si>
  <si>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</si>
  <si>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</si>
  <si>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</si>
  <si>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</si>
  <si>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</si>
  <si>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</si>
  <si>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</si>
  <si>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</si>
  <si>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</si>
  <si>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</si>
  <si>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</si>
  <si>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</si>
  <si>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</si>
  <si>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ცხრილი 9.2</t>
  </si>
  <si>
    <t>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</si>
  <si>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</si>
  <si>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განმარტებები გვერდებისთვის 9.2. MREL1, ცხრილი 9.2 და 9.3. MREL2, ცხრილი 9.3</t>
  </si>
  <si>
    <t>დაშვებული ვალდებულებებისა და კაპიტალის ინსტრუმენტების მინიმალური მოთხოვნა (MREL)</t>
  </si>
  <si>
    <t>დაშვებული ვალდებულებები და კაპიტალის ინსტრუმენტები / მთლიან ვალდებულებებსა და საზედამხედველო კაპიტალთან (MREL Resource / TLOF)</t>
  </si>
  <si>
    <r>
      <t>საზედამხედველო კაპიტალი</t>
    </r>
    <r>
      <rPr>
        <b/>
        <vertAlign val="superscript"/>
        <sz val="10"/>
        <color theme="1"/>
        <rFont val="Arial"/>
        <family val="2"/>
      </rPr>
      <t>1</t>
    </r>
  </si>
  <si>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</si>
  <si>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</si>
  <si>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r>
      <rPr>
        <i/>
        <vertAlign val="superscript"/>
        <sz val="9"/>
        <rFont val="Calibri"/>
        <family val="2"/>
        <scheme val="minor"/>
      </rPr>
      <t xml:space="preserve">1 </t>
    </r>
    <r>
      <rPr>
        <i/>
        <sz val="9"/>
        <rFont val="Calibri"/>
        <family val="2"/>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</si>
  <si>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</si>
  <si>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</si>
  <si>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ჩვეულებრივი აქციები</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</si>
  <si>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</si>
  <si>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</si>
  <si>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</si>
  <si>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</si>
  <si>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</si>
  <si>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</si>
  <si>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სს ”ლიბერთი ბანკი”</t>
  </si>
  <si>
    <t>მურთაზ კიკორია</t>
  </si>
  <si>
    <t>ბექა გოგიჩაიშვილი</t>
  </si>
  <si>
    <t>www.libertybank.ge</t>
  </si>
  <si>
    <t>დამოუკიდებელი თავმჯდომარე</t>
  </si>
  <si>
    <t xml:space="preserve">ირაკლი ოთარ რუხაძე </t>
  </si>
  <si>
    <t>არადამოუკიდებელ წევრი</t>
  </si>
  <si>
    <t>მამუკა წერეთელი</t>
  </si>
  <si>
    <t>დამოუკიდებელი წევრი</t>
  </si>
  <si>
    <t>მაგდა მაღრაძე</t>
  </si>
  <si>
    <t>ბრუნო ხუან ბალვანერა</t>
  </si>
  <si>
    <t>გენერალური დირექტორი</t>
  </si>
  <si>
    <t>ვახტანგ ბაბუნაშვილი</t>
  </si>
  <si>
    <t>ფინანსური დირექტორი</t>
  </si>
  <si>
    <t>გიორგი გვაზავა</t>
  </si>
  <si>
    <t>რისკების დირექტორი</t>
  </si>
  <si>
    <t>სს,,გალტ &amp; თაგარტი"(ნომინალური მფლობელი)</t>
  </si>
  <si>
    <t>დანარჩენი აქციონერები</t>
  </si>
  <si>
    <t>ბენჯამინ ალბერტ მარსონი</t>
  </si>
  <si>
    <t>იგორ ალექსეევი</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</si>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</sst>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 _€_-;\-* #,##0\ _€_-;_-* &quot;-&quot;??\ _€_-;_-@_-"/>
  </numFmts>
  <fonts count="158">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i/>
      <sz val="10"/>
      <color theme="1"/>
      <name val="Calibri"/>
      <family val="2"/>
      <scheme val="minor"/>
    </font>
    <font>
      <b/>
      <sz val="10"/>
      <name val="Calibri"/>
      <family val="2"/>
      <scheme val="minor"/>
    </font>
    <font>
      <b/>
      <i/>
      <sz val="10"/>
      <name val="Calibri"/>
      <family val="2"/>
      <scheme val="minor"/>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i/>
      <sz val="10"/>
      <color theme="0" tint="-0.499984740745262"/>
      <name val="Calibri"/>
      <family val="2"/>
      <scheme val="minor"/>
    </font>
    <font>
      <sz val="8"/>
      <color rgb="FF000000"/>
      <name val="Arial"/>
      <family val="2"/>
    </font>
    <font>
      <b/>
      <sz val="10"/>
      <name val="Calibri"/>
      <family val="2"/>
    </font>
    <font>
      <sz val="10"/>
      <name val="Calibri"/>
      <family val="2"/>
    </font>
    <font>
      <b/>
      <vertAlign val="superscript"/>
      <sz val="10"/>
      <color theme="1"/>
      <name val="Arial"/>
      <family val="2"/>
    </font>
    <font>
      <vertAlign val="superscript"/>
      <sz val="10"/>
      <color theme="1"/>
      <name val="Arial"/>
      <family val="2"/>
    </font>
    <font>
      <b/>
      <u/>
      <sz val="10"/>
      <name val="Calibri"/>
      <family val="2"/>
    </font>
    <font>
      <b/>
      <u/>
      <sz val="10"/>
      <name val="Calibri"/>
      <family val="2"/>
      <scheme val="minor"/>
    </font>
    <font>
      <i/>
      <sz val="9"/>
      <name val="Calibri"/>
      <family val="2"/>
      <scheme val="minor"/>
    </font>
    <font>
      <i/>
      <vertAlign val="superscript"/>
      <sz val="9"/>
      <name val="Calibri"/>
      <family val="2"/>
      <scheme val="minor"/>
    </font>
    <font>
      <i/>
      <sz val="10"/>
      <name val="Calibri"/>
      <family val="2"/>
    </font>
    <font>
      <b/>
      <sz val="10"/>
      <color rgb="FF000000"/>
      <name val="Calibri"/>
      <family val="2"/>
    </font>
    <font>
      <sz val="10"/>
      <color rgb="FF000000"/>
      <name val="Calibri"/>
      <family val="2"/>
    </font>
    <font>
      <sz val="8"/>
      <color theme="1"/>
      <name val="Sylfaen"/>
      <family val="1"/>
    </font>
    <font>
      <u/>
      <sz val="10"/>
      <color indexed="12"/>
      <name val="Sylfaen"/>
      <family val="1"/>
      <charset val="204"/>
    </font>
    <font>
      <sz val="10"/>
      <color theme="1"/>
      <name val="Arial"/>
      <family val="2"/>
    </font>
    <font>
      <b/>
      <sz val="10"/>
      <color theme="1"/>
      <name val="Arial"/>
      <family val="2"/>
    </font>
    <font>
      <i/>
      <sz val="10"/>
      <color theme="1"/>
      <name val="Arial"/>
      <family val="2"/>
    </font>
    <font>
      <b/>
      <i/>
      <sz val="10"/>
      <color theme="1"/>
      <name val="Arial"/>
      <family val="2"/>
    </font>
  </fonts>
  <fills count="86">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6" tint="0.59999389629810485"/>
        <bgColor indexed="64"/>
      </patternFill>
    </fill>
    <fill>
      <patternFill patternType="solid">
        <fgColor theme="2"/>
        <bgColor rgb="FF000000"/>
      </patternFill>
    </fill>
    <fill>
      <patternFill patternType="solid">
        <fgColor theme="2" tint="-9.9978637043366805E-2"/>
        <bgColor rgb="FF000000"/>
      </patternFill>
    </fill>
    <fill>
      <patternFill patternType="solid">
        <fgColor theme="2" tint="-0.249977111117893"/>
        <bgColor rgb="FF000000"/>
      </patternFill>
    </fill>
    <fill>
      <patternFill patternType="solid">
        <fgColor theme="2" tint="-9.9978637043366805E-2"/>
        <bgColor indexed="64"/>
      </patternFill>
    </fill>
    <fill>
      <patternFill patternType="solid">
        <fgColor theme="2" tint="-0.249977111117893"/>
        <bgColor indexed="64"/>
      </patternFill>
    </fill>
  </fills>
  <borders count="162">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right style="medium">
        <color indexed="64"/>
      </right>
      <top style="thin">
        <color indexed="64"/>
      </top>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8" fillId="0" borderId="0"/>
    <xf numFmtId="0" fontId="8" fillId="0" borderId="0"/>
    <xf numFmtId="166"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3" fillId="0" borderId="0"/>
    <xf numFmtId="168" fontId="24" fillId="37" borderId="0"/>
    <xf numFmtId="169" fontId="24" fillId="37" borderId="0"/>
    <xf numFmtId="168" fontId="24" fillId="37" borderId="0"/>
    <xf numFmtId="0" fontId="25" fillId="38" borderId="0" applyNumberFormat="0" applyBorder="0" applyAlignment="0" applyProtection="0"/>
    <xf numFmtId="0" fontId="4" fillId="13" borderId="0" applyNumberFormat="0" applyBorder="0" applyAlignment="0" applyProtection="0"/>
    <xf numFmtId="168" fontId="26" fillId="38" borderId="0" applyNumberFormat="0" applyBorder="0" applyAlignment="0" applyProtection="0"/>
    <xf numFmtId="168" fontId="26" fillId="38" borderId="0" applyNumberFormat="0" applyBorder="0" applyAlignment="0" applyProtection="0"/>
    <xf numFmtId="169" fontId="26" fillId="38" borderId="0" applyNumberFormat="0" applyBorder="0" applyAlignment="0" applyProtection="0"/>
    <xf numFmtId="0" fontId="25"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6" fillId="38" borderId="0" applyNumberFormat="0" applyBorder="0" applyAlignment="0" applyProtection="0"/>
    <xf numFmtId="169" fontId="26" fillId="38" borderId="0" applyNumberFormat="0" applyBorder="0" applyAlignment="0" applyProtection="0"/>
    <xf numFmtId="168" fontId="26" fillId="38" borderId="0" applyNumberFormat="0" applyBorder="0" applyAlignment="0" applyProtection="0"/>
    <xf numFmtId="168" fontId="26" fillId="38" borderId="0" applyNumberFormat="0" applyBorder="0" applyAlignment="0" applyProtection="0"/>
    <xf numFmtId="169" fontId="26" fillId="38" borderId="0" applyNumberFormat="0" applyBorder="0" applyAlignment="0" applyProtection="0"/>
    <xf numFmtId="168" fontId="26" fillId="38" borderId="0" applyNumberFormat="0" applyBorder="0" applyAlignment="0" applyProtection="0"/>
    <xf numFmtId="168" fontId="26" fillId="38" borderId="0" applyNumberFormat="0" applyBorder="0" applyAlignment="0" applyProtection="0"/>
    <xf numFmtId="169" fontId="26" fillId="38" borderId="0" applyNumberFormat="0" applyBorder="0" applyAlignment="0" applyProtection="0"/>
    <xf numFmtId="168" fontId="26" fillId="38" borderId="0" applyNumberFormat="0" applyBorder="0" applyAlignment="0" applyProtection="0"/>
    <xf numFmtId="168" fontId="26" fillId="38" borderId="0" applyNumberFormat="0" applyBorder="0" applyAlignment="0" applyProtection="0"/>
    <xf numFmtId="169" fontId="26" fillId="38" borderId="0" applyNumberFormat="0" applyBorder="0" applyAlignment="0" applyProtection="0"/>
    <xf numFmtId="168" fontId="26"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4" fillId="17" borderId="0" applyNumberFormat="0" applyBorder="0" applyAlignment="0" applyProtection="0"/>
    <xf numFmtId="168" fontId="26" fillId="39" borderId="0" applyNumberFormat="0" applyBorder="0" applyAlignment="0" applyProtection="0"/>
    <xf numFmtId="168" fontId="26" fillId="39" borderId="0" applyNumberFormat="0" applyBorder="0" applyAlignment="0" applyProtection="0"/>
    <xf numFmtId="169" fontId="26" fillId="39" borderId="0" applyNumberFormat="0" applyBorder="0" applyAlignment="0" applyProtection="0"/>
    <xf numFmtId="0" fontId="25"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6" fillId="39" borderId="0" applyNumberFormat="0" applyBorder="0" applyAlignment="0" applyProtection="0"/>
    <xf numFmtId="169" fontId="26" fillId="39" borderId="0" applyNumberFormat="0" applyBorder="0" applyAlignment="0" applyProtection="0"/>
    <xf numFmtId="168" fontId="26" fillId="39" borderId="0" applyNumberFormat="0" applyBorder="0" applyAlignment="0" applyProtection="0"/>
    <xf numFmtId="168" fontId="26" fillId="39" borderId="0" applyNumberFormat="0" applyBorder="0" applyAlignment="0" applyProtection="0"/>
    <xf numFmtId="169" fontId="26" fillId="39" borderId="0" applyNumberFormat="0" applyBorder="0" applyAlignment="0" applyProtection="0"/>
    <xf numFmtId="168" fontId="26" fillId="39" borderId="0" applyNumberFormat="0" applyBorder="0" applyAlignment="0" applyProtection="0"/>
    <xf numFmtId="168" fontId="26" fillId="39" borderId="0" applyNumberFormat="0" applyBorder="0" applyAlignment="0" applyProtection="0"/>
    <xf numFmtId="169" fontId="26" fillId="39" borderId="0" applyNumberFormat="0" applyBorder="0" applyAlignment="0" applyProtection="0"/>
    <xf numFmtId="168" fontId="26" fillId="39" borderId="0" applyNumberFormat="0" applyBorder="0" applyAlignment="0" applyProtection="0"/>
    <xf numFmtId="168" fontId="26" fillId="39" borderId="0" applyNumberFormat="0" applyBorder="0" applyAlignment="0" applyProtection="0"/>
    <xf numFmtId="169" fontId="26" fillId="39" borderId="0" applyNumberFormat="0" applyBorder="0" applyAlignment="0" applyProtection="0"/>
    <xf numFmtId="168" fontId="26" fillId="39"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4" fillId="21" borderId="0" applyNumberFormat="0" applyBorder="0" applyAlignment="0" applyProtection="0"/>
    <xf numFmtId="168" fontId="26" fillId="40" borderId="0" applyNumberFormat="0" applyBorder="0" applyAlignment="0" applyProtection="0"/>
    <xf numFmtId="168" fontId="26" fillId="40" borderId="0" applyNumberFormat="0" applyBorder="0" applyAlignment="0" applyProtection="0"/>
    <xf numFmtId="169" fontId="26" fillId="40" borderId="0" applyNumberFormat="0" applyBorder="0" applyAlignment="0" applyProtection="0"/>
    <xf numFmtId="0" fontId="25"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6" fillId="40" borderId="0" applyNumberFormat="0" applyBorder="0" applyAlignment="0" applyProtection="0"/>
    <xf numFmtId="169" fontId="26" fillId="40" borderId="0" applyNumberFormat="0" applyBorder="0" applyAlignment="0" applyProtection="0"/>
    <xf numFmtId="168" fontId="26" fillId="40" borderId="0" applyNumberFormat="0" applyBorder="0" applyAlignment="0" applyProtection="0"/>
    <xf numFmtId="168" fontId="26" fillId="40" borderId="0" applyNumberFormat="0" applyBorder="0" applyAlignment="0" applyProtection="0"/>
    <xf numFmtId="169" fontId="26" fillId="40" borderId="0" applyNumberFormat="0" applyBorder="0" applyAlignment="0" applyProtection="0"/>
    <xf numFmtId="168" fontId="26" fillId="40" borderId="0" applyNumberFormat="0" applyBorder="0" applyAlignment="0" applyProtection="0"/>
    <xf numFmtId="168" fontId="26" fillId="40" borderId="0" applyNumberFormat="0" applyBorder="0" applyAlignment="0" applyProtection="0"/>
    <xf numFmtId="169" fontId="26" fillId="40" borderId="0" applyNumberFormat="0" applyBorder="0" applyAlignment="0" applyProtection="0"/>
    <xf numFmtId="168" fontId="26" fillId="40" borderId="0" applyNumberFormat="0" applyBorder="0" applyAlignment="0" applyProtection="0"/>
    <xf numFmtId="168" fontId="26" fillId="40" borderId="0" applyNumberFormat="0" applyBorder="0" applyAlignment="0" applyProtection="0"/>
    <xf numFmtId="169" fontId="26" fillId="40" borderId="0" applyNumberFormat="0" applyBorder="0" applyAlignment="0" applyProtection="0"/>
    <xf numFmtId="168" fontId="26"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4" fillId="25" borderId="0" applyNumberFormat="0" applyBorder="0" applyAlignment="0" applyProtection="0"/>
    <xf numFmtId="168" fontId="26" fillId="41"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0" fontId="25"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168" fontId="26" fillId="41"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168" fontId="26" fillId="41"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168" fontId="26" fillId="41"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168" fontId="26" fillId="41" borderId="0" applyNumberFormat="0" applyBorder="0" applyAlignment="0" applyProtection="0"/>
    <xf numFmtId="0" fontId="25" fillId="41" borderId="0" applyNumberFormat="0" applyBorder="0" applyAlignment="0" applyProtection="0"/>
    <xf numFmtId="0" fontId="25" fillId="42" borderId="0" applyNumberFormat="0" applyBorder="0" applyAlignment="0" applyProtection="0"/>
    <xf numFmtId="0" fontId="4" fillId="29" borderId="0" applyNumberFormat="0" applyBorder="0" applyAlignment="0" applyProtection="0"/>
    <xf numFmtId="168" fontId="26" fillId="42" borderId="0" applyNumberFormat="0" applyBorder="0" applyAlignment="0" applyProtection="0"/>
    <xf numFmtId="168" fontId="26" fillId="42" borderId="0" applyNumberFormat="0" applyBorder="0" applyAlignment="0" applyProtection="0"/>
    <xf numFmtId="169" fontId="26" fillId="42" borderId="0" applyNumberFormat="0" applyBorder="0" applyAlignment="0" applyProtection="0"/>
    <xf numFmtId="0" fontId="25"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6" fillId="42" borderId="0" applyNumberFormat="0" applyBorder="0" applyAlignment="0" applyProtection="0"/>
    <xf numFmtId="169" fontId="26" fillId="42" borderId="0" applyNumberFormat="0" applyBorder="0" applyAlignment="0" applyProtection="0"/>
    <xf numFmtId="168" fontId="26" fillId="42" borderId="0" applyNumberFormat="0" applyBorder="0" applyAlignment="0" applyProtection="0"/>
    <xf numFmtId="168" fontId="26" fillId="42" borderId="0" applyNumberFormat="0" applyBorder="0" applyAlignment="0" applyProtection="0"/>
    <xf numFmtId="169" fontId="26" fillId="42" borderId="0" applyNumberFormat="0" applyBorder="0" applyAlignment="0" applyProtection="0"/>
    <xf numFmtId="168" fontId="26" fillId="42" borderId="0" applyNumberFormat="0" applyBorder="0" applyAlignment="0" applyProtection="0"/>
    <xf numFmtId="168" fontId="26" fillId="42" borderId="0" applyNumberFormat="0" applyBorder="0" applyAlignment="0" applyProtection="0"/>
    <xf numFmtId="169" fontId="26" fillId="42" borderId="0" applyNumberFormat="0" applyBorder="0" applyAlignment="0" applyProtection="0"/>
    <xf numFmtId="168" fontId="26" fillId="42" borderId="0" applyNumberFormat="0" applyBorder="0" applyAlignment="0" applyProtection="0"/>
    <xf numFmtId="168" fontId="26" fillId="42" borderId="0" applyNumberFormat="0" applyBorder="0" applyAlignment="0" applyProtection="0"/>
    <xf numFmtId="169" fontId="26" fillId="42" borderId="0" applyNumberFormat="0" applyBorder="0" applyAlignment="0" applyProtection="0"/>
    <xf numFmtId="168" fontId="26" fillId="42" borderId="0" applyNumberFormat="0" applyBorder="0" applyAlignment="0" applyProtection="0"/>
    <xf numFmtId="0" fontId="25" fillId="42" borderId="0" applyNumberFormat="0" applyBorder="0" applyAlignment="0" applyProtection="0"/>
    <xf numFmtId="0" fontId="25" fillId="43" borderId="0" applyNumberFormat="0" applyBorder="0" applyAlignment="0" applyProtection="0"/>
    <xf numFmtId="0" fontId="4" fillId="33" borderId="0" applyNumberFormat="0" applyBorder="0" applyAlignment="0" applyProtection="0"/>
    <xf numFmtId="168" fontId="26" fillId="43" borderId="0" applyNumberFormat="0" applyBorder="0" applyAlignment="0" applyProtection="0"/>
    <xf numFmtId="168" fontId="26" fillId="43" borderId="0" applyNumberFormat="0" applyBorder="0" applyAlignment="0" applyProtection="0"/>
    <xf numFmtId="169" fontId="26" fillId="43" borderId="0" applyNumberFormat="0" applyBorder="0" applyAlignment="0" applyProtection="0"/>
    <xf numFmtId="0" fontId="25"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6" fillId="43" borderId="0" applyNumberFormat="0" applyBorder="0" applyAlignment="0" applyProtection="0"/>
    <xf numFmtId="169" fontId="26" fillId="43" borderId="0" applyNumberFormat="0" applyBorder="0" applyAlignment="0" applyProtection="0"/>
    <xf numFmtId="168" fontId="26" fillId="43" borderId="0" applyNumberFormat="0" applyBorder="0" applyAlignment="0" applyProtection="0"/>
    <xf numFmtId="168" fontId="26" fillId="43" borderId="0" applyNumberFormat="0" applyBorder="0" applyAlignment="0" applyProtection="0"/>
    <xf numFmtId="169" fontId="26" fillId="43" borderId="0" applyNumberFormat="0" applyBorder="0" applyAlignment="0" applyProtection="0"/>
    <xf numFmtId="168" fontId="26" fillId="43" borderId="0" applyNumberFormat="0" applyBorder="0" applyAlignment="0" applyProtection="0"/>
    <xf numFmtId="168" fontId="26" fillId="43" borderId="0" applyNumberFormat="0" applyBorder="0" applyAlignment="0" applyProtection="0"/>
    <xf numFmtId="169" fontId="26" fillId="43" borderId="0" applyNumberFormat="0" applyBorder="0" applyAlignment="0" applyProtection="0"/>
    <xf numFmtId="168" fontId="26" fillId="43" borderId="0" applyNumberFormat="0" applyBorder="0" applyAlignment="0" applyProtection="0"/>
    <xf numFmtId="168" fontId="26" fillId="43" borderId="0" applyNumberFormat="0" applyBorder="0" applyAlignment="0" applyProtection="0"/>
    <xf numFmtId="169" fontId="26" fillId="43" borderId="0" applyNumberFormat="0" applyBorder="0" applyAlignment="0" applyProtection="0"/>
    <xf numFmtId="168" fontId="26"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4" fillId="1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0" fontId="25"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4" fillId="18" borderId="0" applyNumberFormat="0" applyBorder="0" applyAlignment="0" applyProtection="0"/>
    <xf numFmtId="168" fontId="26" fillId="45"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0" fontId="25"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168" fontId="26" fillId="45"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168" fontId="26" fillId="45"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168" fontId="26" fillId="45"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168" fontId="26"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4" fillId="22" borderId="0" applyNumberFormat="0" applyBorder="0" applyAlignment="0" applyProtection="0"/>
    <xf numFmtId="168" fontId="26" fillId="46" borderId="0" applyNumberFormat="0" applyBorder="0" applyAlignment="0" applyProtection="0"/>
    <xf numFmtId="168" fontId="26" fillId="46" borderId="0" applyNumberFormat="0" applyBorder="0" applyAlignment="0" applyProtection="0"/>
    <xf numFmtId="169" fontId="26" fillId="46" borderId="0" applyNumberFormat="0" applyBorder="0" applyAlignment="0" applyProtection="0"/>
    <xf numFmtId="0" fontId="25"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26" fillId="46" borderId="0" applyNumberFormat="0" applyBorder="0" applyAlignment="0" applyProtection="0"/>
    <xf numFmtId="169" fontId="26" fillId="46" borderId="0" applyNumberFormat="0" applyBorder="0" applyAlignment="0" applyProtection="0"/>
    <xf numFmtId="168" fontId="26" fillId="46" borderId="0" applyNumberFormat="0" applyBorder="0" applyAlignment="0" applyProtection="0"/>
    <xf numFmtId="168" fontId="26" fillId="46" borderId="0" applyNumberFormat="0" applyBorder="0" applyAlignment="0" applyProtection="0"/>
    <xf numFmtId="169" fontId="26" fillId="46" borderId="0" applyNumberFormat="0" applyBorder="0" applyAlignment="0" applyProtection="0"/>
    <xf numFmtId="168" fontId="26" fillId="46" borderId="0" applyNumberFormat="0" applyBorder="0" applyAlignment="0" applyProtection="0"/>
    <xf numFmtId="168" fontId="26" fillId="46" borderId="0" applyNumberFormat="0" applyBorder="0" applyAlignment="0" applyProtection="0"/>
    <xf numFmtId="169" fontId="26" fillId="46" borderId="0" applyNumberFormat="0" applyBorder="0" applyAlignment="0" applyProtection="0"/>
    <xf numFmtId="168" fontId="26" fillId="46" borderId="0" applyNumberFormat="0" applyBorder="0" applyAlignment="0" applyProtection="0"/>
    <xf numFmtId="168" fontId="26" fillId="46" borderId="0" applyNumberFormat="0" applyBorder="0" applyAlignment="0" applyProtection="0"/>
    <xf numFmtId="169" fontId="26" fillId="46" borderId="0" applyNumberFormat="0" applyBorder="0" applyAlignment="0" applyProtection="0"/>
    <xf numFmtId="168" fontId="26" fillId="46" borderId="0" applyNumberFormat="0" applyBorder="0" applyAlignment="0" applyProtection="0"/>
    <xf numFmtId="0" fontId="25" fillId="46" borderId="0" applyNumberFormat="0" applyBorder="0" applyAlignment="0" applyProtection="0"/>
    <xf numFmtId="0" fontId="25" fillId="41" borderId="0" applyNumberFormat="0" applyBorder="0" applyAlignment="0" applyProtection="0"/>
    <xf numFmtId="0" fontId="4" fillId="26" borderId="0" applyNumberFormat="0" applyBorder="0" applyAlignment="0" applyProtection="0"/>
    <xf numFmtId="168" fontId="26" fillId="41"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0" fontId="25"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168" fontId="26" fillId="41"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168" fontId="26" fillId="41"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168" fontId="26" fillId="41" borderId="0" applyNumberFormat="0" applyBorder="0" applyAlignment="0" applyProtection="0"/>
    <xf numFmtId="168" fontId="26" fillId="41" borderId="0" applyNumberFormat="0" applyBorder="0" applyAlignment="0" applyProtection="0"/>
    <xf numFmtId="169" fontId="26" fillId="41" borderId="0" applyNumberFormat="0" applyBorder="0" applyAlignment="0" applyProtection="0"/>
    <xf numFmtId="168" fontId="26" fillId="41" borderId="0" applyNumberFormat="0" applyBorder="0" applyAlignment="0" applyProtection="0"/>
    <xf numFmtId="0" fontId="25" fillId="41" borderId="0" applyNumberFormat="0" applyBorder="0" applyAlignment="0" applyProtection="0"/>
    <xf numFmtId="0" fontId="25" fillId="44" borderId="0" applyNumberFormat="0" applyBorder="0" applyAlignment="0" applyProtection="0"/>
    <xf numFmtId="0" fontId="4" fillId="30"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0" fontId="25"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4" fillId="34" borderId="0" applyNumberFormat="0" applyBorder="0" applyAlignment="0" applyProtection="0"/>
    <xf numFmtId="168" fontId="26" fillId="47"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0" fontId="25"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168" fontId="26" fillId="47"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168" fontId="26" fillId="47"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168" fontId="26" fillId="47"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168" fontId="26" fillId="47" borderId="0" applyNumberFormat="0" applyBorder="0" applyAlignment="0" applyProtection="0"/>
    <xf numFmtId="0" fontId="25" fillId="47" borderId="0" applyNumberFormat="0" applyBorder="0" applyAlignment="0" applyProtection="0"/>
    <xf numFmtId="0" fontId="27" fillId="48" borderId="0" applyNumberFormat="0" applyBorder="0" applyAlignment="0" applyProtection="0"/>
    <xf numFmtId="0" fontId="28" fillId="15" borderId="0" applyNumberFormat="0" applyBorder="0" applyAlignment="0" applyProtection="0"/>
    <xf numFmtId="168" fontId="29" fillId="48" borderId="0" applyNumberFormat="0" applyBorder="0" applyAlignment="0" applyProtection="0"/>
    <xf numFmtId="168" fontId="29" fillId="48" borderId="0" applyNumberFormat="0" applyBorder="0" applyAlignment="0" applyProtection="0"/>
    <xf numFmtId="169" fontId="29" fillId="48" borderId="0" applyNumberFormat="0" applyBorder="0" applyAlignment="0" applyProtection="0"/>
    <xf numFmtId="0" fontId="27" fillId="48"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0" fontId="28" fillId="15" borderId="0" applyNumberFormat="0" applyBorder="0" applyAlignment="0" applyProtection="0"/>
    <xf numFmtId="168" fontId="29" fillId="48" borderId="0" applyNumberFormat="0" applyBorder="0" applyAlignment="0" applyProtection="0"/>
    <xf numFmtId="169" fontId="29" fillId="48" borderId="0" applyNumberFormat="0" applyBorder="0" applyAlignment="0" applyProtection="0"/>
    <xf numFmtId="168" fontId="29" fillId="48" borderId="0" applyNumberFormat="0" applyBorder="0" applyAlignment="0" applyProtection="0"/>
    <xf numFmtId="168" fontId="29" fillId="48" borderId="0" applyNumberFormat="0" applyBorder="0" applyAlignment="0" applyProtection="0"/>
    <xf numFmtId="169" fontId="29" fillId="48" borderId="0" applyNumberFormat="0" applyBorder="0" applyAlignment="0" applyProtection="0"/>
    <xf numFmtId="168" fontId="29" fillId="48" borderId="0" applyNumberFormat="0" applyBorder="0" applyAlignment="0" applyProtection="0"/>
    <xf numFmtId="168" fontId="29" fillId="48" borderId="0" applyNumberFormat="0" applyBorder="0" applyAlignment="0" applyProtection="0"/>
    <xf numFmtId="169" fontId="29" fillId="48" borderId="0" applyNumberFormat="0" applyBorder="0" applyAlignment="0" applyProtection="0"/>
    <xf numFmtId="168" fontId="29" fillId="48" borderId="0" applyNumberFormat="0" applyBorder="0" applyAlignment="0" applyProtection="0"/>
    <xf numFmtId="168" fontId="29" fillId="48" borderId="0" applyNumberFormat="0" applyBorder="0" applyAlignment="0" applyProtection="0"/>
    <xf numFmtId="169" fontId="29" fillId="48" borderId="0" applyNumberFormat="0" applyBorder="0" applyAlignment="0" applyProtection="0"/>
    <xf numFmtId="168" fontId="29" fillId="48"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8" fillId="19" borderId="0" applyNumberFormat="0" applyBorder="0" applyAlignment="0" applyProtection="0"/>
    <xf numFmtId="168" fontId="29" fillId="45" borderId="0" applyNumberFormat="0" applyBorder="0" applyAlignment="0" applyProtection="0"/>
    <xf numFmtId="168" fontId="29" fillId="45" borderId="0" applyNumberFormat="0" applyBorder="0" applyAlignment="0" applyProtection="0"/>
    <xf numFmtId="169" fontId="29" fillId="45" borderId="0" applyNumberFormat="0" applyBorder="0" applyAlignment="0" applyProtection="0"/>
    <xf numFmtId="0" fontId="27" fillId="45"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168" fontId="29" fillId="45" borderId="0" applyNumberFormat="0" applyBorder="0" applyAlignment="0" applyProtection="0"/>
    <xf numFmtId="169" fontId="29" fillId="45" borderId="0" applyNumberFormat="0" applyBorder="0" applyAlignment="0" applyProtection="0"/>
    <xf numFmtId="168" fontId="29" fillId="45" borderId="0" applyNumberFormat="0" applyBorder="0" applyAlignment="0" applyProtection="0"/>
    <xf numFmtId="168" fontId="29" fillId="45" borderId="0" applyNumberFormat="0" applyBorder="0" applyAlignment="0" applyProtection="0"/>
    <xf numFmtId="169" fontId="29" fillId="45" borderId="0" applyNumberFormat="0" applyBorder="0" applyAlignment="0" applyProtection="0"/>
    <xf numFmtId="168" fontId="29" fillId="45" borderId="0" applyNumberFormat="0" applyBorder="0" applyAlignment="0" applyProtection="0"/>
    <xf numFmtId="168" fontId="29" fillId="45" borderId="0" applyNumberFormat="0" applyBorder="0" applyAlignment="0" applyProtection="0"/>
    <xf numFmtId="169" fontId="29" fillId="45" borderId="0" applyNumberFormat="0" applyBorder="0" applyAlignment="0" applyProtection="0"/>
    <xf numFmtId="168" fontId="29" fillId="45" borderId="0" applyNumberFormat="0" applyBorder="0" applyAlignment="0" applyProtection="0"/>
    <xf numFmtId="168" fontId="29" fillId="45" borderId="0" applyNumberFormat="0" applyBorder="0" applyAlignment="0" applyProtection="0"/>
    <xf numFmtId="169" fontId="29" fillId="45" borderId="0" applyNumberFormat="0" applyBorder="0" applyAlignment="0" applyProtection="0"/>
    <xf numFmtId="168" fontId="29"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8" fillId="23" borderId="0" applyNumberFormat="0" applyBorder="0" applyAlignment="0" applyProtection="0"/>
    <xf numFmtId="168" fontId="29" fillId="46" borderId="0" applyNumberFormat="0" applyBorder="0" applyAlignment="0" applyProtection="0"/>
    <xf numFmtId="168" fontId="29" fillId="46" borderId="0" applyNumberFormat="0" applyBorder="0" applyAlignment="0" applyProtection="0"/>
    <xf numFmtId="169" fontId="29" fillId="46" borderId="0" applyNumberFormat="0" applyBorder="0" applyAlignment="0" applyProtection="0"/>
    <xf numFmtId="0" fontId="27" fillId="46"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168" fontId="29" fillId="46" borderId="0" applyNumberFormat="0" applyBorder="0" applyAlignment="0" applyProtection="0"/>
    <xf numFmtId="169" fontId="29" fillId="46" borderId="0" applyNumberFormat="0" applyBorder="0" applyAlignment="0" applyProtection="0"/>
    <xf numFmtId="168" fontId="29" fillId="46" borderId="0" applyNumberFormat="0" applyBorder="0" applyAlignment="0" applyProtection="0"/>
    <xf numFmtId="168" fontId="29" fillId="46" borderId="0" applyNumberFormat="0" applyBorder="0" applyAlignment="0" applyProtection="0"/>
    <xf numFmtId="169" fontId="29" fillId="46" borderId="0" applyNumberFormat="0" applyBorder="0" applyAlignment="0" applyProtection="0"/>
    <xf numFmtId="168" fontId="29" fillId="46" borderId="0" applyNumberFormat="0" applyBorder="0" applyAlignment="0" applyProtection="0"/>
    <xf numFmtId="168" fontId="29" fillId="46" borderId="0" applyNumberFormat="0" applyBorder="0" applyAlignment="0" applyProtection="0"/>
    <xf numFmtId="169" fontId="29" fillId="46" borderId="0" applyNumberFormat="0" applyBorder="0" applyAlignment="0" applyProtection="0"/>
    <xf numFmtId="168" fontId="29" fillId="46" borderId="0" applyNumberFormat="0" applyBorder="0" applyAlignment="0" applyProtection="0"/>
    <xf numFmtId="168" fontId="29" fillId="46" borderId="0" applyNumberFormat="0" applyBorder="0" applyAlignment="0" applyProtection="0"/>
    <xf numFmtId="169" fontId="29" fillId="46" borderId="0" applyNumberFormat="0" applyBorder="0" applyAlignment="0" applyProtection="0"/>
    <xf numFmtId="168" fontId="29"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8" fillId="27" borderId="0" applyNumberFormat="0" applyBorder="0" applyAlignment="0" applyProtection="0"/>
    <xf numFmtId="168" fontId="29" fillId="49"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0" fontId="27" fillId="49"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168" fontId="29" fillId="49"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168" fontId="29" fillId="49"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168" fontId="29" fillId="49"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168" fontId="29" fillId="49" borderId="0" applyNumberFormat="0" applyBorder="0" applyAlignment="0" applyProtection="0"/>
    <xf numFmtId="0" fontId="27" fillId="49" borderId="0" applyNumberFormat="0" applyBorder="0" applyAlignment="0" applyProtection="0"/>
    <xf numFmtId="0" fontId="27" fillId="50" borderId="0" applyNumberFormat="0" applyBorder="0" applyAlignment="0" applyProtection="0"/>
    <xf numFmtId="0" fontId="28" fillId="31" borderId="0" applyNumberFormat="0" applyBorder="0" applyAlignment="0" applyProtection="0"/>
    <xf numFmtId="168" fontId="29" fillId="50"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0" fontId="27" fillId="50"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168" fontId="29" fillId="50"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168" fontId="29" fillId="50"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168" fontId="29" fillId="50"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168" fontId="29" fillId="50" borderId="0" applyNumberFormat="0" applyBorder="0" applyAlignment="0" applyProtection="0"/>
    <xf numFmtId="0" fontId="27" fillId="50" borderId="0" applyNumberFormat="0" applyBorder="0" applyAlignment="0" applyProtection="0"/>
    <xf numFmtId="0" fontId="27" fillId="51" borderId="0" applyNumberFormat="0" applyBorder="0" applyAlignment="0" applyProtection="0"/>
    <xf numFmtId="0" fontId="28" fillId="35" borderId="0" applyNumberFormat="0" applyBorder="0" applyAlignment="0" applyProtection="0"/>
    <xf numFmtId="168" fontId="29" fillId="51" borderId="0" applyNumberFormat="0" applyBorder="0" applyAlignment="0" applyProtection="0"/>
    <xf numFmtId="168" fontId="29" fillId="51" borderId="0" applyNumberFormat="0" applyBorder="0" applyAlignment="0" applyProtection="0"/>
    <xf numFmtId="169" fontId="29" fillId="51" borderId="0" applyNumberFormat="0" applyBorder="0" applyAlignment="0" applyProtection="0"/>
    <xf numFmtId="0" fontId="27" fillId="51"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168" fontId="29" fillId="51" borderId="0" applyNumberFormat="0" applyBorder="0" applyAlignment="0" applyProtection="0"/>
    <xf numFmtId="169" fontId="29" fillId="51" borderId="0" applyNumberFormat="0" applyBorder="0" applyAlignment="0" applyProtection="0"/>
    <xf numFmtId="168" fontId="29" fillId="51" borderId="0" applyNumberFormat="0" applyBorder="0" applyAlignment="0" applyProtection="0"/>
    <xf numFmtId="168" fontId="29" fillId="51" borderId="0" applyNumberFormat="0" applyBorder="0" applyAlignment="0" applyProtection="0"/>
    <xf numFmtId="169" fontId="29" fillId="51" borderId="0" applyNumberFormat="0" applyBorder="0" applyAlignment="0" applyProtection="0"/>
    <xf numFmtId="168" fontId="29" fillId="51" borderId="0" applyNumberFormat="0" applyBorder="0" applyAlignment="0" applyProtection="0"/>
    <xf numFmtId="168" fontId="29" fillId="51" borderId="0" applyNumberFormat="0" applyBorder="0" applyAlignment="0" applyProtection="0"/>
    <xf numFmtId="169" fontId="29" fillId="51" borderId="0" applyNumberFormat="0" applyBorder="0" applyAlignment="0" applyProtection="0"/>
    <xf numFmtId="168" fontId="29" fillId="51" borderId="0" applyNumberFormat="0" applyBorder="0" applyAlignment="0" applyProtection="0"/>
    <xf numFmtId="168" fontId="29" fillId="51" borderId="0" applyNumberFormat="0" applyBorder="0" applyAlignment="0" applyProtection="0"/>
    <xf numFmtId="169" fontId="29" fillId="51" borderId="0" applyNumberFormat="0" applyBorder="0" applyAlignment="0" applyProtection="0"/>
    <xf numFmtId="168" fontId="29" fillId="51" borderId="0" applyNumberFormat="0" applyBorder="0" applyAlignment="0" applyProtection="0"/>
    <xf numFmtId="0" fontId="27" fillId="51" borderId="0" applyNumberFormat="0" applyBorder="0" applyAlignment="0" applyProtection="0"/>
    <xf numFmtId="0" fontId="25" fillId="52" borderId="0" applyNumberFormat="0" applyBorder="0" applyAlignment="0" applyProtection="0"/>
    <xf numFmtId="0" fontId="25" fillId="52" borderId="0" applyNumberFormat="0" applyBorder="0" applyAlignment="0" applyProtection="0"/>
    <xf numFmtId="0" fontId="27" fillId="53" borderId="0" applyNumberFormat="0" applyBorder="0" applyAlignment="0" applyProtection="0"/>
    <xf numFmtId="0" fontId="27" fillId="54" borderId="0" applyNumberFormat="0" applyBorder="0" applyAlignment="0" applyProtection="0"/>
    <xf numFmtId="0" fontId="28" fillId="12" borderId="0" applyNumberFormat="0" applyBorder="0" applyAlignment="0" applyProtection="0"/>
    <xf numFmtId="168" fontId="29" fillId="54" borderId="0" applyNumberFormat="0" applyBorder="0" applyAlignment="0" applyProtection="0"/>
    <xf numFmtId="168" fontId="29" fillId="54" borderId="0" applyNumberFormat="0" applyBorder="0" applyAlignment="0" applyProtection="0"/>
    <xf numFmtId="169" fontId="29" fillId="54" borderId="0" applyNumberFormat="0" applyBorder="0" applyAlignment="0" applyProtection="0"/>
    <xf numFmtId="0" fontId="27" fillId="54"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0" fontId="28" fillId="12" borderId="0" applyNumberFormat="0" applyBorder="0" applyAlignment="0" applyProtection="0"/>
    <xf numFmtId="168" fontId="29" fillId="54" borderId="0" applyNumberFormat="0" applyBorder="0" applyAlignment="0" applyProtection="0"/>
    <xf numFmtId="169" fontId="29" fillId="54" borderId="0" applyNumberFormat="0" applyBorder="0" applyAlignment="0" applyProtection="0"/>
    <xf numFmtId="168" fontId="29" fillId="54" borderId="0" applyNumberFormat="0" applyBorder="0" applyAlignment="0" applyProtection="0"/>
    <xf numFmtId="168" fontId="29" fillId="54" borderId="0" applyNumberFormat="0" applyBorder="0" applyAlignment="0" applyProtection="0"/>
    <xf numFmtId="169" fontId="29" fillId="54" borderId="0" applyNumberFormat="0" applyBorder="0" applyAlignment="0" applyProtection="0"/>
    <xf numFmtId="168" fontId="29" fillId="54" borderId="0" applyNumberFormat="0" applyBorder="0" applyAlignment="0" applyProtection="0"/>
    <xf numFmtId="168" fontId="29" fillId="54" borderId="0" applyNumberFormat="0" applyBorder="0" applyAlignment="0" applyProtection="0"/>
    <xf numFmtId="169" fontId="29" fillId="54" borderId="0" applyNumberFormat="0" applyBorder="0" applyAlignment="0" applyProtection="0"/>
    <xf numFmtId="168" fontId="29" fillId="54" borderId="0" applyNumberFormat="0" applyBorder="0" applyAlignment="0" applyProtection="0"/>
    <xf numFmtId="168" fontId="29" fillId="54" borderId="0" applyNumberFormat="0" applyBorder="0" applyAlignment="0" applyProtection="0"/>
    <xf numFmtId="169" fontId="29" fillId="54" borderId="0" applyNumberFormat="0" applyBorder="0" applyAlignment="0" applyProtection="0"/>
    <xf numFmtId="168" fontId="29" fillId="54" borderId="0" applyNumberFormat="0" applyBorder="0" applyAlignment="0" applyProtection="0"/>
    <xf numFmtId="0" fontId="27" fillId="54" borderId="0" applyNumberFormat="0" applyBorder="0" applyAlignment="0" applyProtection="0"/>
    <xf numFmtId="0" fontId="27" fillId="54" borderId="0" applyNumberFormat="0" applyBorder="0" applyAlignment="0" applyProtection="0"/>
    <xf numFmtId="0" fontId="27" fillId="54" borderId="0" applyNumberFormat="0" applyBorder="0" applyAlignment="0" applyProtection="0"/>
    <xf numFmtId="0" fontId="25" fillId="55" borderId="0" applyNumberFormat="0" applyBorder="0" applyAlignment="0" applyProtection="0"/>
    <xf numFmtId="0" fontId="25" fillId="56" borderId="0" applyNumberFormat="0" applyBorder="0" applyAlignment="0" applyProtection="0"/>
    <xf numFmtId="0" fontId="27" fillId="57" borderId="0" applyNumberFormat="0" applyBorder="0" applyAlignment="0" applyProtection="0"/>
    <xf numFmtId="0" fontId="27" fillId="58" borderId="0" applyNumberFormat="0" applyBorder="0" applyAlignment="0" applyProtection="0"/>
    <xf numFmtId="0" fontId="28" fillId="16" borderId="0" applyNumberFormat="0" applyBorder="0" applyAlignment="0" applyProtection="0"/>
    <xf numFmtId="168" fontId="29" fillId="58" borderId="0" applyNumberFormat="0" applyBorder="0" applyAlignment="0" applyProtection="0"/>
    <xf numFmtId="168" fontId="29" fillId="58" borderId="0" applyNumberFormat="0" applyBorder="0" applyAlignment="0" applyProtection="0"/>
    <xf numFmtId="169" fontId="29" fillId="58" borderId="0" applyNumberFormat="0" applyBorder="0" applyAlignment="0" applyProtection="0"/>
    <xf numFmtId="0" fontId="27" fillId="58"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168" fontId="29" fillId="58" borderId="0" applyNumberFormat="0" applyBorder="0" applyAlignment="0" applyProtection="0"/>
    <xf numFmtId="169" fontId="29" fillId="58" borderId="0" applyNumberFormat="0" applyBorder="0" applyAlignment="0" applyProtection="0"/>
    <xf numFmtId="168" fontId="29" fillId="58" borderId="0" applyNumberFormat="0" applyBorder="0" applyAlignment="0" applyProtection="0"/>
    <xf numFmtId="168" fontId="29" fillId="58" borderId="0" applyNumberFormat="0" applyBorder="0" applyAlignment="0" applyProtection="0"/>
    <xf numFmtId="169" fontId="29" fillId="58" borderId="0" applyNumberFormat="0" applyBorder="0" applyAlignment="0" applyProtection="0"/>
    <xf numFmtId="168" fontId="29" fillId="58" borderId="0" applyNumberFormat="0" applyBorder="0" applyAlignment="0" applyProtection="0"/>
    <xf numFmtId="168" fontId="29" fillId="58" borderId="0" applyNumberFormat="0" applyBorder="0" applyAlignment="0" applyProtection="0"/>
    <xf numFmtId="169" fontId="29" fillId="58" borderId="0" applyNumberFormat="0" applyBorder="0" applyAlignment="0" applyProtection="0"/>
    <xf numFmtId="168" fontId="29" fillId="58" borderId="0" applyNumberFormat="0" applyBorder="0" applyAlignment="0" applyProtection="0"/>
    <xf numFmtId="168" fontId="29" fillId="58" borderId="0" applyNumberFormat="0" applyBorder="0" applyAlignment="0" applyProtection="0"/>
    <xf numFmtId="169" fontId="29" fillId="58" borderId="0" applyNumberFormat="0" applyBorder="0" applyAlignment="0" applyProtection="0"/>
    <xf numFmtId="168" fontId="29" fillId="58" borderId="0" applyNumberFormat="0" applyBorder="0" applyAlignment="0" applyProtection="0"/>
    <xf numFmtId="0" fontId="27" fillId="58" borderId="0" applyNumberFormat="0" applyBorder="0" applyAlignment="0" applyProtection="0"/>
    <xf numFmtId="0" fontId="27" fillId="58" borderId="0" applyNumberFormat="0" applyBorder="0" applyAlignment="0" applyProtection="0"/>
    <xf numFmtId="0" fontId="27" fillId="58" borderId="0" applyNumberFormat="0" applyBorder="0" applyAlignment="0" applyProtection="0"/>
    <xf numFmtId="0" fontId="25" fillId="55" borderId="0" applyNumberFormat="0" applyBorder="0" applyAlignment="0" applyProtection="0"/>
    <xf numFmtId="0" fontId="25" fillId="59" borderId="0" applyNumberFormat="0" applyBorder="0" applyAlignment="0" applyProtection="0"/>
    <xf numFmtId="0" fontId="27" fillId="56" borderId="0" applyNumberFormat="0" applyBorder="0" applyAlignment="0" applyProtection="0"/>
    <xf numFmtId="0" fontId="27" fillId="60" borderId="0" applyNumberFormat="0" applyBorder="0" applyAlignment="0" applyProtection="0"/>
    <xf numFmtId="0" fontId="28" fillId="20" borderId="0" applyNumberFormat="0" applyBorder="0" applyAlignment="0" applyProtection="0"/>
    <xf numFmtId="168" fontId="29" fillId="60" borderId="0" applyNumberFormat="0" applyBorder="0" applyAlignment="0" applyProtection="0"/>
    <xf numFmtId="168" fontId="29" fillId="60" borderId="0" applyNumberFormat="0" applyBorder="0" applyAlignment="0" applyProtection="0"/>
    <xf numFmtId="169" fontId="29" fillId="60" borderId="0" applyNumberFormat="0" applyBorder="0" applyAlignment="0" applyProtection="0"/>
    <xf numFmtId="0" fontId="27" fillId="6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168" fontId="29" fillId="60" borderId="0" applyNumberFormat="0" applyBorder="0" applyAlignment="0" applyProtection="0"/>
    <xf numFmtId="169" fontId="29" fillId="60" borderId="0" applyNumberFormat="0" applyBorder="0" applyAlignment="0" applyProtection="0"/>
    <xf numFmtId="168" fontId="29" fillId="60" borderId="0" applyNumberFormat="0" applyBorder="0" applyAlignment="0" applyProtection="0"/>
    <xf numFmtId="168" fontId="29" fillId="60" borderId="0" applyNumberFormat="0" applyBorder="0" applyAlignment="0" applyProtection="0"/>
    <xf numFmtId="169" fontId="29" fillId="60" borderId="0" applyNumberFormat="0" applyBorder="0" applyAlignment="0" applyProtection="0"/>
    <xf numFmtId="168" fontId="29" fillId="60" borderId="0" applyNumberFormat="0" applyBorder="0" applyAlignment="0" applyProtection="0"/>
    <xf numFmtId="168" fontId="29" fillId="60" borderId="0" applyNumberFormat="0" applyBorder="0" applyAlignment="0" applyProtection="0"/>
    <xf numFmtId="169" fontId="29" fillId="60" borderId="0" applyNumberFormat="0" applyBorder="0" applyAlignment="0" applyProtection="0"/>
    <xf numFmtId="168" fontId="29" fillId="60" borderId="0" applyNumberFormat="0" applyBorder="0" applyAlignment="0" applyProtection="0"/>
    <xf numFmtId="168" fontId="29" fillId="60" borderId="0" applyNumberFormat="0" applyBorder="0" applyAlignment="0" applyProtection="0"/>
    <xf numFmtId="169" fontId="29" fillId="60" borderId="0" applyNumberFormat="0" applyBorder="0" applyAlignment="0" applyProtection="0"/>
    <xf numFmtId="168" fontId="29" fillId="60" borderId="0" applyNumberFormat="0" applyBorder="0" applyAlignment="0" applyProtection="0"/>
    <xf numFmtId="0" fontId="27" fillId="60" borderId="0" applyNumberFormat="0" applyBorder="0" applyAlignment="0" applyProtection="0"/>
    <xf numFmtId="0" fontId="27" fillId="60" borderId="0" applyNumberFormat="0" applyBorder="0" applyAlignment="0" applyProtection="0"/>
    <xf numFmtId="0" fontId="27" fillId="60" borderId="0" applyNumberFormat="0" applyBorder="0" applyAlignment="0" applyProtection="0"/>
    <xf numFmtId="0" fontId="25" fillId="52" borderId="0" applyNumberFormat="0" applyBorder="0" applyAlignment="0" applyProtection="0"/>
    <xf numFmtId="0" fontId="25" fillId="56" borderId="0" applyNumberFormat="0" applyBorder="0" applyAlignment="0" applyProtection="0"/>
    <xf numFmtId="0" fontId="27" fillId="56" borderId="0" applyNumberFormat="0" applyBorder="0" applyAlignment="0" applyProtection="0"/>
    <xf numFmtId="0" fontId="27" fillId="49" borderId="0" applyNumberFormat="0" applyBorder="0" applyAlignment="0" applyProtection="0"/>
    <xf numFmtId="0" fontId="28" fillId="24" borderId="0" applyNumberFormat="0" applyBorder="0" applyAlignment="0" applyProtection="0"/>
    <xf numFmtId="168" fontId="29" fillId="49"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0" fontId="27" fillId="49"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168" fontId="29" fillId="49"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168" fontId="29" fillId="49"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168" fontId="29" fillId="49" borderId="0" applyNumberFormat="0" applyBorder="0" applyAlignment="0" applyProtection="0"/>
    <xf numFmtId="168" fontId="29" fillId="49" borderId="0" applyNumberFormat="0" applyBorder="0" applyAlignment="0" applyProtection="0"/>
    <xf numFmtId="169" fontId="29" fillId="49" borderId="0" applyNumberFormat="0" applyBorder="0" applyAlignment="0" applyProtection="0"/>
    <xf numFmtId="168" fontId="29"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5" fillId="61" borderId="0" applyNumberFormat="0" applyBorder="0" applyAlignment="0" applyProtection="0"/>
    <xf numFmtId="0" fontId="25" fillId="52" borderId="0" applyNumberFormat="0" applyBorder="0" applyAlignment="0" applyProtection="0"/>
    <xf numFmtId="0" fontId="27" fillId="53" borderId="0" applyNumberFormat="0" applyBorder="0" applyAlignment="0" applyProtection="0"/>
    <xf numFmtId="0" fontId="27" fillId="50" borderId="0" applyNumberFormat="0" applyBorder="0" applyAlignment="0" applyProtection="0"/>
    <xf numFmtId="0" fontId="28" fillId="28" borderId="0" applyNumberFormat="0" applyBorder="0" applyAlignment="0" applyProtection="0"/>
    <xf numFmtId="168" fontId="29" fillId="50"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0" fontId="27" fillId="50"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168" fontId="29" fillId="50"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168" fontId="29" fillId="50"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168" fontId="29" fillId="50" borderId="0" applyNumberFormat="0" applyBorder="0" applyAlignment="0" applyProtection="0"/>
    <xf numFmtId="168" fontId="29" fillId="50" borderId="0" applyNumberFormat="0" applyBorder="0" applyAlignment="0" applyProtection="0"/>
    <xf numFmtId="169" fontId="29" fillId="50" borderId="0" applyNumberFormat="0" applyBorder="0" applyAlignment="0" applyProtection="0"/>
    <xf numFmtId="168" fontId="29" fillId="50" borderId="0" applyNumberFormat="0" applyBorder="0" applyAlignment="0" applyProtection="0"/>
    <xf numFmtId="0" fontId="27" fillId="50" borderId="0" applyNumberFormat="0" applyBorder="0" applyAlignment="0" applyProtection="0"/>
    <xf numFmtId="0" fontId="27" fillId="50" borderId="0" applyNumberFormat="0" applyBorder="0" applyAlignment="0" applyProtection="0"/>
    <xf numFmtId="0" fontId="27" fillId="50" borderId="0" applyNumberFormat="0" applyBorder="0" applyAlignment="0" applyProtection="0"/>
    <xf numFmtId="0" fontId="25" fillId="55" borderId="0" applyNumberFormat="0" applyBorder="0" applyAlignment="0" applyProtection="0"/>
    <xf numFmtId="0" fontId="25" fillId="62" borderId="0" applyNumberFormat="0" applyBorder="0" applyAlignment="0" applyProtection="0"/>
    <xf numFmtId="0" fontId="27" fillId="62" borderId="0" applyNumberFormat="0" applyBorder="0" applyAlignment="0" applyProtection="0"/>
    <xf numFmtId="0" fontId="27" fillId="63" borderId="0" applyNumberFormat="0" applyBorder="0" applyAlignment="0" applyProtection="0"/>
    <xf numFmtId="0" fontId="28" fillId="32" borderId="0" applyNumberFormat="0" applyBorder="0" applyAlignment="0" applyProtection="0"/>
    <xf numFmtId="168" fontId="29" fillId="63" borderId="0" applyNumberFormat="0" applyBorder="0" applyAlignment="0" applyProtection="0"/>
    <xf numFmtId="168" fontId="29" fillId="63" borderId="0" applyNumberFormat="0" applyBorder="0" applyAlignment="0" applyProtection="0"/>
    <xf numFmtId="169" fontId="29" fillId="63" borderId="0" applyNumberFormat="0" applyBorder="0" applyAlignment="0" applyProtection="0"/>
    <xf numFmtId="0" fontId="27" fillId="63"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168" fontId="29" fillId="63" borderId="0" applyNumberFormat="0" applyBorder="0" applyAlignment="0" applyProtection="0"/>
    <xf numFmtId="169" fontId="29" fillId="63" borderId="0" applyNumberFormat="0" applyBorder="0" applyAlignment="0" applyProtection="0"/>
    <xf numFmtId="168" fontId="29" fillId="63" borderId="0" applyNumberFormat="0" applyBorder="0" applyAlignment="0" applyProtection="0"/>
    <xf numFmtId="168" fontId="29" fillId="63" borderId="0" applyNumberFormat="0" applyBorder="0" applyAlignment="0" applyProtection="0"/>
    <xf numFmtId="169" fontId="29" fillId="63" borderId="0" applyNumberFormat="0" applyBorder="0" applyAlignment="0" applyProtection="0"/>
    <xf numFmtId="168" fontId="29" fillId="63" borderId="0" applyNumberFormat="0" applyBorder="0" applyAlignment="0" applyProtection="0"/>
    <xf numFmtId="168" fontId="29" fillId="63" borderId="0" applyNumberFormat="0" applyBorder="0" applyAlignment="0" applyProtection="0"/>
    <xf numFmtId="169" fontId="29" fillId="63" borderId="0" applyNumberFormat="0" applyBorder="0" applyAlignment="0" applyProtection="0"/>
    <xf numFmtId="168" fontId="29" fillId="63" borderId="0" applyNumberFormat="0" applyBorder="0" applyAlignment="0" applyProtection="0"/>
    <xf numFmtId="168" fontId="29" fillId="63" borderId="0" applyNumberFormat="0" applyBorder="0" applyAlignment="0" applyProtection="0"/>
    <xf numFmtId="169" fontId="29" fillId="63" borderId="0" applyNumberFormat="0" applyBorder="0" applyAlignment="0" applyProtection="0"/>
    <xf numFmtId="168" fontId="29"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39" borderId="0" applyNumberFormat="0" applyBorder="0" applyAlignment="0" applyProtection="0"/>
    <xf numFmtId="0" fontId="31" fillId="6"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9" fontId="32" fillId="39" borderId="0" applyNumberFormat="0" applyBorder="0" applyAlignment="0" applyProtection="0"/>
    <xf numFmtId="0" fontId="30" fillId="39"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168" fontId="32" fillId="39" borderId="0" applyNumberFormat="0" applyBorder="0" applyAlignment="0" applyProtection="0"/>
    <xf numFmtId="169"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9"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9"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9" fontId="32" fillId="39" borderId="0" applyNumberFormat="0" applyBorder="0" applyAlignment="0" applyProtection="0"/>
    <xf numFmtId="168" fontId="32" fillId="39" borderId="0" applyNumberFormat="0" applyBorder="0" applyAlignment="0" applyProtection="0"/>
    <xf numFmtId="0" fontId="30" fillId="39" borderId="0" applyNumberFormat="0" applyBorder="0" applyAlignment="0" applyProtection="0"/>
    <xf numFmtId="170" fontId="33" fillId="0" borderId="0" applyFill="0" applyBorder="0" applyAlignment="0"/>
    <xf numFmtId="170" fontId="34" fillId="0" borderId="0" applyFill="0" applyBorder="0" applyAlignment="0"/>
    <xf numFmtId="170" fontId="34" fillId="0" borderId="0" applyFill="0" applyBorder="0" applyAlignment="0"/>
    <xf numFmtId="170" fontId="34" fillId="0" borderId="0" applyFill="0" applyBorder="0" applyAlignment="0"/>
    <xf numFmtId="171" fontId="35" fillId="0" borderId="0" applyFill="0" applyBorder="0" applyAlignment="0"/>
    <xf numFmtId="171" fontId="35" fillId="0" borderId="0" applyFill="0" applyBorder="0" applyAlignment="0"/>
    <xf numFmtId="170" fontId="34" fillId="0" borderId="0" applyFill="0" applyBorder="0" applyAlignment="0"/>
    <xf numFmtId="170" fontId="34" fillId="0" borderId="0" applyFill="0" applyBorder="0" applyAlignment="0"/>
    <xf numFmtId="170" fontId="34" fillId="0" borderId="0" applyFill="0" applyBorder="0" applyAlignment="0"/>
    <xf numFmtId="170" fontId="34" fillId="0" borderId="0" applyFill="0" applyBorder="0" applyAlignment="0"/>
    <xf numFmtId="170" fontId="34" fillId="0" borderId="0" applyFill="0" applyBorder="0" applyAlignment="0"/>
    <xf numFmtId="170" fontId="34" fillId="0" borderId="0" applyFill="0" applyBorder="0" applyAlignment="0"/>
    <xf numFmtId="172" fontId="35" fillId="0" borderId="0" applyFill="0" applyBorder="0" applyAlignment="0"/>
    <xf numFmtId="173" fontId="35" fillId="0" borderId="0" applyFill="0" applyBorder="0" applyAlignment="0"/>
    <xf numFmtId="174" fontId="35" fillId="0" borderId="0" applyFill="0" applyBorder="0" applyAlignment="0"/>
    <xf numFmtId="175" fontId="35" fillId="0" borderId="0" applyFill="0" applyBorder="0" applyAlignment="0"/>
    <xf numFmtId="171" fontId="35" fillId="0" borderId="0" applyFill="0" applyBorder="0" applyAlignment="0"/>
    <xf numFmtId="176" fontId="35" fillId="0" borderId="0" applyFill="0" applyBorder="0" applyAlignment="0"/>
    <xf numFmtId="172" fontId="35" fillId="0" borderId="0" applyFill="0" applyBorder="0" applyAlignment="0"/>
    <xf numFmtId="0" fontId="36" fillId="64" borderId="37" applyNumberFormat="0" applyAlignment="0" applyProtection="0"/>
    <xf numFmtId="0" fontId="37" fillId="9" borderId="30"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168" fontId="38"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168" fontId="38"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169" fontId="38"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7" fillId="9" borderId="30"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7" fillId="9" borderId="30"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7" fillId="9" borderId="30"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7" fillId="9" borderId="30"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7" fillId="9" borderId="30"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7" fillId="9" borderId="30"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7" fillId="9" borderId="30"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0" fontId="36" fillId="64" borderId="37" applyNumberFormat="0" applyAlignment="0" applyProtection="0"/>
    <xf numFmtId="168" fontId="38" fillId="64" borderId="37" applyNumberFormat="0" applyAlignment="0" applyProtection="0"/>
    <xf numFmtId="169" fontId="38" fillId="64" borderId="37" applyNumberFormat="0" applyAlignment="0" applyProtection="0"/>
    <xf numFmtId="168" fontId="38" fillId="64" borderId="37" applyNumberFormat="0" applyAlignment="0" applyProtection="0"/>
    <xf numFmtId="168" fontId="38" fillId="64" borderId="37" applyNumberFormat="0" applyAlignment="0" applyProtection="0"/>
    <xf numFmtId="169" fontId="38" fillId="64" borderId="37" applyNumberFormat="0" applyAlignment="0" applyProtection="0"/>
    <xf numFmtId="168" fontId="38" fillId="64" borderId="37" applyNumberFormat="0" applyAlignment="0" applyProtection="0"/>
    <xf numFmtId="168" fontId="38" fillId="64" borderId="37" applyNumberFormat="0" applyAlignment="0" applyProtection="0"/>
    <xf numFmtId="169" fontId="38" fillId="64" borderId="37" applyNumberFormat="0" applyAlignment="0" applyProtection="0"/>
    <xf numFmtId="168" fontId="38" fillId="64" borderId="37" applyNumberFormat="0" applyAlignment="0" applyProtection="0"/>
    <xf numFmtId="168" fontId="38" fillId="64" borderId="37" applyNumberFormat="0" applyAlignment="0" applyProtection="0"/>
    <xf numFmtId="169" fontId="38" fillId="64" borderId="37" applyNumberFormat="0" applyAlignment="0" applyProtection="0"/>
    <xf numFmtId="168" fontId="38" fillId="64" borderId="37" applyNumberFormat="0" applyAlignment="0" applyProtection="0"/>
    <xf numFmtId="0" fontId="36" fillId="64" borderId="37" applyNumberFormat="0" applyAlignment="0" applyProtection="0"/>
    <xf numFmtId="0" fontId="39" fillId="65" borderId="38" applyNumberFormat="0" applyAlignment="0" applyProtection="0"/>
    <xf numFmtId="0" fontId="40" fillId="10" borderId="33" applyNumberFormat="0" applyAlignment="0" applyProtection="0"/>
    <xf numFmtId="168"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0" fontId="39"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0" fontId="40" fillId="10" borderId="33"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169" fontId="41" fillId="65" borderId="38" applyNumberFormat="0" applyAlignment="0" applyProtection="0"/>
    <xf numFmtId="168" fontId="41" fillId="65" borderId="38" applyNumberFormat="0" applyAlignment="0" applyProtection="0"/>
    <xf numFmtId="0" fontId="39" fillId="65" borderId="38"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quotePrefix="1">
      <protection locked="0"/>
    </xf>
    <xf numFmtId="43" fontId="25" fillId="0" borderId="0" applyFont="0" applyFill="0" applyBorder="0" applyAlignment="0" applyProtection="0"/>
    <xf numFmtId="43" fontId="2" fillId="0" borderId="0" quotePrefix="1">
      <protection locked="0"/>
    </xf>
    <xf numFmtId="43" fontId="25"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166" fontId="25" fillId="0" borderId="0" applyFont="0" applyFill="0" applyBorder="0" applyAlignment="0" applyProtection="0"/>
    <xf numFmtId="166"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5" fillId="0" borderId="0" applyFont="0" applyFill="0" applyBorder="0" applyAlignment="0" applyProtection="0"/>
    <xf numFmtId="44" fontId="8" fillId="0" borderId="0" applyFont="0" applyFill="0" applyBorder="0" applyAlignment="0" applyProtection="0"/>
    <xf numFmtId="43" fontId="25" fillId="0" borderId="0" applyFont="0" applyFill="0" applyBorder="0" applyAlignment="0" applyProtection="0"/>
    <xf numFmtId="44" fontId="8" fillId="0" borderId="0" applyFont="0" applyFill="0" applyBorder="0" applyAlignment="0" applyProtection="0"/>
    <xf numFmtId="178" fontId="25"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5" fillId="0" borderId="0" applyFont="0" applyFill="0" applyBorder="0" applyAlignment="0" applyProtection="0"/>
    <xf numFmtId="44" fontId="8" fillId="0" borderId="0" applyFont="0" applyFill="0" applyBorder="0" applyAlignment="0" applyProtection="0"/>
    <xf numFmtId="178" fontId="25"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166" fontId="25" fillId="0" borderId="0" applyFont="0" applyFill="0" applyBorder="0" applyAlignment="0" applyProtection="0"/>
    <xf numFmtId="166"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5" fillId="0" borderId="0" applyFont="0" applyFill="0" applyBorder="0" applyAlignment="0" applyProtection="0"/>
    <xf numFmtId="166"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5" fillId="0" borderId="0" applyFont="0" applyFill="0" applyBorder="0" applyAlignment="0" applyProtection="0"/>
    <xf numFmtId="166"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166" fontId="25" fillId="0" borderId="0" applyFont="0" applyFill="0" applyBorder="0" applyAlignment="0" applyProtection="0"/>
    <xf numFmtId="166"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3" fillId="0" borderId="0"/>
    <xf numFmtId="172" fontId="35" fillId="0" borderId="0" applyFont="0" applyFill="0" applyBorder="0" applyAlignment="0" applyProtection="0"/>
    <xf numFmtId="44" fontId="2" fillId="0" borderId="0" applyFont="0" applyFill="0" applyBorder="0" applyAlignment="0" applyProtection="0"/>
    <xf numFmtId="44" fontId="8" fillId="0" borderId="0" applyFont="0" applyFill="0" applyBorder="0" applyAlignment="0" applyProtection="0"/>
    <xf numFmtId="44" fontId="2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5" fillId="0" borderId="0" applyFont="0" applyFill="0" applyBorder="0" applyAlignment="0" applyProtection="0"/>
    <xf numFmtId="44" fontId="25" fillId="0" borderId="0" applyFont="0" applyFill="0" applyBorder="0" applyAlignment="0" applyProtection="0"/>
    <xf numFmtId="44" fontId="25" fillId="0" borderId="0" applyFont="0" applyFill="0" applyBorder="0" applyAlignment="0" applyProtection="0"/>
    <xf numFmtId="44" fontId="2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3" fillId="0" borderId="0"/>
    <xf numFmtId="14" fontId="44" fillId="0" borderId="0" applyFill="0" applyBorder="0" applyAlignment="0"/>
    <xf numFmtId="38" fontId="24" fillId="0" borderId="39">
      <alignment vertical="center"/>
    </xf>
    <xf numFmtId="38" fontId="24" fillId="0" borderId="39">
      <alignment vertical="center"/>
    </xf>
    <xf numFmtId="38" fontId="24" fillId="0" borderId="39">
      <alignment vertical="center"/>
    </xf>
    <xf numFmtId="38" fontId="24" fillId="0" borderId="39">
      <alignment vertical="center"/>
    </xf>
    <xf numFmtId="38" fontId="24" fillId="0" borderId="39">
      <alignment vertical="center"/>
    </xf>
    <xf numFmtId="38" fontId="24" fillId="0" borderId="39">
      <alignment vertical="center"/>
    </xf>
    <xf numFmtId="38" fontId="24" fillId="0" borderId="39">
      <alignment vertical="center"/>
    </xf>
    <xf numFmtId="38" fontId="24" fillId="0" borderId="0" applyFont="0" applyFill="0" applyBorder="0" applyAlignment="0" applyProtection="0"/>
    <xf numFmtId="180" fontId="2" fillId="0" borderId="0" applyFont="0" applyFill="0" applyBorder="0" applyAlignment="0" applyProtection="0"/>
    <xf numFmtId="0" fontId="45" fillId="66" borderId="0" applyNumberFormat="0" applyBorder="0" applyAlignment="0" applyProtection="0"/>
    <xf numFmtId="0" fontId="45" fillId="67" borderId="0" applyNumberFormat="0" applyBorder="0" applyAlignment="0" applyProtection="0"/>
    <xf numFmtId="0" fontId="45" fillId="68" borderId="0" applyNumberFormat="0" applyBorder="0" applyAlignment="0" applyProtection="0"/>
    <xf numFmtId="171" fontId="35" fillId="0" borderId="0" applyFill="0" applyBorder="0" applyAlignment="0"/>
    <xf numFmtId="172" fontId="35" fillId="0" borderId="0" applyFill="0" applyBorder="0" applyAlignment="0"/>
    <xf numFmtId="171" fontId="35" fillId="0" borderId="0" applyFill="0" applyBorder="0" applyAlignment="0"/>
    <xf numFmtId="176" fontId="35" fillId="0" borderId="0" applyFill="0" applyBorder="0" applyAlignment="0"/>
    <xf numFmtId="172" fontId="35"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6" fillId="0" borderId="0" applyNumberFormat="0" applyFill="0" applyBorder="0" applyAlignment="0" applyProtection="0"/>
    <xf numFmtId="0" fontId="47" fillId="0" borderId="0" applyNumberFormat="0" applyFill="0" applyBorder="0" applyAlignment="0" applyProtection="0"/>
    <xf numFmtId="168" fontId="48" fillId="0" borderId="0" applyNumberFormat="0" applyFill="0" applyBorder="0" applyAlignment="0" applyProtection="0"/>
    <xf numFmtId="168" fontId="48" fillId="0" borderId="0" applyNumberFormat="0" applyFill="0" applyBorder="0" applyAlignment="0" applyProtection="0"/>
    <xf numFmtId="169" fontId="48" fillId="0" borderId="0" applyNumberFormat="0" applyFill="0" applyBorder="0" applyAlignment="0" applyProtection="0"/>
    <xf numFmtId="0" fontId="46"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168" fontId="48" fillId="0" borderId="0" applyNumberFormat="0" applyFill="0" applyBorder="0" applyAlignment="0" applyProtection="0"/>
    <xf numFmtId="169" fontId="48" fillId="0" borderId="0" applyNumberFormat="0" applyFill="0" applyBorder="0" applyAlignment="0" applyProtection="0"/>
    <xf numFmtId="168" fontId="48" fillId="0" borderId="0" applyNumberFormat="0" applyFill="0" applyBorder="0" applyAlignment="0" applyProtection="0"/>
    <xf numFmtId="168" fontId="48" fillId="0" borderId="0" applyNumberFormat="0" applyFill="0" applyBorder="0" applyAlignment="0" applyProtection="0"/>
    <xf numFmtId="169" fontId="48" fillId="0" borderId="0" applyNumberFormat="0" applyFill="0" applyBorder="0" applyAlignment="0" applyProtection="0"/>
    <xf numFmtId="168" fontId="48" fillId="0" borderId="0" applyNumberFormat="0" applyFill="0" applyBorder="0" applyAlignment="0" applyProtection="0"/>
    <xf numFmtId="168" fontId="48" fillId="0" borderId="0" applyNumberFormat="0" applyFill="0" applyBorder="0" applyAlignment="0" applyProtection="0"/>
    <xf numFmtId="169" fontId="48" fillId="0" borderId="0" applyNumberFormat="0" applyFill="0" applyBorder="0" applyAlignment="0" applyProtection="0"/>
    <xf numFmtId="168" fontId="48" fillId="0" borderId="0" applyNumberFormat="0" applyFill="0" applyBorder="0" applyAlignment="0" applyProtection="0"/>
    <xf numFmtId="168" fontId="48" fillId="0" borderId="0" applyNumberFormat="0" applyFill="0" applyBorder="0" applyAlignment="0" applyProtection="0"/>
    <xf numFmtId="169" fontId="48" fillId="0" borderId="0" applyNumberFormat="0" applyFill="0" applyBorder="0" applyAlignment="0" applyProtection="0"/>
    <xf numFmtId="168" fontId="48" fillId="0" borderId="0" applyNumberFormat="0" applyFill="0" applyBorder="0" applyAlignment="0" applyProtection="0"/>
    <xf numFmtId="0" fontId="46" fillId="0" borderId="0" applyNumberFormat="0" applyFill="0" applyBorder="0" applyAlignment="0" applyProtection="0"/>
    <xf numFmtId="168" fontId="2" fillId="0" borderId="0"/>
    <xf numFmtId="0" fontId="2" fillId="0" borderId="0"/>
    <xf numFmtId="168" fontId="2" fillId="0" borderId="0"/>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34" fillId="0" borderId="3" applyNumberFormat="0" applyAlignment="0">
      <alignment horizontal="right"/>
      <protection locked="0"/>
    </xf>
    <xf numFmtId="0" fontId="49" fillId="40" borderId="0" applyNumberFormat="0" applyBorder="0" applyAlignment="0" applyProtection="0"/>
    <xf numFmtId="0" fontId="50" fillId="5" borderId="0" applyNumberFormat="0" applyBorder="0" applyAlignment="0" applyProtection="0"/>
    <xf numFmtId="168" fontId="51" fillId="40" borderId="0" applyNumberFormat="0" applyBorder="0" applyAlignment="0" applyProtection="0"/>
    <xf numFmtId="168" fontId="51" fillId="40" borderId="0" applyNumberFormat="0" applyBorder="0" applyAlignment="0" applyProtection="0"/>
    <xf numFmtId="169" fontId="51" fillId="40" borderId="0" applyNumberFormat="0" applyBorder="0" applyAlignment="0" applyProtection="0"/>
    <xf numFmtId="0" fontId="49" fillId="40"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0" fontId="50" fillId="5" borderId="0" applyNumberFormat="0" applyBorder="0" applyAlignment="0" applyProtection="0"/>
    <xf numFmtId="168" fontId="51" fillId="40" borderId="0" applyNumberFormat="0" applyBorder="0" applyAlignment="0" applyProtection="0"/>
    <xf numFmtId="169" fontId="51" fillId="40" borderId="0" applyNumberFormat="0" applyBorder="0" applyAlignment="0" applyProtection="0"/>
    <xf numFmtId="168" fontId="51" fillId="40" borderId="0" applyNumberFormat="0" applyBorder="0" applyAlignment="0" applyProtection="0"/>
    <xf numFmtId="168" fontId="51" fillId="40" borderId="0" applyNumberFormat="0" applyBorder="0" applyAlignment="0" applyProtection="0"/>
    <xf numFmtId="169" fontId="51" fillId="40" borderId="0" applyNumberFormat="0" applyBorder="0" applyAlignment="0" applyProtection="0"/>
    <xf numFmtId="168" fontId="51" fillId="40" borderId="0" applyNumberFormat="0" applyBorder="0" applyAlignment="0" applyProtection="0"/>
    <xf numFmtId="168" fontId="51" fillId="40" borderId="0" applyNumberFormat="0" applyBorder="0" applyAlignment="0" applyProtection="0"/>
    <xf numFmtId="169" fontId="51" fillId="40" borderId="0" applyNumberFormat="0" applyBorder="0" applyAlignment="0" applyProtection="0"/>
    <xf numFmtId="168" fontId="51" fillId="40" borderId="0" applyNumberFormat="0" applyBorder="0" applyAlignment="0" applyProtection="0"/>
    <xf numFmtId="168" fontId="51" fillId="40" borderId="0" applyNumberFormat="0" applyBorder="0" applyAlignment="0" applyProtection="0"/>
    <xf numFmtId="169" fontId="51" fillId="40" borderId="0" applyNumberFormat="0" applyBorder="0" applyAlignment="0" applyProtection="0"/>
    <xf numFmtId="168" fontId="51" fillId="40" borderId="0" applyNumberFormat="0" applyBorder="0" applyAlignment="0" applyProtection="0"/>
    <xf numFmtId="0" fontId="49" fillId="40" borderId="0" applyNumberFormat="0" applyBorder="0" applyAlignment="0" applyProtection="0"/>
    <xf numFmtId="0" fontId="2" fillId="69" borderId="3" applyNumberFormat="0" applyFont="0" applyBorder="0" applyProtection="0">
      <alignment horizontal="center" vertical="center"/>
    </xf>
    <xf numFmtId="0" fontId="52" fillId="0" borderId="29" applyNumberFormat="0" applyAlignment="0" applyProtection="0">
      <alignment horizontal="left" vertical="center"/>
    </xf>
    <xf numFmtId="0" fontId="52" fillId="0" borderId="29" applyNumberFormat="0" applyAlignment="0" applyProtection="0">
      <alignment horizontal="left" vertical="center"/>
    </xf>
    <xf numFmtId="168" fontId="52" fillId="0" borderId="29" applyNumberFormat="0" applyAlignment="0" applyProtection="0">
      <alignment horizontal="left" vertical="center"/>
    </xf>
    <xf numFmtId="0" fontId="52" fillId="0" borderId="9">
      <alignment horizontal="left" vertical="center"/>
    </xf>
    <xf numFmtId="0" fontId="52" fillId="0" borderId="9">
      <alignment horizontal="left" vertical="center"/>
    </xf>
    <xf numFmtId="168" fontId="52" fillId="0" borderId="9">
      <alignment horizontal="left" vertical="center"/>
    </xf>
    <xf numFmtId="0" fontId="53" fillId="0" borderId="40" applyNumberFormat="0" applyFill="0" applyAlignment="0" applyProtection="0"/>
    <xf numFmtId="169" fontId="53" fillId="0" borderId="40" applyNumberFormat="0" applyFill="0" applyAlignment="0" applyProtection="0"/>
    <xf numFmtId="0" fontId="53" fillId="0" borderId="40" applyNumberFormat="0" applyFill="0" applyAlignment="0" applyProtection="0"/>
    <xf numFmtId="168" fontId="53" fillId="0" borderId="40" applyNumberFormat="0" applyFill="0" applyAlignment="0" applyProtection="0"/>
    <xf numFmtId="168" fontId="53" fillId="0" borderId="40" applyNumberFormat="0" applyFill="0" applyAlignment="0" applyProtection="0"/>
    <xf numFmtId="168" fontId="53" fillId="0" borderId="40" applyNumberFormat="0" applyFill="0" applyAlignment="0" applyProtection="0"/>
    <xf numFmtId="169" fontId="53" fillId="0" borderId="40" applyNumberFormat="0" applyFill="0" applyAlignment="0" applyProtection="0"/>
    <xf numFmtId="168" fontId="53" fillId="0" borderId="40" applyNumberFormat="0" applyFill="0" applyAlignment="0" applyProtection="0"/>
    <xf numFmtId="168" fontId="53" fillId="0" borderId="40" applyNumberFormat="0" applyFill="0" applyAlignment="0" applyProtection="0"/>
    <xf numFmtId="169" fontId="53" fillId="0" borderId="40" applyNumberFormat="0" applyFill="0" applyAlignment="0" applyProtection="0"/>
    <xf numFmtId="168" fontId="53" fillId="0" borderId="40" applyNumberFormat="0" applyFill="0" applyAlignment="0" applyProtection="0"/>
    <xf numFmtId="168" fontId="53" fillId="0" borderId="40" applyNumberFormat="0" applyFill="0" applyAlignment="0" applyProtection="0"/>
    <xf numFmtId="169" fontId="53" fillId="0" borderId="40" applyNumberFormat="0" applyFill="0" applyAlignment="0" applyProtection="0"/>
    <xf numFmtId="168" fontId="53" fillId="0" borderId="40" applyNumberFormat="0" applyFill="0" applyAlignment="0" applyProtection="0"/>
    <xf numFmtId="168" fontId="53" fillId="0" borderId="40" applyNumberFormat="0" applyFill="0" applyAlignment="0" applyProtection="0"/>
    <xf numFmtId="169" fontId="53" fillId="0" borderId="40" applyNumberFormat="0" applyFill="0" applyAlignment="0" applyProtection="0"/>
    <xf numFmtId="168" fontId="53" fillId="0" borderId="40" applyNumberFormat="0" applyFill="0" applyAlignment="0" applyProtection="0"/>
    <xf numFmtId="0" fontId="53" fillId="0" borderId="40" applyNumberFormat="0" applyFill="0" applyAlignment="0" applyProtection="0"/>
    <xf numFmtId="0" fontId="54" fillId="0" borderId="41" applyNumberFormat="0" applyFill="0" applyAlignment="0" applyProtection="0"/>
    <xf numFmtId="169" fontId="54" fillId="0" borderId="41" applyNumberFormat="0" applyFill="0" applyAlignment="0" applyProtection="0"/>
    <xf numFmtId="0"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0" fontId="54" fillId="0" borderId="41" applyNumberFormat="0" applyFill="0" applyAlignment="0" applyProtection="0"/>
    <xf numFmtId="0" fontId="55" fillId="0" borderId="42" applyNumberFormat="0" applyFill="0" applyAlignment="0" applyProtection="0"/>
    <xf numFmtId="169" fontId="55" fillId="0" borderId="42" applyNumberFormat="0" applyFill="0" applyAlignment="0" applyProtection="0"/>
    <xf numFmtId="0" fontId="55" fillId="0" borderId="42" applyNumberFormat="0" applyFill="0" applyAlignment="0" applyProtection="0"/>
    <xf numFmtId="168" fontId="55" fillId="0" borderId="42" applyNumberFormat="0" applyFill="0" applyAlignment="0" applyProtection="0"/>
    <xf numFmtId="0" fontId="55" fillId="0" borderId="42" applyNumberFormat="0" applyFill="0" applyAlignment="0" applyProtection="0"/>
    <xf numFmtId="168" fontId="55" fillId="0" borderId="42" applyNumberFormat="0" applyFill="0" applyAlignment="0" applyProtection="0"/>
    <xf numFmtId="0" fontId="55" fillId="0" borderId="42" applyNumberFormat="0" applyFill="0" applyAlignment="0" applyProtection="0"/>
    <xf numFmtId="0" fontId="55" fillId="0" borderId="42" applyNumberFormat="0" applyFill="0" applyAlignment="0" applyProtection="0"/>
    <xf numFmtId="168" fontId="55" fillId="0" borderId="42" applyNumberFormat="0" applyFill="0" applyAlignment="0" applyProtection="0"/>
    <xf numFmtId="169" fontId="55" fillId="0" borderId="42" applyNumberFormat="0" applyFill="0" applyAlignment="0" applyProtection="0"/>
    <xf numFmtId="168" fontId="55" fillId="0" borderId="42" applyNumberFormat="0" applyFill="0" applyAlignment="0" applyProtection="0"/>
    <xf numFmtId="168" fontId="55" fillId="0" borderId="42" applyNumberFormat="0" applyFill="0" applyAlignment="0" applyProtection="0"/>
    <xf numFmtId="169" fontId="55" fillId="0" borderId="42" applyNumberFormat="0" applyFill="0" applyAlignment="0" applyProtection="0"/>
    <xf numFmtId="168" fontId="55" fillId="0" borderId="42" applyNumberFormat="0" applyFill="0" applyAlignment="0" applyProtection="0"/>
    <xf numFmtId="168" fontId="55" fillId="0" borderId="42" applyNumberFormat="0" applyFill="0" applyAlignment="0" applyProtection="0"/>
    <xf numFmtId="169" fontId="55" fillId="0" borderId="42" applyNumberFormat="0" applyFill="0" applyAlignment="0" applyProtection="0"/>
    <xf numFmtId="168" fontId="55" fillId="0" borderId="42" applyNumberFormat="0" applyFill="0" applyAlignment="0" applyProtection="0"/>
    <xf numFmtId="168" fontId="55" fillId="0" borderId="42" applyNumberFormat="0" applyFill="0" applyAlignment="0" applyProtection="0"/>
    <xf numFmtId="169" fontId="55" fillId="0" borderId="42" applyNumberFormat="0" applyFill="0" applyAlignment="0" applyProtection="0"/>
    <xf numFmtId="168" fontId="55" fillId="0" borderId="42" applyNumberFormat="0" applyFill="0" applyAlignment="0" applyProtection="0"/>
    <xf numFmtId="0" fontId="55" fillId="0" borderId="42" applyNumberFormat="0" applyFill="0" applyAlignment="0" applyProtection="0"/>
    <xf numFmtId="0" fontId="55" fillId="0" borderId="0" applyNumberFormat="0" applyFill="0" applyBorder="0" applyAlignment="0" applyProtection="0"/>
    <xf numFmtId="169" fontId="55" fillId="0" borderId="0" applyNumberFormat="0" applyFill="0" applyBorder="0" applyAlignment="0" applyProtection="0"/>
    <xf numFmtId="0" fontId="55" fillId="0" borderId="0" applyNumberFormat="0" applyFill="0" applyBorder="0" applyAlignment="0" applyProtection="0"/>
    <xf numFmtId="168" fontId="55" fillId="0" borderId="0" applyNumberFormat="0" applyFill="0" applyBorder="0" applyAlignment="0" applyProtection="0"/>
    <xf numFmtId="168" fontId="55" fillId="0" borderId="0" applyNumberFormat="0" applyFill="0" applyBorder="0" applyAlignment="0" applyProtection="0"/>
    <xf numFmtId="168" fontId="55" fillId="0" borderId="0" applyNumberFormat="0" applyFill="0" applyBorder="0" applyAlignment="0" applyProtection="0"/>
    <xf numFmtId="169" fontId="55" fillId="0" borderId="0" applyNumberFormat="0" applyFill="0" applyBorder="0" applyAlignment="0" applyProtection="0"/>
    <xf numFmtId="168" fontId="55" fillId="0" borderId="0" applyNumberFormat="0" applyFill="0" applyBorder="0" applyAlignment="0" applyProtection="0"/>
    <xf numFmtId="168" fontId="55" fillId="0" borderId="0" applyNumberFormat="0" applyFill="0" applyBorder="0" applyAlignment="0" applyProtection="0"/>
    <xf numFmtId="169" fontId="55" fillId="0" borderId="0" applyNumberFormat="0" applyFill="0" applyBorder="0" applyAlignment="0" applyProtection="0"/>
    <xf numFmtId="168" fontId="55" fillId="0" borderId="0" applyNumberFormat="0" applyFill="0" applyBorder="0" applyAlignment="0" applyProtection="0"/>
    <xf numFmtId="168" fontId="55" fillId="0" borderId="0" applyNumberFormat="0" applyFill="0" applyBorder="0" applyAlignment="0" applyProtection="0"/>
    <xf numFmtId="169" fontId="55" fillId="0" borderId="0" applyNumberFormat="0" applyFill="0" applyBorder="0" applyAlignment="0" applyProtection="0"/>
    <xf numFmtId="168" fontId="55" fillId="0" borderId="0" applyNumberFormat="0" applyFill="0" applyBorder="0" applyAlignment="0" applyProtection="0"/>
    <xf numFmtId="168" fontId="55" fillId="0" borderId="0" applyNumberFormat="0" applyFill="0" applyBorder="0" applyAlignment="0" applyProtection="0"/>
    <xf numFmtId="169" fontId="55" fillId="0" borderId="0" applyNumberFormat="0" applyFill="0" applyBorder="0" applyAlignment="0" applyProtection="0"/>
    <xf numFmtId="168" fontId="55" fillId="0" borderId="0" applyNumberFormat="0" applyFill="0" applyBorder="0" applyAlignment="0" applyProtection="0"/>
    <xf numFmtId="0" fontId="55" fillId="0" borderId="0" applyNumberFormat="0" applyFill="0" applyBorder="0" applyAlignment="0" applyProtection="0"/>
    <xf numFmtId="37" fontId="56" fillId="0" borderId="0"/>
    <xf numFmtId="168" fontId="57" fillId="0" borderId="0"/>
    <xf numFmtId="0" fontId="57" fillId="0" borderId="0"/>
    <xf numFmtId="168" fontId="57" fillId="0" borderId="0"/>
    <xf numFmtId="168" fontId="52" fillId="0" borderId="0"/>
    <xf numFmtId="0" fontId="52" fillId="0" borderId="0"/>
    <xf numFmtId="168" fontId="52" fillId="0" borderId="0"/>
    <xf numFmtId="168" fontId="58" fillId="0" borderId="0"/>
    <xf numFmtId="0" fontId="58" fillId="0" borderId="0"/>
    <xf numFmtId="168" fontId="58" fillId="0" borderId="0"/>
    <xf numFmtId="168" fontId="59" fillId="0" borderId="0"/>
    <xf numFmtId="0" fontId="59" fillId="0" borderId="0"/>
    <xf numFmtId="168" fontId="59" fillId="0" borderId="0"/>
    <xf numFmtId="168" fontId="60" fillId="0" borderId="0"/>
    <xf numFmtId="0" fontId="60" fillId="0" borderId="0"/>
    <xf numFmtId="168" fontId="60" fillId="0" borderId="0"/>
    <xf numFmtId="168" fontId="61" fillId="0" borderId="0"/>
    <xf numFmtId="0" fontId="61" fillId="0" borderId="0"/>
    <xf numFmtId="168" fontId="61" fillId="0" borderId="0"/>
    <xf numFmtId="0" fontId="60"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62" fillId="0" borderId="0" applyNumberFormat="0" applyFill="0" applyBorder="0" applyAlignment="0" applyProtection="0">
      <alignment vertical="top"/>
      <protection locked="0"/>
    </xf>
    <xf numFmtId="169" fontId="62" fillId="0" borderId="0" applyNumberFormat="0" applyFill="0" applyBorder="0" applyAlignment="0" applyProtection="0">
      <alignment vertical="top"/>
      <protection locked="0"/>
    </xf>
    <xf numFmtId="168" fontId="62" fillId="0" borderId="0" applyNumberFormat="0" applyFill="0" applyBorder="0" applyAlignment="0" applyProtection="0">
      <alignment vertical="top"/>
      <protection locked="0"/>
    </xf>
    <xf numFmtId="168" fontId="63" fillId="0" borderId="0"/>
    <xf numFmtId="0" fontId="64" fillId="43" borderId="37" applyNumberFormat="0" applyAlignment="0" applyProtection="0"/>
    <xf numFmtId="0" fontId="65" fillId="8" borderId="30"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168" fontId="66"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168" fontId="66"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169" fontId="66"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5" fillId="8" borderId="30"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5" fillId="8" borderId="30"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5" fillId="8" borderId="30"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5" fillId="8" borderId="30"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5" fillId="8" borderId="30"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5" fillId="8" borderId="30"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5" fillId="8" borderId="30"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0" fontId="64" fillId="43" borderId="37" applyNumberFormat="0" applyAlignment="0" applyProtection="0"/>
    <xf numFmtId="168" fontId="66" fillId="43" borderId="37" applyNumberFormat="0" applyAlignment="0" applyProtection="0"/>
    <xf numFmtId="169" fontId="66" fillId="43" borderId="37" applyNumberFormat="0" applyAlignment="0" applyProtection="0"/>
    <xf numFmtId="168" fontId="66" fillId="43" borderId="37" applyNumberFormat="0" applyAlignment="0" applyProtection="0"/>
    <xf numFmtId="168" fontId="66" fillId="43" borderId="37" applyNumberFormat="0" applyAlignment="0" applyProtection="0"/>
    <xf numFmtId="169" fontId="66" fillId="43" borderId="37" applyNumberFormat="0" applyAlignment="0" applyProtection="0"/>
    <xf numFmtId="168" fontId="66" fillId="43" borderId="37" applyNumberFormat="0" applyAlignment="0" applyProtection="0"/>
    <xf numFmtId="168" fontId="66" fillId="43" borderId="37" applyNumberFormat="0" applyAlignment="0" applyProtection="0"/>
    <xf numFmtId="169" fontId="66" fillId="43" borderId="37" applyNumberFormat="0" applyAlignment="0" applyProtection="0"/>
    <xf numFmtId="168" fontId="66" fillId="43" borderId="37" applyNumberFormat="0" applyAlignment="0" applyProtection="0"/>
    <xf numFmtId="168" fontId="66" fillId="43" borderId="37" applyNumberFormat="0" applyAlignment="0" applyProtection="0"/>
    <xf numFmtId="169" fontId="66" fillId="43" borderId="37" applyNumberFormat="0" applyAlignment="0" applyProtection="0"/>
    <xf numFmtId="168" fontId="66" fillId="43" borderId="37" applyNumberFormat="0" applyAlignment="0" applyProtection="0"/>
    <xf numFmtId="0" fontId="64" fillId="43" borderId="37" applyNumberFormat="0" applyAlignment="0" applyProtection="0"/>
    <xf numFmtId="3" fontId="2" fillId="72" borderId="3" applyFont="0">
      <alignment horizontal="right" vertical="center"/>
      <protection locked="0"/>
    </xf>
    <xf numFmtId="171" fontId="35" fillId="0" borderId="0" applyFill="0" applyBorder="0" applyAlignment="0"/>
    <xf numFmtId="172" fontId="35" fillId="0" borderId="0" applyFill="0" applyBorder="0" applyAlignment="0"/>
    <xf numFmtId="171" fontId="35" fillId="0" borderId="0" applyFill="0" applyBorder="0" applyAlignment="0"/>
    <xf numFmtId="176" fontId="35" fillId="0" borderId="0" applyFill="0" applyBorder="0" applyAlignment="0"/>
    <xf numFmtId="172" fontId="35" fillId="0" borderId="0" applyFill="0" applyBorder="0" applyAlignment="0"/>
    <xf numFmtId="0" fontId="67" fillId="0" borderId="43" applyNumberFormat="0" applyFill="0" applyAlignment="0" applyProtection="0"/>
    <xf numFmtId="0" fontId="68" fillId="0" borderId="32" applyNumberFormat="0" applyFill="0" applyAlignment="0" applyProtection="0"/>
    <xf numFmtId="168" fontId="69" fillId="0" borderId="43" applyNumberFormat="0" applyFill="0" applyAlignment="0" applyProtection="0"/>
    <xf numFmtId="168" fontId="69" fillId="0" borderId="43" applyNumberFormat="0" applyFill="0" applyAlignment="0" applyProtection="0"/>
    <xf numFmtId="169" fontId="69" fillId="0" borderId="43" applyNumberFormat="0" applyFill="0" applyAlignment="0" applyProtection="0"/>
    <xf numFmtId="0" fontId="67" fillId="0" borderId="43" applyNumberFormat="0" applyFill="0" applyAlignment="0" applyProtection="0"/>
    <xf numFmtId="0" fontId="68" fillId="0" borderId="32" applyNumberFormat="0" applyFill="0" applyAlignment="0" applyProtection="0"/>
    <xf numFmtId="0" fontId="68" fillId="0" borderId="32" applyNumberFormat="0" applyFill="0" applyAlignment="0" applyProtection="0"/>
    <xf numFmtId="0" fontId="68" fillId="0" borderId="32" applyNumberFormat="0" applyFill="0" applyAlignment="0" applyProtection="0"/>
    <xf numFmtId="0" fontId="68" fillId="0" borderId="32" applyNumberFormat="0" applyFill="0" applyAlignment="0" applyProtection="0"/>
    <xf numFmtId="0" fontId="68" fillId="0" borderId="32" applyNumberFormat="0" applyFill="0" applyAlignment="0" applyProtection="0"/>
    <xf numFmtId="0" fontId="68" fillId="0" borderId="32" applyNumberFormat="0" applyFill="0" applyAlignment="0" applyProtection="0"/>
    <xf numFmtId="0" fontId="68" fillId="0" borderId="32" applyNumberFormat="0" applyFill="0" applyAlignment="0" applyProtection="0"/>
    <xf numFmtId="168" fontId="69" fillId="0" borderId="43" applyNumberFormat="0" applyFill="0" applyAlignment="0" applyProtection="0"/>
    <xf numFmtId="169" fontId="69" fillId="0" borderId="43" applyNumberFormat="0" applyFill="0" applyAlignment="0" applyProtection="0"/>
    <xf numFmtId="168" fontId="69" fillId="0" borderId="43" applyNumberFormat="0" applyFill="0" applyAlignment="0" applyProtection="0"/>
    <xf numFmtId="168" fontId="69" fillId="0" borderId="43" applyNumberFormat="0" applyFill="0" applyAlignment="0" applyProtection="0"/>
    <xf numFmtId="169" fontId="69" fillId="0" borderId="43" applyNumberFormat="0" applyFill="0" applyAlignment="0" applyProtection="0"/>
    <xf numFmtId="168" fontId="69" fillId="0" borderId="43" applyNumberFormat="0" applyFill="0" applyAlignment="0" applyProtection="0"/>
    <xf numFmtId="168" fontId="69" fillId="0" borderId="43" applyNumberFormat="0" applyFill="0" applyAlignment="0" applyProtection="0"/>
    <xf numFmtId="169" fontId="69" fillId="0" borderId="43" applyNumberFormat="0" applyFill="0" applyAlignment="0" applyProtection="0"/>
    <xf numFmtId="168" fontId="69" fillId="0" borderId="43" applyNumberFormat="0" applyFill="0" applyAlignment="0" applyProtection="0"/>
    <xf numFmtId="168" fontId="69" fillId="0" borderId="43" applyNumberFormat="0" applyFill="0" applyAlignment="0" applyProtection="0"/>
    <xf numFmtId="169" fontId="69" fillId="0" borderId="43" applyNumberFormat="0" applyFill="0" applyAlignment="0" applyProtection="0"/>
    <xf numFmtId="168" fontId="69" fillId="0" borderId="43" applyNumberFormat="0" applyFill="0" applyAlignment="0" applyProtection="0"/>
    <xf numFmtId="0" fontId="67" fillId="0" borderId="43"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70" fillId="73" borderId="0" applyNumberFormat="0" applyBorder="0" applyAlignment="0" applyProtection="0"/>
    <xf numFmtId="0" fontId="71" fillId="7" borderId="0" applyNumberFormat="0" applyBorder="0" applyAlignment="0" applyProtection="0"/>
    <xf numFmtId="168" fontId="72" fillId="73" borderId="0" applyNumberFormat="0" applyBorder="0" applyAlignment="0" applyProtection="0"/>
    <xf numFmtId="168" fontId="72" fillId="73" borderId="0" applyNumberFormat="0" applyBorder="0" applyAlignment="0" applyProtection="0"/>
    <xf numFmtId="169" fontId="72" fillId="73" borderId="0" applyNumberFormat="0" applyBorder="0" applyAlignment="0" applyProtection="0"/>
    <xf numFmtId="0" fontId="70" fillId="73"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0" fontId="71" fillId="7" borderId="0" applyNumberFormat="0" applyBorder="0" applyAlignment="0" applyProtection="0"/>
    <xf numFmtId="168" fontId="72" fillId="73" borderId="0" applyNumberFormat="0" applyBorder="0" applyAlignment="0" applyProtection="0"/>
    <xf numFmtId="169" fontId="72" fillId="73" borderId="0" applyNumberFormat="0" applyBorder="0" applyAlignment="0" applyProtection="0"/>
    <xf numFmtId="168" fontId="72" fillId="73" borderId="0" applyNumberFormat="0" applyBorder="0" applyAlignment="0" applyProtection="0"/>
    <xf numFmtId="168" fontId="72" fillId="73" borderId="0" applyNumberFormat="0" applyBorder="0" applyAlignment="0" applyProtection="0"/>
    <xf numFmtId="169" fontId="72" fillId="73" borderId="0" applyNumberFormat="0" applyBorder="0" applyAlignment="0" applyProtection="0"/>
    <xf numFmtId="168" fontId="72" fillId="73" borderId="0" applyNumberFormat="0" applyBorder="0" applyAlignment="0" applyProtection="0"/>
    <xf numFmtId="168" fontId="72" fillId="73" borderId="0" applyNumberFormat="0" applyBorder="0" applyAlignment="0" applyProtection="0"/>
    <xf numFmtId="169" fontId="72" fillId="73" borderId="0" applyNumberFormat="0" applyBorder="0" applyAlignment="0" applyProtection="0"/>
    <xf numFmtId="168" fontId="72" fillId="73" borderId="0" applyNumberFormat="0" applyBorder="0" applyAlignment="0" applyProtection="0"/>
    <xf numFmtId="168" fontId="72" fillId="73" borderId="0" applyNumberFormat="0" applyBorder="0" applyAlignment="0" applyProtection="0"/>
    <xf numFmtId="169" fontId="72" fillId="73" borderId="0" applyNumberFormat="0" applyBorder="0" applyAlignment="0" applyProtection="0"/>
    <xf numFmtId="168" fontId="72" fillId="73" borderId="0" applyNumberFormat="0" applyBorder="0" applyAlignment="0" applyProtection="0"/>
    <xf numFmtId="0" fontId="70" fillId="73" borderId="0" applyNumberFormat="0" applyBorder="0" applyAlignment="0" applyProtection="0"/>
    <xf numFmtId="1" fontId="73" fillId="0" borderId="0" applyProtection="0"/>
    <xf numFmtId="168" fontId="24" fillId="0" borderId="44"/>
    <xf numFmtId="169" fontId="24" fillId="0" borderId="44"/>
    <xf numFmtId="168" fontId="24" fillId="0" borderId="44"/>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4" fillId="0" borderId="0"/>
    <xf numFmtId="181" fontId="2" fillId="0" borderId="0"/>
    <xf numFmtId="179" fontId="26" fillId="0" borderId="0"/>
    <xf numFmtId="0" fontId="7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0" fontId="75" fillId="0" borderId="0"/>
    <xf numFmtId="0" fontId="74" fillId="0" borderId="0"/>
    <xf numFmtId="179" fontId="26" fillId="0" borderId="0"/>
    <xf numFmtId="179" fontId="2" fillId="0" borderId="0"/>
    <xf numFmtId="179" fontId="2" fillId="0" borderId="0"/>
    <xf numFmtId="0" fontId="2" fillId="0" borderId="0"/>
    <xf numFmtId="0" fontId="2"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 fillId="0" borderId="0"/>
    <xf numFmtId="0" fontId="26" fillId="0" borderId="0"/>
    <xf numFmtId="0" fontId="2" fillId="0" borderId="0"/>
    <xf numFmtId="0" fontId="26" fillId="0" borderId="0"/>
    <xf numFmtId="0" fontId="2" fillId="0" borderId="0"/>
    <xf numFmtId="0" fontId="26" fillId="0" borderId="0"/>
    <xf numFmtId="0" fontId="2" fillId="0" borderId="0"/>
    <xf numFmtId="0" fontId="26" fillId="0" borderId="0"/>
    <xf numFmtId="0" fontId="2" fillId="0" borderId="0"/>
    <xf numFmtId="0" fontId="26"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6"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6"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6"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5"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6" fillId="0" borderId="0"/>
    <xf numFmtId="0" fontId="26" fillId="0" borderId="0"/>
    <xf numFmtId="0" fontId="26" fillId="0" borderId="0"/>
    <xf numFmtId="0" fontId="26" fillId="0" borderId="0"/>
    <xf numFmtId="0" fontId="26" fillId="0" borderId="0"/>
    <xf numFmtId="0" fontId="26" fillId="0" borderId="0"/>
    <xf numFmtId="0" fontId="26" fillId="0" borderId="0"/>
    <xf numFmtId="179"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6" fillId="0" borderId="0"/>
    <xf numFmtId="0" fontId="26" fillId="0" borderId="0"/>
    <xf numFmtId="168" fontId="26" fillId="0" borderId="0"/>
    <xf numFmtId="0" fontId="26"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6" fillId="0" borderId="0"/>
    <xf numFmtId="0" fontId="26" fillId="0" borderId="0"/>
    <xf numFmtId="0" fontId="26" fillId="0" borderId="0"/>
    <xf numFmtId="0" fontId="26" fillId="0" borderId="0"/>
    <xf numFmtId="0" fontId="26" fillId="0" borderId="0"/>
    <xf numFmtId="179"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168" fontId="26" fillId="0" borderId="0"/>
    <xf numFmtId="0" fontId="26" fillId="0" borderId="0"/>
    <xf numFmtId="0" fontId="26" fillId="0" borderId="0"/>
    <xf numFmtId="0" fontId="2" fillId="0" borderId="0"/>
    <xf numFmtId="179" fontId="26" fillId="0" borderId="0"/>
    <xf numFmtId="0" fontId="26" fillId="0" borderId="0"/>
    <xf numFmtId="0" fontId="26" fillId="0" borderId="0"/>
    <xf numFmtId="0" fontId="26" fillId="0" borderId="0"/>
    <xf numFmtId="0" fontId="26" fillId="0" borderId="0"/>
    <xf numFmtId="0" fontId="26" fillId="0" borderId="0"/>
    <xf numFmtId="0" fontId="26" fillId="0" borderId="0"/>
    <xf numFmtId="179"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5"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5" fillId="0" borderId="0"/>
    <xf numFmtId="179" fontId="26" fillId="0" borderId="0"/>
    <xf numFmtId="179" fontId="26"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6" fillId="0" borderId="0"/>
    <xf numFmtId="179" fontId="26" fillId="0" borderId="0"/>
    <xf numFmtId="179" fontId="26" fillId="0" borderId="0"/>
    <xf numFmtId="179" fontId="26" fillId="0" borderId="0"/>
    <xf numFmtId="179"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179"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6"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3" fillId="0" borderId="0"/>
    <xf numFmtId="0" fontId="26" fillId="0" borderId="0"/>
    <xf numFmtId="0" fontId="2" fillId="0" borderId="0"/>
    <xf numFmtId="0" fontId="25" fillId="0" borderId="0"/>
    <xf numFmtId="168" fontId="23" fillId="0" borderId="0"/>
    <xf numFmtId="0" fontId="2"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6" fillId="0" borderId="0"/>
    <xf numFmtId="0" fontId="26" fillId="0" borderId="0"/>
    <xf numFmtId="0" fontId="26" fillId="0" borderId="0"/>
    <xf numFmtId="0" fontId="26" fillId="0" borderId="0"/>
    <xf numFmtId="0" fontId="26" fillId="0" borderId="0"/>
    <xf numFmtId="179"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79" fontId="2" fillId="0" borderId="0"/>
    <xf numFmtId="0" fontId="26" fillId="0" borderId="0"/>
    <xf numFmtId="0" fontId="26" fillId="0" borderId="0"/>
    <xf numFmtId="168" fontId="23" fillId="0" borderId="0"/>
    <xf numFmtId="0" fontId="63" fillId="0" borderId="0"/>
    <xf numFmtId="0" fontId="2" fillId="0" borderId="0"/>
    <xf numFmtId="168" fontId="23" fillId="0" borderId="0"/>
    <xf numFmtId="0" fontId="1" fillId="0" borderId="0"/>
    <xf numFmtId="179" fontId="26" fillId="0" borderId="0"/>
    <xf numFmtId="0" fontId="26" fillId="0" borderId="0"/>
    <xf numFmtId="0" fontId="26" fillId="0" borderId="0"/>
    <xf numFmtId="0" fontId="26" fillId="0" borderId="0"/>
    <xf numFmtId="0" fontId="26" fillId="0" borderId="0"/>
    <xf numFmtId="0" fontId="26" fillId="0" borderId="0"/>
    <xf numFmtId="0" fontId="26" fillId="0" borderId="0"/>
    <xf numFmtId="179" fontId="26" fillId="0" borderId="0"/>
    <xf numFmtId="0" fontId="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168" fontId="23" fillId="0" borderId="0"/>
    <xf numFmtId="168" fontId="23" fillId="0" borderId="0"/>
    <xf numFmtId="0" fontId="1" fillId="0" borderId="0"/>
    <xf numFmtId="179" fontId="26" fillId="0" borderId="0"/>
    <xf numFmtId="179" fontId="26" fillId="0" borderId="0"/>
    <xf numFmtId="179" fontId="2" fillId="0" borderId="0"/>
    <xf numFmtId="0" fontId="2" fillId="0" borderId="0"/>
    <xf numFmtId="179" fontId="2" fillId="0" borderId="0"/>
    <xf numFmtId="0" fontId="2" fillId="0" borderId="0"/>
    <xf numFmtId="179" fontId="2" fillId="0" borderId="0"/>
    <xf numFmtId="0" fontId="2" fillId="0" borderId="0"/>
    <xf numFmtId="0" fontId="6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5" fillId="0" borderId="0"/>
    <xf numFmtId="0" fontId="2" fillId="0" borderId="0"/>
    <xf numFmtId="0" fontId="2" fillId="0" borderId="0"/>
    <xf numFmtId="0" fontId="26" fillId="0" borderId="0"/>
    <xf numFmtId="168" fontId="23" fillId="0" borderId="0"/>
    <xf numFmtId="168" fontId="23" fillId="0" borderId="0"/>
    <xf numFmtId="0" fontId="1" fillId="0" borderId="0"/>
    <xf numFmtId="179" fontId="26" fillId="0" borderId="0"/>
    <xf numFmtId="179" fontId="26" fillId="0" borderId="0"/>
    <xf numFmtId="0" fontId="6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179" fontId="26"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4" fillId="0" borderId="0"/>
    <xf numFmtId="179" fontId="26" fillId="0" borderId="0"/>
    <xf numFmtId="0" fontId="7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4" fillId="0" borderId="0"/>
    <xf numFmtId="179" fontId="2"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4"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4"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4"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79" fontId="24" fillId="0" borderId="0"/>
    <xf numFmtId="0" fontId="8"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24" fillId="0" borderId="0"/>
    <xf numFmtId="0" fontId="24" fillId="0" borderId="0"/>
    <xf numFmtId="0" fontId="24" fillId="0" borderId="0"/>
    <xf numFmtId="0" fontId="24" fillId="0" borderId="0"/>
    <xf numFmtId="179" fontId="8" fillId="0" borderId="0"/>
    <xf numFmtId="0" fontId="24" fillId="0" borderId="0"/>
    <xf numFmtId="179" fontId="24" fillId="0" borderId="0"/>
    <xf numFmtId="0" fontId="24" fillId="0" borderId="0"/>
    <xf numFmtId="0" fontId="2" fillId="0" borderId="0"/>
    <xf numFmtId="0" fontId="24"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4" fillId="0" borderId="0"/>
    <xf numFmtId="179" fontId="8" fillId="0" borderId="0"/>
    <xf numFmtId="179" fontId="24" fillId="0" borderId="0"/>
    <xf numFmtId="179" fontId="24" fillId="0" borderId="0"/>
    <xf numFmtId="179" fontId="24" fillId="0" borderId="0"/>
    <xf numFmtId="179" fontId="24" fillId="0" borderId="0"/>
    <xf numFmtId="179" fontId="24" fillId="0" borderId="0"/>
    <xf numFmtId="179" fontId="24" fillId="0" borderId="0"/>
    <xf numFmtId="179" fontId="24" fillId="0" borderId="0"/>
    <xf numFmtId="179" fontId="24"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4" fillId="0" borderId="0"/>
    <xf numFmtId="0" fontId="24" fillId="0" borderId="0"/>
    <xf numFmtId="168" fontId="24" fillId="0" borderId="0"/>
    <xf numFmtId="0" fontId="74" fillId="0" borderId="0"/>
    <xf numFmtId="168"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4" fillId="0" borderId="0"/>
    <xf numFmtId="0" fontId="8" fillId="0" borderId="0"/>
    <xf numFmtId="0" fontId="74" fillId="0" borderId="0"/>
    <xf numFmtId="168" fontId="8" fillId="0" borderId="0"/>
    <xf numFmtId="0" fontId="74" fillId="0" borderId="0"/>
    <xf numFmtId="168" fontId="8" fillId="0" borderId="0"/>
    <xf numFmtId="0" fontId="74"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179" fontId="8"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179" fontId="2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179" fontId="24"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4" fillId="0" borderId="0"/>
    <xf numFmtId="179" fontId="24" fillId="0" borderId="0"/>
    <xf numFmtId="179" fontId="24" fillId="0" borderId="0"/>
    <xf numFmtId="179"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42" fillId="0" borderId="0"/>
    <xf numFmtId="0" fontId="2" fillId="0" borderId="0"/>
    <xf numFmtId="0" fontId="74" fillId="0" borderId="0"/>
    <xf numFmtId="168" fontId="4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4"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4" fillId="0" borderId="0"/>
    <xf numFmtId="0" fontId="2" fillId="0" borderId="0"/>
    <xf numFmtId="0" fontId="7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179" fontId="2" fillId="0" borderId="0"/>
    <xf numFmtId="0" fontId="74"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169" fontId="2"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168" fontId="2"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7" fillId="0" borderId="0"/>
    <xf numFmtId="168" fontId="2" fillId="0" borderId="0"/>
    <xf numFmtId="0" fontId="74"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168" fontId="2" fillId="0" borderId="0"/>
    <xf numFmtId="0" fontId="74" fillId="0" borderId="0"/>
    <xf numFmtId="0" fontId="74" fillId="0" borderId="0"/>
    <xf numFmtId="0" fontId="74" fillId="0" borderId="0"/>
    <xf numFmtId="0" fontId="74" fillId="0" borderId="0"/>
    <xf numFmtId="0" fontId="7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78" fillId="0" borderId="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168" fontId="2" fillId="0" borderId="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 fillId="74" borderId="45" applyNumberFormat="0" applyFont="0" applyAlignment="0" applyProtection="0"/>
    <xf numFmtId="0" fontId="25" fillId="74" borderId="45" applyNumberFormat="0" applyFont="0" applyAlignment="0" applyProtection="0"/>
    <xf numFmtId="168" fontId="2" fillId="0" borderId="0"/>
    <xf numFmtId="0" fontId="25" fillId="74" borderId="45" applyNumberFormat="0" applyFont="0" applyAlignment="0" applyProtection="0"/>
    <xf numFmtId="0" fontId="25"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0" fontId="25" fillId="74" borderId="45" applyNumberFormat="0" applyFont="0" applyAlignment="0" applyProtection="0"/>
    <xf numFmtId="0" fontId="2"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169" fontId="2" fillId="0" borderId="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 fillId="74" borderId="45" applyNumberFormat="0" applyFont="0" applyAlignment="0" applyProtection="0"/>
    <xf numFmtId="0" fontId="2" fillId="0" borderId="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6" fillId="11" borderId="34"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5"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169"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168" fontId="2" fillId="0" borderId="0"/>
    <xf numFmtId="168" fontId="2" fillId="0" borderId="0"/>
    <xf numFmtId="0" fontId="2"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79"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80" fillId="0" borderId="0"/>
    <xf numFmtId="0" fontId="80" fillId="0" borderId="0"/>
    <xf numFmtId="168" fontId="80" fillId="0" borderId="0"/>
    <xf numFmtId="0" fontId="81" fillId="64" borderId="46" applyNumberFormat="0" applyAlignment="0" applyProtection="0"/>
    <xf numFmtId="0" fontId="82" fillId="9" borderId="31"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168" fontId="83"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168" fontId="83"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169" fontId="83"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2" fillId="9" borderId="31"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2" fillId="9" borderId="31"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2" fillId="9" borderId="31"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2" fillId="9" borderId="31"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2" fillId="9" borderId="31"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2" fillId="9" borderId="31"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2" fillId="9" borderId="31"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0" fontId="81" fillId="64" borderId="46" applyNumberFormat="0" applyAlignment="0" applyProtection="0"/>
    <xf numFmtId="168" fontId="83" fillId="64" borderId="46" applyNumberFormat="0" applyAlignment="0" applyProtection="0"/>
    <xf numFmtId="169" fontId="83" fillId="64" borderId="46" applyNumberFormat="0" applyAlignment="0" applyProtection="0"/>
    <xf numFmtId="168" fontId="83" fillId="64" borderId="46" applyNumberFormat="0" applyAlignment="0" applyProtection="0"/>
    <xf numFmtId="168" fontId="83" fillId="64" borderId="46" applyNumberFormat="0" applyAlignment="0" applyProtection="0"/>
    <xf numFmtId="169" fontId="83" fillId="64" borderId="46" applyNumberFormat="0" applyAlignment="0" applyProtection="0"/>
    <xf numFmtId="168" fontId="83" fillId="64" borderId="46" applyNumberFormat="0" applyAlignment="0" applyProtection="0"/>
    <xf numFmtId="168" fontId="83" fillId="64" borderId="46" applyNumberFormat="0" applyAlignment="0" applyProtection="0"/>
    <xf numFmtId="169" fontId="83" fillId="64" borderId="46" applyNumberFormat="0" applyAlignment="0" applyProtection="0"/>
    <xf numFmtId="168" fontId="83" fillId="64" borderId="46" applyNumberFormat="0" applyAlignment="0" applyProtection="0"/>
    <xf numFmtId="168" fontId="83" fillId="64" borderId="46" applyNumberFormat="0" applyAlignment="0" applyProtection="0"/>
    <xf numFmtId="169" fontId="83" fillId="64" borderId="46" applyNumberFormat="0" applyAlignment="0" applyProtection="0"/>
    <xf numFmtId="168" fontId="83" fillId="64" borderId="46" applyNumberFormat="0" applyAlignment="0" applyProtection="0"/>
    <xf numFmtId="0" fontId="81" fillId="64" borderId="46" applyNumberFormat="0" applyAlignment="0" applyProtection="0"/>
    <xf numFmtId="0" fontId="23" fillId="0" borderId="0"/>
    <xf numFmtId="175" fontId="35" fillId="0" borderId="0" applyFont="0" applyFill="0" applyBorder="0" applyAlignment="0" applyProtection="0"/>
    <xf numFmtId="186" fontId="3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84"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5" fillId="0" borderId="0" applyFill="0" applyBorder="0" applyAlignment="0"/>
    <xf numFmtId="172" fontId="35" fillId="0" borderId="0" applyFill="0" applyBorder="0" applyAlignment="0"/>
    <xf numFmtId="171" fontId="35" fillId="0" borderId="0" applyFill="0" applyBorder="0" applyAlignment="0"/>
    <xf numFmtId="176" fontId="35" fillId="0" borderId="0" applyFill="0" applyBorder="0" applyAlignment="0"/>
    <xf numFmtId="172" fontId="35" fillId="0" borderId="0" applyFill="0" applyBorder="0" applyAlignment="0"/>
    <xf numFmtId="168" fontId="2" fillId="0" borderId="0"/>
    <xf numFmtId="0" fontId="2" fillId="0" borderId="0"/>
    <xf numFmtId="168" fontId="2" fillId="0" borderId="0"/>
    <xf numFmtId="187" fontId="63" fillId="0" borderId="3" applyNumberFormat="0">
      <alignment horizontal="center" vertical="top" wrapText="1"/>
    </xf>
    <xf numFmtId="0" fontId="85"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86" fillId="0" borderId="0"/>
    <xf numFmtId="0" fontId="23" fillId="0" borderId="0"/>
    <xf numFmtId="0" fontId="87" fillId="0" borderId="0"/>
    <xf numFmtId="0" fontId="87" fillId="0" borderId="0"/>
    <xf numFmtId="168" fontId="23" fillId="0" borderId="0"/>
    <xf numFmtId="168" fontId="23" fillId="0" borderId="0"/>
    <xf numFmtId="0" fontId="88" fillId="0" borderId="0"/>
    <xf numFmtId="0" fontId="89" fillId="0" borderId="0"/>
    <xf numFmtId="0" fontId="88" fillId="0" borderId="0"/>
    <xf numFmtId="0" fontId="88" fillId="0" borderId="0"/>
    <xf numFmtId="0" fontId="88" fillId="0" borderId="0"/>
    <xf numFmtId="0" fontId="88" fillId="0" borderId="0"/>
    <xf numFmtId="0" fontId="88" fillId="0" borderId="0"/>
    <xf numFmtId="49" fontId="44" fillId="0" borderId="0" applyFill="0" applyBorder="0" applyAlignment="0"/>
    <xf numFmtId="189" fontId="35" fillId="0" borderId="0" applyFill="0" applyBorder="0" applyAlignment="0"/>
    <xf numFmtId="190" fontId="35" fillId="0" borderId="0" applyFill="0" applyBorder="0" applyAlignment="0"/>
    <xf numFmtId="0" fontId="90" fillId="0" borderId="0">
      <alignment horizontal="center" vertical="top"/>
    </xf>
    <xf numFmtId="0" fontId="91" fillId="0" borderId="0" applyNumberFormat="0" applyFill="0" applyBorder="0" applyAlignment="0" applyProtection="0"/>
    <xf numFmtId="169" fontId="91" fillId="0" borderId="0" applyNumberFormat="0" applyFill="0" applyBorder="0" applyAlignment="0" applyProtection="0"/>
    <xf numFmtId="0" fontId="91"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168" fontId="91" fillId="0" borderId="0" applyNumberFormat="0" applyFill="0" applyBorder="0" applyAlignment="0" applyProtection="0"/>
    <xf numFmtId="0" fontId="91" fillId="0" borderId="0" applyNumberFormat="0" applyFill="0" applyBorder="0" applyAlignment="0" applyProtection="0"/>
    <xf numFmtId="0" fontId="45" fillId="0" borderId="47" applyNumberFormat="0" applyFill="0" applyAlignment="0" applyProtection="0"/>
    <xf numFmtId="0" fontId="6" fillId="0" borderId="35"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168" fontId="92"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168" fontId="92"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169" fontId="92"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6" fillId="0" borderId="35"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6" fillId="0" borderId="35"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6" fillId="0" borderId="35"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6" fillId="0" borderId="35"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6" fillId="0" borderId="35"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6" fillId="0" borderId="35"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6" fillId="0" borderId="35"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0" fontId="45" fillId="0" borderId="47" applyNumberFormat="0" applyFill="0" applyAlignment="0" applyProtection="0"/>
    <xf numFmtId="168" fontId="92" fillId="0" borderId="47" applyNumberFormat="0" applyFill="0" applyAlignment="0" applyProtection="0"/>
    <xf numFmtId="169" fontId="92" fillId="0" borderId="47" applyNumberFormat="0" applyFill="0" applyAlignment="0" applyProtection="0"/>
    <xf numFmtId="168" fontId="92" fillId="0" borderId="47" applyNumberFormat="0" applyFill="0" applyAlignment="0" applyProtection="0"/>
    <xf numFmtId="168" fontId="92" fillId="0" borderId="47" applyNumberFormat="0" applyFill="0" applyAlignment="0" applyProtection="0"/>
    <xf numFmtId="169" fontId="92" fillId="0" borderId="47" applyNumberFormat="0" applyFill="0" applyAlignment="0" applyProtection="0"/>
    <xf numFmtId="168" fontId="92" fillId="0" borderId="47" applyNumberFormat="0" applyFill="0" applyAlignment="0" applyProtection="0"/>
    <xf numFmtId="168" fontId="92" fillId="0" borderId="47" applyNumberFormat="0" applyFill="0" applyAlignment="0" applyProtection="0"/>
    <xf numFmtId="169" fontId="92" fillId="0" borderId="47" applyNumberFormat="0" applyFill="0" applyAlignment="0" applyProtection="0"/>
    <xf numFmtId="168" fontId="92" fillId="0" borderId="47" applyNumberFormat="0" applyFill="0" applyAlignment="0" applyProtection="0"/>
    <xf numFmtId="168" fontId="92" fillId="0" borderId="47" applyNumberFormat="0" applyFill="0" applyAlignment="0" applyProtection="0"/>
    <xf numFmtId="169" fontId="92" fillId="0" borderId="47" applyNumberFormat="0" applyFill="0" applyAlignment="0" applyProtection="0"/>
    <xf numFmtId="168" fontId="92" fillId="0" borderId="47" applyNumberFormat="0" applyFill="0" applyAlignment="0" applyProtection="0"/>
    <xf numFmtId="0" fontId="45" fillId="0" borderId="47" applyNumberFormat="0" applyFill="0" applyAlignment="0" applyProtection="0"/>
    <xf numFmtId="0" fontId="23" fillId="0" borderId="48"/>
    <xf numFmtId="185" fontId="79"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4" fillId="0" borderId="0" applyFont="0" applyFill="0" applyBorder="0" applyAlignment="0" applyProtection="0"/>
    <xf numFmtId="192" fontId="2" fillId="0" borderId="0" applyFont="0" applyFill="0" applyBorder="0" applyAlignment="0" applyProtection="0"/>
    <xf numFmtId="0" fontId="93" fillId="0" borderId="0" applyNumberFormat="0" applyFill="0" applyBorder="0" applyAlignment="0" applyProtection="0"/>
    <xf numFmtId="0" fontId="22" fillId="0" borderId="0" applyNumberFormat="0" applyFill="0" applyBorder="0" applyAlignment="0" applyProtection="0"/>
    <xf numFmtId="168" fontId="94" fillId="0" borderId="0" applyNumberFormat="0" applyFill="0" applyBorder="0" applyAlignment="0" applyProtection="0"/>
    <xf numFmtId="168" fontId="94" fillId="0" borderId="0" applyNumberFormat="0" applyFill="0" applyBorder="0" applyAlignment="0" applyProtection="0"/>
    <xf numFmtId="169" fontId="94" fillId="0" borderId="0" applyNumberFormat="0" applyFill="0" applyBorder="0" applyAlignment="0" applyProtection="0"/>
    <xf numFmtId="0" fontId="93"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168" fontId="94" fillId="0" borderId="0" applyNumberFormat="0" applyFill="0" applyBorder="0" applyAlignment="0" applyProtection="0"/>
    <xf numFmtId="169" fontId="94" fillId="0" borderId="0" applyNumberFormat="0" applyFill="0" applyBorder="0" applyAlignment="0" applyProtection="0"/>
    <xf numFmtId="168" fontId="94" fillId="0" borderId="0" applyNumberFormat="0" applyFill="0" applyBorder="0" applyAlignment="0" applyProtection="0"/>
    <xf numFmtId="168" fontId="94" fillId="0" borderId="0" applyNumberFormat="0" applyFill="0" applyBorder="0" applyAlignment="0" applyProtection="0"/>
    <xf numFmtId="169" fontId="94" fillId="0" borderId="0" applyNumberFormat="0" applyFill="0" applyBorder="0" applyAlignment="0" applyProtection="0"/>
    <xf numFmtId="168" fontId="94" fillId="0" borderId="0" applyNumberFormat="0" applyFill="0" applyBorder="0" applyAlignment="0" applyProtection="0"/>
    <xf numFmtId="168" fontId="94" fillId="0" borderId="0" applyNumberFormat="0" applyFill="0" applyBorder="0" applyAlignment="0" applyProtection="0"/>
    <xf numFmtId="169" fontId="94" fillId="0" borderId="0" applyNumberFormat="0" applyFill="0" applyBorder="0" applyAlignment="0" applyProtection="0"/>
    <xf numFmtId="168" fontId="94" fillId="0" borderId="0" applyNumberFormat="0" applyFill="0" applyBorder="0" applyAlignment="0" applyProtection="0"/>
    <xf numFmtId="168" fontId="94" fillId="0" borderId="0" applyNumberFormat="0" applyFill="0" applyBorder="0" applyAlignment="0" applyProtection="0"/>
    <xf numFmtId="169" fontId="94" fillId="0" borderId="0" applyNumberFormat="0" applyFill="0" applyBorder="0" applyAlignment="0" applyProtection="0"/>
    <xf numFmtId="168" fontId="94" fillId="0" borderId="0" applyNumberFormat="0" applyFill="0" applyBorder="0" applyAlignment="0" applyProtection="0"/>
    <xf numFmtId="0" fontId="93" fillId="0" borderId="0" applyNumberFormat="0" applyFill="0" applyBorder="0" applyAlignment="0" applyProtection="0"/>
    <xf numFmtId="1" fontId="95" fillId="0" borderId="0" applyFill="0" applyProtection="0">
      <alignment horizontal="right"/>
    </xf>
    <xf numFmtId="42" fontId="96" fillId="0" borderId="0" applyFont="0" applyFill="0" applyBorder="0" applyAlignment="0" applyProtection="0"/>
    <xf numFmtId="44" fontId="96" fillId="0" borderId="0" applyFont="0" applyFill="0" applyBorder="0" applyAlignment="0" applyProtection="0"/>
    <xf numFmtId="0" fontId="97" fillId="0" borderId="0"/>
    <xf numFmtId="0" fontId="98" fillId="0" borderId="0"/>
    <xf numFmtId="38" fontId="24" fillId="0" borderId="0" applyFont="0" applyFill="0" applyBorder="0" applyAlignment="0" applyProtection="0"/>
    <xf numFmtId="40" fontId="24" fillId="0" borderId="0" applyFont="0" applyFill="0" applyBorder="0" applyAlignment="0" applyProtection="0"/>
    <xf numFmtId="41" fontId="96" fillId="0" borderId="0" applyFont="0" applyFill="0" applyBorder="0" applyAlignment="0" applyProtection="0"/>
    <xf numFmtId="43" fontId="96" fillId="0" borderId="0" applyFont="0" applyFill="0" applyBorder="0" applyAlignment="0" applyProtection="0"/>
    <xf numFmtId="0" fontId="2" fillId="0" borderId="0"/>
    <xf numFmtId="9" fontId="1" fillId="0" borderId="0" applyFont="0" applyFill="0" applyBorder="0" applyAlignment="0" applyProtection="0"/>
    <xf numFmtId="0" fontId="45" fillId="0" borderId="102" applyNumberFormat="0" applyFill="0" applyAlignment="0" applyProtection="0"/>
    <xf numFmtId="168" fontId="92" fillId="0" borderId="102" applyNumberFormat="0" applyFill="0" applyAlignment="0" applyProtection="0"/>
    <xf numFmtId="169" fontId="92" fillId="0" borderId="102" applyNumberFormat="0" applyFill="0" applyAlignment="0" applyProtection="0"/>
    <xf numFmtId="168" fontId="92" fillId="0" borderId="102" applyNumberFormat="0" applyFill="0" applyAlignment="0" applyProtection="0"/>
    <xf numFmtId="168" fontId="92" fillId="0" borderId="102" applyNumberFormat="0" applyFill="0" applyAlignment="0" applyProtection="0"/>
    <xf numFmtId="169" fontId="92" fillId="0" borderId="102" applyNumberFormat="0" applyFill="0" applyAlignment="0" applyProtection="0"/>
    <xf numFmtId="168" fontId="92" fillId="0" borderId="102" applyNumberFormat="0" applyFill="0" applyAlignment="0" applyProtection="0"/>
    <xf numFmtId="168" fontId="92" fillId="0" borderId="102" applyNumberFormat="0" applyFill="0" applyAlignment="0" applyProtection="0"/>
    <xf numFmtId="169" fontId="92" fillId="0" borderId="102" applyNumberFormat="0" applyFill="0" applyAlignment="0" applyProtection="0"/>
    <xf numFmtId="168" fontId="92" fillId="0" borderId="102" applyNumberFormat="0" applyFill="0" applyAlignment="0" applyProtection="0"/>
    <xf numFmtId="168" fontId="92" fillId="0" borderId="102" applyNumberFormat="0" applyFill="0" applyAlignment="0" applyProtection="0"/>
    <xf numFmtId="169" fontId="92" fillId="0" borderId="102" applyNumberFormat="0" applyFill="0" applyAlignment="0" applyProtection="0"/>
    <xf numFmtId="168" fontId="92"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169" fontId="92"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168" fontId="92"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168" fontId="92"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0" fontId="45" fillId="0" borderId="102" applyNumberFormat="0" applyFill="0" applyAlignment="0" applyProtection="0"/>
    <xf numFmtId="188" fontId="2" fillId="70" borderId="97" applyFont="0">
      <alignment horizontal="right" vertical="center"/>
    </xf>
    <xf numFmtId="3" fontId="2" fillId="70" borderId="97" applyFont="0">
      <alignment horizontal="right" vertical="center"/>
    </xf>
    <xf numFmtId="0" fontId="81" fillId="64" borderId="101" applyNumberFormat="0" applyAlignment="0" applyProtection="0"/>
    <xf numFmtId="168" fontId="83" fillId="64" borderId="101" applyNumberFormat="0" applyAlignment="0" applyProtection="0"/>
    <xf numFmtId="169" fontId="83" fillId="64" borderId="101" applyNumberFormat="0" applyAlignment="0" applyProtection="0"/>
    <xf numFmtId="168" fontId="83" fillId="64" borderId="101" applyNumberFormat="0" applyAlignment="0" applyProtection="0"/>
    <xf numFmtId="168" fontId="83" fillId="64" borderId="101" applyNumberFormat="0" applyAlignment="0" applyProtection="0"/>
    <xf numFmtId="169" fontId="83" fillId="64" borderId="101" applyNumberFormat="0" applyAlignment="0" applyProtection="0"/>
    <xf numFmtId="168" fontId="83" fillId="64" borderId="101" applyNumberFormat="0" applyAlignment="0" applyProtection="0"/>
    <xf numFmtId="168" fontId="83" fillId="64" borderId="101" applyNumberFormat="0" applyAlignment="0" applyProtection="0"/>
    <xf numFmtId="169" fontId="83" fillId="64" borderId="101" applyNumberFormat="0" applyAlignment="0" applyProtection="0"/>
    <xf numFmtId="168" fontId="83" fillId="64" borderId="101" applyNumberFormat="0" applyAlignment="0" applyProtection="0"/>
    <xf numFmtId="168" fontId="83" fillId="64" borderId="101" applyNumberFormat="0" applyAlignment="0" applyProtection="0"/>
    <xf numFmtId="169" fontId="83" fillId="64" borderId="101" applyNumberFormat="0" applyAlignment="0" applyProtection="0"/>
    <xf numFmtId="168" fontId="83"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169" fontId="83"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168" fontId="83"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168" fontId="83"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0" fontId="81" fillId="64" borderId="101" applyNumberFormat="0" applyAlignment="0" applyProtection="0"/>
    <xf numFmtId="3" fontId="2" fillId="75" borderId="97" applyFont="0">
      <alignment horizontal="right" vertical="center"/>
      <protection locked="0"/>
    </xf>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 fillId="74" borderId="100" applyNumberFormat="0" applyFont="0" applyAlignment="0" applyProtection="0"/>
    <xf numFmtId="0" fontId="25"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0" fontId="25" fillId="74" borderId="100" applyNumberFormat="0" applyFont="0" applyAlignment="0" applyProtection="0"/>
    <xf numFmtId="3" fontId="2" fillId="72" borderId="97" applyFont="0">
      <alignment horizontal="right" vertical="center"/>
      <protection locked="0"/>
    </xf>
    <xf numFmtId="0" fontId="64" fillId="43" borderId="99" applyNumberFormat="0" applyAlignment="0" applyProtection="0"/>
    <xf numFmtId="168" fontId="66" fillId="43" borderId="99" applyNumberFormat="0" applyAlignment="0" applyProtection="0"/>
    <xf numFmtId="169" fontId="66" fillId="43" borderId="99" applyNumberFormat="0" applyAlignment="0" applyProtection="0"/>
    <xf numFmtId="168" fontId="66" fillId="43" borderId="99" applyNumberFormat="0" applyAlignment="0" applyProtection="0"/>
    <xf numFmtId="168" fontId="66" fillId="43" borderId="99" applyNumberFormat="0" applyAlignment="0" applyProtection="0"/>
    <xf numFmtId="169" fontId="66" fillId="43" borderId="99" applyNumberFormat="0" applyAlignment="0" applyProtection="0"/>
    <xf numFmtId="168" fontId="66" fillId="43" borderId="99" applyNumberFormat="0" applyAlignment="0" applyProtection="0"/>
    <xf numFmtId="168" fontId="66" fillId="43" borderId="99" applyNumberFormat="0" applyAlignment="0" applyProtection="0"/>
    <xf numFmtId="169" fontId="66" fillId="43" borderId="99" applyNumberFormat="0" applyAlignment="0" applyProtection="0"/>
    <xf numFmtId="168" fontId="66" fillId="43" borderId="99" applyNumberFormat="0" applyAlignment="0" applyProtection="0"/>
    <xf numFmtId="168" fontId="66" fillId="43" borderId="99" applyNumberFormat="0" applyAlignment="0" applyProtection="0"/>
    <xf numFmtId="169" fontId="66" fillId="43" borderId="99" applyNumberFormat="0" applyAlignment="0" applyProtection="0"/>
    <xf numFmtId="168" fontId="66"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169" fontId="66"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168" fontId="66"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168" fontId="66"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64" fillId="43" borderId="99" applyNumberFormat="0" applyAlignment="0" applyProtection="0"/>
    <xf numFmtId="0" fontId="2" fillId="71" borderId="98" applyNumberFormat="0" applyFont="0" applyBorder="0" applyProtection="0">
      <alignment horizontal="left" vertical="center"/>
    </xf>
    <xf numFmtId="9" fontId="2" fillId="71" borderId="97" applyFont="0" applyProtection="0">
      <alignment horizontal="right" vertical="center"/>
    </xf>
    <xf numFmtId="3" fontId="2" fillId="71" borderId="97" applyFont="0" applyProtection="0">
      <alignment horizontal="right" vertical="center"/>
    </xf>
    <xf numFmtId="0" fontId="60" fillId="70" borderId="98" applyFont="0" applyBorder="0">
      <alignment horizontal="center" wrapText="1"/>
    </xf>
    <xf numFmtId="168" fontId="52" fillId="0" borderId="95">
      <alignment horizontal="left" vertical="center"/>
    </xf>
    <xf numFmtId="0" fontId="52" fillId="0" borderId="95">
      <alignment horizontal="left" vertical="center"/>
    </xf>
    <xf numFmtId="0" fontId="52" fillId="0" borderId="95">
      <alignment horizontal="left" vertical="center"/>
    </xf>
    <xf numFmtId="0" fontId="2" fillId="69" borderId="97" applyNumberFormat="0" applyFont="0" applyBorder="0" applyProtection="0">
      <alignment horizontal="center" vertical="center"/>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4" fillId="0" borderId="97" applyNumberFormat="0" applyAlignment="0">
      <alignment horizontal="right"/>
      <protection locked="0"/>
    </xf>
    <xf numFmtId="0" fontId="36" fillId="64" borderId="99" applyNumberFormat="0" applyAlignment="0" applyProtection="0"/>
    <xf numFmtId="168" fontId="38" fillId="64" borderId="99" applyNumberFormat="0" applyAlignment="0" applyProtection="0"/>
    <xf numFmtId="169" fontId="38" fillId="64" borderId="99" applyNumberFormat="0" applyAlignment="0" applyProtection="0"/>
    <xf numFmtId="168" fontId="38" fillId="64" borderId="99" applyNumberFormat="0" applyAlignment="0" applyProtection="0"/>
    <xf numFmtId="168" fontId="38" fillId="64" borderId="99" applyNumberFormat="0" applyAlignment="0" applyProtection="0"/>
    <xf numFmtId="169" fontId="38" fillId="64" borderId="99" applyNumberFormat="0" applyAlignment="0" applyProtection="0"/>
    <xf numFmtId="168" fontId="38" fillId="64" borderId="99" applyNumberFormat="0" applyAlignment="0" applyProtection="0"/>
    <xf numFmtId="168" fontId="38" fillId="64" borderId="99" applyNumberFormat="0" applyAlignment="0" applyProtection="0"/>
    <xf numFmtId="169" fontId="38" fillId="64" borderId="99" applyNumberFormat="0" applyAlignment="0" applyProtection="0"/>
    <xf numFmtId="168" fontId="38" fillId="64" borderId="99" applyNumberFormat="0" applyAlignment="0" applyProtection="0"/>
    <xf numFmtId="168" fontId="38" fillId="64" borderId="99" applyNumberFormat="0" applyAlignment="0" applyProtection="0"/>
    <xf numFmtId="169" fontId="38" fillId="64" borderId="99" applyNumberFormat="0" applyAlignment="0" applyProtection="0"/>
    <xf numFmtId="168" fontId="38"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169" fontId="38"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168" fontId="38"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168" fontId="38"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36" fillId="64" borderId="99" applyNumberFormat="0" applyAlignment="0" applyProtection="0"/>
    <xf numFmtId="0" fontId="1" fillId="0" borderId="0"/>
    <xf numFmtId="169" fontId="24" fillId="37" borderId="0"/>
    <xf numFmtId="0" fontId="2" fillId="0" borderId="0">
      <alignment vertical="center"/>
    </xf>
    <xf numFmtId="166" fontId="1" fillId="0" borderId="0" applyFont="0" applyFill="0" applyBorder="0" applyAlignment="0" applyProtection="0"/>
    <xf numFmtId="0" fontId="126" fillId="0" borderId="0"/>
  </cellStyleXfs>
  <cellXfs count="1010">
    <xf numFmtId="0" fontId="0" fillId="0" borderId="0" xfId="0"/>
    <xf numFmtId="0" fontId="0" fillId="0" borderId="0" xfId="0" applyBorder="1"/>
    <xf numFmtId="0" fontId="4" fillId="0" borderId="0" xfId="0" applyFont="1"/>
    <xf numFmtId="0" fontId="0" fillId="0" borderId="0" xfId="0" applyFill="1"/>
    <xf numFmtId="0" fontId="0" fillId="0" borderId="0" xfId="0" applyAlignment="1">
      <alignment wrapText="1"/>
    </xf>
    <xf numFmtId="0" fontId="4" fillId="0" borderId="0" xfId="0" applyFont="1" applyFill="1"/>
    <xf numFmtId="167" fontId="3" fillId="0" borderId="0" xfId="0" applyNumberFormat="1" applyFont="1" applyFill="1" applyBorder="1" applyAlignment="1">
      <alignment horizontal="center"/>
    </xf>
    <xf numFmtId="167" fontId="0" fillId="0" borderId="0" xfId="0" applyNumberFormat="1" applyBorder="1" applyAlignment="1">
      <alignment horizontal="center"/>
    </xf>
    <xf numFmtId="167" fontId="5" fillId="0" borderId="0" xfId="0" applyNumberFormat="1" applyFont="1" applyBorder="1" applyAlignment="1">
      <alignment horizontal="center"/>
    </xf>
    <xf numFmtId="0" fontId="4" fillId="0" borderId="3" xfId="0" applyFont="1" applyBorder="1"/>
    <xf numFmtId="0" fontId="12" fillId="0" borderId="0" xfId="0" applyFont="1" applyBorder="1"/>
    <xf numFmtId="0" fontId="12" fillId="0" borderId="0" xfId="0" applyFont="1"/>
    <xf numFmtId="0" fontId="7" fillId="0" borderId="0" xfId="0" applyFont="1"/>
    <xf numFmtId="0" fontId="9" fillId="0" borderId="0" xfId="11" applyFont="1" applyFill="1" applyBorder="1" applyProtection="1"/>
    <xf numFmtId="0" fontId="4" fillId="0" borderId="0" xfId="0" applyFont="1" applyBorder="1"/>
    <xf numFmtId="0" fontId="9" fillId="0" borderId="0" xfId="0" applyFont="1"/>
    <xf numFmtId="0" fontId="9" fillId="0" borderId="0" xfId="0" applyFont="1" applyAlignment="1">
      <alignment horizontal="right"/>
    </xf>
    <xf numFmtId="0" fontId="9" fillId="0" borderId="0" xfId="11" applyFont="1" applyFill="1" applyBorder="1" applyAlignment="1" applyProtection="1"/>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applyFill="1" applyBorder="1" applyAlignment="1" applyProtection="1"/>
    <xf numFmtId="0" fontId="7" fillId="0" borderId="0" xfId="0" applyFont="1" applyBorder="1"/>
    <xf numFmtId="0" fontId="6" fillId="0" borderId="0" xfId="0" applyFont="1" applyAlignment="1">
      <alignment horizontal="center"/>
    </xf>
    <xf numFmtId="0" fontId="4" fillId="0" borderId="21" xfId="0" applyFont="1" applyBorder="1" applyAlignment="1"/>
    <xf numFmtId="0" fontId="21" fillId="0" borderId="0" xfId="0" applyFont="1" applyAlignment="1">
      <alignment horizontal="center" vertical="center"/>
    </xf>
    <xf numFmtId="0" fontId="21"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1" fillId="0" borderId="0" xfId="0" applyFont="1"/>
    <xf numFmtId="0" fontId="9" fillId="0" borderId="1" xfId="0" applyFont="1" applyBorder="1"/>
    <xf numFmtId="0" fontId="4" fillId="0" borderId="0" xfId="0" applyFont="1" applyBorder="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7" fillId="0" borderId="3" xfId="13" applyFont="1" applyFill="1" applyBorder="1" applyAlignment="1" applyProtection="1">
      <alignment horizontal="left" vertical="center" wrapText="1"/>
      <protection locked="0"/>
    </xf>
    <xf numFmtId="0" fontId="14"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4" fillId="36" borderId="3" xfId="2" applyNumberFormat="1" applyFont="1" applyFill="1" applyBorder="1" applyAlignment="1" applyProtection="1">
      <alignment horizontal="left" vertical="top" wrapText="1"/>
    </xf>
    <xf numFmtId="0" fontId="14" fillId="36" borderId="3" xfId="13" applyFont="1" applyFill="1" applyBorder="1" applyAlignment="1" applyProtection="1">
      <alignment vertical="center" wrapText="1"/>
      <protection locked="0"/>
    </xf>
    <xf numFmtId="0" fontId="4" fillId="0" borderId="19" xfId="0" applyFont="1" applyBorder="1"/>
    <xf numFmtId="0" fontId="21" fillId="0" borderId="3" xfId="0" applyFont="1" applyBorder="1"/>
    <xf numFmtId="0" fontId="20" fillId="0" borderId="0" xfId="0" applyFont="1"/>
    <xf numFmtId="0" fontId="7" fillId="0" borderId="3" xfId="13" applyFont="1" applyBorder="1" applyAlignment="1" applyProtection="1">
      <alignment horizontal="center" vertical="center" wrapText="1"/>
      <protection locked="0"/>
    </xf>
    <xf numFmtId="0" fontId="4" fillId="0" borderId="0" xfId="0" applyFont="1" applyBorder="1" applyAlignment="1">
      <alignment vertical="center"/>
    </xf>
    <xf numFmtId="0" fontId="4" fillId="0" borderId="0" xfId="0" applyFont="1" applyBorder="1" applyAlignment="1">
      <alignment vertical="center" wrapText="1"/>
    </xf>
    <xf numFmtId="164" fontId="7" fillId="3" borderId="3" xfId="1" applyNumberFormat="1" applyFont="1" applyFill="1" applyBorder="1" applyAlignment="1" applyProtection="1">
      <alignment horizontal="center" vertical="center" wrapText="1"/>
      <protection locked="0"/>
    </xf>
    <xf numFmtId="164" fontId="7" fillId="3" borderId="19" xfId="1" applyNumberFormat="1" applyFont="1" applyFill="1" applyBorder="1" applyAlignment="1" applyProtection="1">
      <alignment horizontal="center" vertical="center" wrapText="1"/>
      <protection locked="0"/>
    </xf>
    <xf numFmtId="164"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4" fillId="3" borderId="24" xfId="16" applyFont="1" applyFill="1" applyBorder="1" applyAlignment="1" applyProtection="1">
      <protection locked="0"/>
    </xf>
    <xf numFmtId="0" fontId="4" fillId="0" borderId="0" xfId="0" applyFont="1" applyFill="1" applyBorder="1" applyAlignment="1">
      <alignment wrapText="1"/>
    </xf>
    <xf numFmtId="0" fontId="9" fillId="3" borderId="3" xfId="5" applyFont="1" applyFill="1" applyBorder="1" applyProtection="1">
      <protection locked="0"/>
    </xf>
    <xf numFmtId="0" fontId="9" fillId="0" borderId="3" xfId="13" applyFont="1" applyFill="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165" fontId="9" fillId="3" borderId="3" xfId="8" applyNumberFormat="1" applyFont="1" applyFill="1" applyBorder="1" applyAlignment="1" applyProtection="1">
      <alignment horizontal="right" wrapText="1"/>
      <protection locked="0"/>
    </xf>
    <xf numFmtId="0" fontId="9" fillId="0" borderId="3" xfId="13" applyFont="1" applyFill="1" applyBorder="1" applyAlignment="1" applyProtection="1">
      <alignment horizontal="left" vertical="center" wrapText="1"/>
      <protection locked="0"/>
    </xf>
    <xf numFmtId="165" fontId="9" fillId="4" borderId="3" xfId="8" applyNumberFormat="1" applyFont="1" applyFill="1" applyBorder="1" applyAlignment="1" applyProtection="1">
      <alignment horizontal="right" wrapText="1"/>
      <protection locked="0"/>
    </xf>
    <xf numFmtId="0" fontId="10" fillId="0" borderId="3" xfId="13" applyFont="1" applyFill="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Fill="1" applyBorder="1" applyAlignment="1" applyProtection="1">
      <alignment vertical="center"/>
    </xf>
    <xf numFmtId="0" fontId="4" fillId="0" borderId="19" xfId="0" applyFont="1" applyBorder="1" applyAlignment="1">
      <alignment vertical="center"/>
    </xf>
    <xf numFmtId="0" fontId="9" fillId="2" borderId="22" xfId="0" applyFont="1" applyFill="1" applyBorder="1" applyAlignment="1">
      <alignment horizontal="right" vertical="center"/>
    </xf>
    <xf numFmtId="0" fontId="4" fillId="0" borderId="53" xfId="0" applyFont="1" applyBorder="1"/>
    <xf numFmtId="0" fontId="4" fillId="0" borderId="54" xfId="0" applyFont="1" applyBorder="1"/>
    <xf numFmtId="0" fontId="7" fillId="0" borderId="16" xfId="9" applyFont="1" applyFill="1" applyBorder="1" applyAlignment="1" applyProtection="1">
      <alignment horizontal="center" vertical="center"/>
      <protection locked="0"/>
    </xf>
    <xf numFmtId="0" fontId="14" fillId="3" borderId="5" xfId="9" applyFont="1" applyFill="1" applyBorder="1" applyAlignment="1" applyProtection="1">
      <alignment horizontal="center" vertical="center" wrapText="1"/>
      <protection locked="0"/>
    </xf>
    <xf numFmtId="164" fontId="7" fillId="3" borderId="18" xfId="2" applyNumberFormat="1" applyFont="1" applyFill="1" applyBorder="1" applyAlignment="1" applyProtection="1">
      <alignment horizontal="center" vertical="center"/>
      <protection locked="0"/>
    </xf>
    <xf numFmtId="0" fontId="7" fillId="0" borderId="19" xfId="9" applyFont="1" applyFill="1" applyBorder="1" applyAlignment="1" applyProtection="1">
      <alignment horizontal="center" vertical="center"/>
      <protection locked="0"/>
    </xf>
    <xf numFmtId="0" fontId="7" fillId="0" borderId="0" xfId="13" applyFont="1" applyBorder="1" applyAlignment="1" applyProtection="1">
      <alignment wrapText="1"/>
      <protection locked="0"/>
    </xf>
    <xf numFmtId="0" fontId="7" fillId="0" borderId="19" xfId="9" applyFont="1" applyFill="1" applyBorder="1" applyAlignment="1" applyProtection="1">
      <alignment horizontal="center" vertical="center" wrapText="1"/>
      <protection locked="0"/>
    </xf>
    <xf numFmtId="0" fontId="14" fillId="36" borderId="23" xfId="13" applyFont="1" applyFill="1" applyBorder="1" applyAlignment="1" applyProtection="1">
      <alignment vertical="center" wrapText="1"/>
      <protection locked="0"/>
    </xf>
    <xf numFmtId="167" fontId="21" fillId="0" borderId="59" xfId="0" applyNumberFormat="1" applyFont="1" applyBorder="1" applyAlignment="1">
      <alignment horizontal="center"/>
    </xf>
    <xf numFmtId="167" fontId="21" fillId="0" borderId="57" xfId="0" applyNumberFormat="1" applyFont="1" applyBorder="1" applyAlignment="1">
      <alignment horizontal="center"/>
    </xf>
    <xf numFmtId="167" fontId="17" fillId="0" borderId="57" xfId="0" applyNumberFormat="1" applyFont="1" applyBorder="1" applyAlignment="1">
      <alignment horizontal="center"/>
    </xf>
    <xf numFmtId="167" fontId="21" fillId="0" borderId="60" xfId="0" applyNumberFormat="1" applyFont="1" applyBorder="1" applyAlignment="1">
      <alignment horizontal="center"/>
    </xf>
    <xf numFmtId="167" fontId="21" fillId="0" borderId="61" xfId="0" applyNumberFormat="1" applyFont="1" applyBorder="1" applyAlignment="1">
      <alignment horizont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58" xfId="0" applyFont="1" applyFill="1" applyBorder="1" applyAlignment="1">
      <alignment horizontal="center" vertical="center" wrapText="1"/>
    </xf>
    <xf numFmtId="0" fontId="0" fillId="0" borderId="0" xfId="0" applyFont="1" applyFill="1"/>
    <xf numFmtId="0" fontId="4" fillId="0" borderId="62" xfId="0" applyFont="1" applyBorder="1"/>
    <xf numFmtId="0" fontId="4" fillId="0" borderId="17" xfId="0" applyFont="1" applyBorder="1"/>
    <xf numFmtId="0" fontId="4" fillId="0" borderId="22" xfId="0" applyFont="1" applyBorder="1"/>
    <xf numFmtId="0" fontId="12" fillId="0" borderId="0" xfId="0" applyFont="1" applyAlignment="1"/>
    <xf numFmtId="0" fontId="7" fillId="3" borderId="19" xfId="5" applyFont="1" applyFill="1" applyBorder="1" applyAlignment="1" applyProtection="1">
      <alignment horizontal="right" vertical="center"/>
      <protection locked="0"/>
    </xf>
    <xf numFmtId="0" fontId="14" fillId="3" borderId="23" xfId="16" applyFont="1" applyFill="1" applyBorder="1" applyAlignment="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Alignment="1" applyProtection="1">
      <protection locked="0"/>
    </xf>
    <xf numFmtId="3" fontId="10" fillId="36" borderId="23" xfId="16" applyNumberFormat="1" applyFont="1" applyFill="1" applyBorder="1" applyAlignment="1" applyProtection="1">
      <protection locked="0"/>
    </xf>
    <xf numFmtId="164" fontId="10" fillId="36" borderId="24" xfId="1" applyNumberFormat="1" applyFont="1" applyFill="1" applyBorder="1" applyAlignment="1" applyProtection="1">
      <protection locked="0"/>
    </xf>
    <xf numFmtId="0" fontId="4" fillId="0" borderId="53" xfId="0" applyFont="1" applyBorder="1" applyAlignment="1">
      <alignment horizontal="center"/>
    </xf>
    <xf numFmtId="0" fontId="4" fillId="0" borderId="54"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0" fillId="0" borderId="0" xfId="0" applyAlignment="1"/>
    <xf numFmtId="0" fontId="1" fillId="0" borderId="0" xfId="0" applyFont="1"/>
    <xf numFmtId="0" fontId="9" fillId="3" borderId="3" xfId="20960" applyFont="1" applyFill="1" applyBorder="1" applyAlignment="1" applyProtection="1">
      <alignment horizontal="left" wrapText="1" indent="1"/>
    </xf>
    <xf numFmtId="0" fontId="9" fillId="0" borderId="3" xfId="20960" applyFont="1" applyFill="1" applyBorder="1" applyAlignment="1" applyProtection="1">
      <alignment horizontal="left" wrapText="1" indent="1"/>
    </xf>
    <xf numFmtId="0" fontId="100" fillId="0" borderId="3" xfId="20960" applyFont="1" applyFill="1" applyBorder="1" applyAlignment="1" applyProtection="1">
      <alignment horizontal="center" vertical="center"/>
    </xf>
    <xf numFmtId="0" fontId="101" fillId="0" borderId="0" xfId="0" applyFont="1" applyBorder="1" applyAlignment="1">
      <alignment wrapText="1"/>
    </xf>
    <xf numFmtId="0" fontId="9" fillId="0" borderId="2" xfId="20960" applyFont="1" applyFill="1" applyBorder="1" applyAlignment="1" applyProtection="1">
      <alignment horizontal="left" wrapText="1" indent="1"/>
    </xf>
    <xf numFmtId="0" fontId="14" fillId="0" borderId="17" xfId="11" applyFont="1" applyFill="1" applyBorder="1" applyAlignment="1" applyProtection="1">
      <alignment horizontal="center" vertical="center"/>
    </xf>
    <xf numFmtId="0" fontId="9" fillId="0" borderId="0" xfId="11" applyFont="1" applyFill="1" applyBorder="1" applyAlignment="1" applyProtection="1">
      <alignment horizontal="left"/>
    </xf>
    <xf numFmtId="0" fontId="16" fillId="0" borderId="0" xfId="11" applyFont="1" applyFill="1" applyBorder="1" applyAlignment="1" applyProtection="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Fill="1" applyBorder="1" applyAlignment="1">
      <alignment vertical="center" wrapText="1"/>
    </xf>
    <xf numFmtId="0" fontId="6" fillId="36" borderId="9" xfId="0" applyFont="1" applyFill="1" applyBorder="1" applyAlignment="1">
      <alignment wrapText="1"/>
    </xf>
    <xf numFmtId="0" fontId="6" fillId="36" borderId="67" xfId="0" applyFont="1" applyFill="1" applyBorder="1" applyAlignment="1">
      <alignment wrapText="1"/>
    </xf>
    <xf numFmtId="0" fontId="14" fillId="0" borderId="0" xfId="11" applyFont="1" applyFill="1" applyBorder="1" applyAlignment="1" applyProtection="1">
      <alignment horizontal="center" vertical="center" wrapText="1"/>
    </xf>
    <xf numFmtId="0" fontId="4" fillId="0" borderId="19" xfId="0" applyFont="1" applyBorder="1" applyAlignment="1">
      <alignment horizontal="center" vertical="center" wrapText="1"/>
    </xf>
    <xf numFmtId="0" fontId="4" fillId="0" borderId="9" xfId="0" applyFont="1" applyFill="1" applyBorder="1" applyAlignment="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Fill="1" applyBorder="1" applyAlignment="1">
      <alignment vertical="center"/>
    </xf>
    <xf numFmtId="0" fontId="10" fillId="0" borderId="0" xfId="11" applyFont="1" applyFill="1" applyBorder="1" applyAlignment="1" applyProtection="1">
      <alignment horizontal="center"/>
    </xf>
    <xf numFmtId="0" fontId="4" fillId="0" borderId="6" xfId="0" applyFont="1" applyFill="1" applyBorder="1" applyAlignment="1">
      <alignment horizontal="center" vertical="center" wrapText="1"/>
    </xf>
    <xf numFmtId="0" fontId="16" fillId="0" borderId="0" xfId="0" applyFont="1" applyFill="1" applyBorder="1" applyAlignment="1" applyProtection="1">
      <alignment horizontal="right"/>
      <protection locked="0"/>
    </xf>
    <xf numFmtId="0" fontId="10" fillId="0" borderId="1" xfId="0" applyFont="1" applyBorder="1" applyAlignment="1">
      <alignment horizontal="center"/>
    </xf>
    <xf numFmtId="0" fontId="14" fillId="0" borderId="1" xfId="0" applyFont="1" applyBorder="1" applyAlignment="1">
      <alignment horizontal="center" vertical="center"/>
    </xf>
    <xf numFmtId="0" fontId="4" fillId="0" borderId="1" xfId="0" applyFont="1" applyBorder="1"/>
    <xf numFmtId="0" fontId="6" fillId="0" borderId="1" xfId="0" applyFont="1" applyBorder="1" applyAlignment="1">
      <alignment horizontal="center"/>
    </xf>
    <xf numFmtId="0" fontId="16" fillId="0" borderId="1" xfId="0" applyFont="1" applyFill="1" applyBorder="1" applyAlignment="1">
      <alignment horizontal="center"/>
    </xf>
    <xf numFmtId="0" fontId="4" fillId="0" borderId="22" xfId="0" applyFont="1" applyFill="1" applyBorder="1" applyAlignment="1">
      <alignment horizontal="center" vertical="center"/>
    </xf>
    <xf numFmtId="0" fontId="103" fillId="0" borderId="0" xfId="0" applyFont="1" applyFill="1" applyBorder="1" applyAlignment="1"/>
    <xf numFmtId="49" fontId="103" fillId="0" borderId="7" xfId="0" applyNumberFormat="1" applyFont="1" applyFill="1" applyBorder="1" applyAlignment="1">
      <alignment horizontal="right" vertical="center"/>
    </xf>
    <xf numFmtId="49" fontId="103" fillId="0" borderId="75" xfId="0" applyNumberFormat="1" applyFont="1" applyFill="1" applyBorder="1" applyAlignment="1">
      <alignment horizontal="right" vertical="center"/>
    </xf>
    <xf numFmtId="49" fontId="103" fillId="0" borderId="78" xfId="0" applyNumberFormat="1" applyFont="1" applyFill="1" applyBorder="1" applyAlignment="1">
      <alignment horizontal="right" vertical="center"/>
    </xf>
    <xf numFmtId="49" fontId="103" fillId="0" borderId="83" xfId="0" applyNumberFormat="1" applyFont="1" applyFill="1" applyBorder="1" applyAlignment="1">
      <alignment horizontal="right" vertical="center"/>
    </xf>
    <xf numFmtId="0" fontId="103" fillId="0" borderId="0" xfId="0" applyFont="1" applyFill="1" applyBorder="1" applyAlignment="1">
      <alignment horizontal="left"/>
    </xf>
    <xf numFmtId="0" fontId="103" fillId="0" borderId="83" xfId="0" applyNumberFormat="1" applyFont="1" applyFill="1" applyBorder="1" applyAlignment="1">
      <alignment horizontal="right" vertical="center"/>
    </xf>
    <xf numFmtId="49" fontId="103" fillId="0" borderId="0" xfId="0" applyNumberFormat="1" applyFont="1" applyFill="1" applyBorder="1" applyAlignment="1">
      <alignment horizontal="right" vertical="center"/>
    </xf>
    <xf numFmtId="0" fontId="103" fillId="0" borderId="0" xfId="0" applyFont="1" applyFill="1" applyBorder="1" applyAlignment="1">
      <alignment vertical="center" wrapText="1"/>
    </xf>
    <xf numFmtId="0" fontId="103" fillId="0" borderId="0" xfId="0" applyFont="1" applyFill="1" applyBorder="1" applyAlignment="1">
      <alignment horizontal="left" vertical="center" wrapText="1"/>
    </xf>
    <xf numFmtId="0" fontId="9" fillId="0" borderId="1" xfId="11" applyFont="1" applyFill="1" applyBorder="1" applyAlignment="1" applyProtection="1"/>
    <xf numFmtId="0" fontId="14" fillId="0" borderId="1" xfId="11" applyFont="1" applyFill="1" applyBorder="1" applyAlignment="1" applyProtection="1">
      <alignment horizontal="left" vertical="center"/>
    </xf>
    <xf numFmtId="0" fontId="7" fillId="3" borderId="3" xfId="20960" applyFont="1" applyFill="1" applyBorder="1" applyAlignment="1" applyProtection="1">
      <alignment horizontal="right" indent="1"/>
    </xf>
    <xf numFmtId="0" fontId="7" fillId="3" borderId="2" xfId="20960" applyFont="1" applyFill="1" applyBorder="1" applyAlignment="1" applyProtection="1">
      <alignment horizontal="right" indent="1"/>
    </xf>
    <xf numFmtId="193" fontId="9" fillId="2" borderId="23" xfId="0" applyNumberFormat="1" applyFont="1" applyFill="1" applyBorder="1" applyAlignment="1" applyProtection="1">
      <alignment vertical="center"/>
      <protection locked="0"/>
    </xf>
    <xf numFmtId="193" fontId="0" fillId="36" borderId="18" xfId="0" applyNumberFormat="1" applyFill="1" applyBorder="1" applyAlignment="1">
      <alignment horizontal="center" vertical="center"/>
    </xf>
    <xf numFmtId="193" fontId="0" fillId="36" borderId="20" xfId="0" applyNumberFormat="1" applyFill="1" applyBorder="1" applyAlignment="1">
      <alignment horizontal="center" vertical="center" wrapText="1"/>
    </xf>
    <xf numFmtId="193" fontId="0" fillId="36" borderId="24" xfId="0" applyNumberFormat="1" applyFill="1" applyBorder="1" applyAlignment="1">
      <alignment horizontal="center" vertical="center" wrapText="1"/>
    </xf>
    <xf numFmtId="193" fontId="4" fillId="0" borderId="3" xfId="0" applyNumberFormat="1" applyFont="1" applyBorder="1" applyAlignment="1"/>
    <xf numFmtId="193" fontId="4" fillId="36" borderId="23" xfId="0" applyNumberFormat="1" applyFont="1" applyFill="1" applyBorder="1"/>
    <xf numFmtId="193" fontId="4" fillId="0" borderId="19" xfId="0" applyNumberFormat="1" applyFont="1" applyBorder="1" applyAlignment="1"/>
    <xf numFmtId="193" fontId="4" fillId="0" borderId="20" xfId="0" applyNumberFormat="1" applyFont="1" applyBorder="1" applyAlignment="1"/>
    <xf numFmtId="193" fontId="4" fillId="36" borderId="50" xfId="0" applyNumberFormat="1" applyFont="1" applyFill="1" applyBorder="1" applyAlignment="1"/>
    <xf numFmtId="193" fontId="4" fillId="36" borderId="22" xfId="0" applyNumberFormat="1" applyFont="1" applyFill="1" applyBorder="1"/>
    <xf numFmtId="193" fontId="4" fillId="36" borderId="24" xfId="0" applyNumberFormat="1" applyFont="1" applyFill="1" applyBorder="1"/>
    <xf numFmtId="193" fontId="4" fillId="36" borderId="51" xfId="0" applyNumberFormat="1" applyFont="1" applyFill="1" applyBorder="1"/>
    <xf numFmtId="193" fontId="9" fillId="36" borderId="3" xfId="5" applyNumberFormat="1" applyFont="1" applyFill="1" applyBorder="1" applyProtection="1">
      <protection locked="0"/>
    </xf>
    <xf numFmtId="193" fontId="9" fillId="3" borderId="3" xfId="5" applyNumberFormat="1" applyFont="1" applyFill="1" applyBorder="1" applyProtection="1">
      <protection locked="0"/>
    </xf>
    <xf numFmtId="193" fontId="10" fillId="36" borderId="23" xfId="16" applyNumberFormat="1" applyFont="1" applyFill="1" applyBorder="1" applyAlignment="1" applyProtection="1">
      <protection locked="0"/>
    </xf>
    <xf numFmtId="193" fontId="9" fillId="36" borderId="3" xfId="1" applyNumberFormat="1" applyFont="1" applyFill="1" applyBorder="1" applyProtection="1">
      <protection locked="0"/>
    </xf>
    <xf numFmtId="193" fontId="9" fillId="0" borderId="3" xfId="1" applyNumberFormat="1" applyFont="1" applyFill="1" applyBorder="1" applyProtection="1">
      <protection locked="0"/>
    </xf>
    <xf numFmtId="193" fontId="10" fillId="36" borderId="23" xfId="1" applyNumberFormat="1" applyFont="1" applyFill="1" applyBorder="1" applyAlignment="1" applyProtection="1">
      <protection locked="0"/>
    </xf>
    <xf numFmtId="193" fontId="9" fillId="3" borderId="23" xfId="5" applyNumberFormat="1" applyFont="1" applyFill="1" applyBorder="1" applyProtection="1">
      <protection locked="0"/>
    </xf>
    <xf numFmtId="193" fontId="21" fillId="0" borderId="0" xfId="0" applyNumberFormat="1" applyFont="1"/>
    <xf numFmtId="0" fontId="4" fillId="0" borderId="26" xfId="0" applyFont="1" applyBorder="1" applyAlignment="1">
      <alignment horizontal="center" vertical="center"/>
    </xf>
    <xf numFmtId="193" fontId="4" fillId="0" borderId="8" xfId="0" applyNumberFormat="1" applyFont="1" applyBorder="1" applyAlignment="1"/>
    <xf numFmtId="0" fontId="4" fillId="0" borderId="26" xfId="0" applyFont="1" applyBorder="1" applyAlignment="1">
      <alignment wrapText="1"/>
    </xf>
    <xf numFmtId="193" fontId="4" fillId="0" borderId="21" xfId="0" applyNumberFormat="1" applyFont="1" applyBorder="1" applyAlignment="1"/>
    <xf numFmtId="193" fontId="4" fillId="0" borderId="21" xfId="0" applyNumberFormat="1" applyFont="1" applyBorder="1" applyAlignment="1">
      <alignment wrapText="1"/>
    </xf>
    <xf numFmtId="0" fontId="4" fillId="0" borderId="3" xfId="0" applyFont="1" applyFill="1" applyBorder="1" applyAlignment="1">
      <alignment horizontal="center" vertical="center" wrapText="1"/>
    </xf>
    <xf numFmtId="0" fontId="6" fillId="0" borderId="0" xfId="0" applyFont="1" applyFill="1" applyAlignment="1">
      <alignment horizontal="center"/>
    </xf>
    <xf numFmtId="9" fontId="104" fillId="0" borderId="3" xfId="0" applyNumberFormat="1" applyFont="1" applyFill="1" applyBorder="1" applyAlignment="1">
      <alignment horizontal="center" vertical="center"/>
    </xf>
    <xf numFmtId="0" fontId="6" fillId="0" borderId="0" xfId="0" applyFont="1" applyFill="1" applyBorder="1" applyAlignment="1">
      <alignment horizontal="center" wrapText="1"/>
    </xf>
    <xf numFmtId="0" fontId="6" fillId="0" borderId="0" xfId="0" applyFont="1" applyFill="1" applyAlignment="1">
      <alignment horizontal="center" wrapText="1"/>
    </xf>
    <xf numFmtId="0" fontId="7" fillId="0" borderId="3" xfId="13" applyFont="1" applyFill="1" applyBorder="1" applyAlignment="1" applyProtection="1">
      <alignment horizontal="center" vertical="center" wrapText="1"/>
      <protection locked="0"/>
    </xf>
    <xf numFmtId="167" fontId="4" fillId="0" borderId="20" xfId="0" applyNumberFormat="1" applyFont="1" applyBorder="1" applyAlignment="1"/>
    <xf numFmtId="0" fontId="9" fillId="0" borderId="16" xfId="0" applyFont="1" applyFill="1" applyBorder="1" applyAlignment="1">
      <alignment horizontal="right" vertical="center" wrapText="1"/>
    </xf>
    <xf numFmtId="0" fontId="7" fillId="0" borderId="17" xfId="0" applyFont="1" applyFill="1" applyBorder="1" applyAlignment="1">
      <alignment vertical="center" wrapText="1"/>
    </xf>
    <xf numFmtId="169" fontId="24" fillId="37" borderId="0" xfId="20" applyBorder="1"/>
    <xf numFmtId="169" fontId="24" fillId="37" borderId="91" xfId="20" applyBorder="1"/>
    <xf numFmtId="0" fontId="4" fillId="0" borderId="7" xfId="0" applyFont="1" applyFill="1" applyBorder="1" applyAlignment="1">
      <alignment vertical="center"/>
    </xf>
    <xf numFmtId="0" fontId="4" fillId="0" borderId="97" xfId="0" applyFont="1" applyFill="1" applyBorder="1" applyAlignment="1">
      <alignment vertical="center"/>
    </xf>
    <xf numFmtId="0" fontId="6" fillId="0" borderId="97" xfId="0" applyFont="1" applyFill="1" applyBorder="1" applyAlignment="1">
      <alignment vertical="center"/>
    </xf>
    <xf numFmtId="0" fontId="4" fillId="0" borderId="17" xfId="0" applyFont="1" applyFill="1" applyBorder="1" applyAlignment="1">
      <alignment vertical="center"/>
    </xf>
    <xf numFmtId="0" fontId="4" fillId="0" borderId="93" xfId="0" applyFont="1" applyFill="1" applyBorder="1" applyAlignment="1">
      <alignment vertical="center"/>
    </xf>
    <xf numFmtId="0" fontId="4" fillId="0" borderId="94" xfId="0" applyFont="1" applyFill="1" applyBorder="1" applyAlignment="1">
      <alignment vertical="center"/>
    </xf>
    <xf numFmtId="0" fontId="4" fillId="0" borderId="16" xfId="0" applyFont="1" applyFill="1" applyBorder="1" applyAlignment="1">
      <alignment horizontal="center" vertical="center"/>
    </xf>
    <xf numFmtId="0" fontId="4" fillId="0" borderId="104" xfId="0" applyFont="1" applyFill="1" applyBorder="1" applyAlignment="1">
      <alignment horizontal="center" vertical="center"/>
    </xf>
    <xf numFmtId="0" fontId="4" fillId="0" borderId="106" xfId="0" applyFont="1" applyFill="1" applyBorder="1" applyAlignment="1">
      <alignment horizontal="center" vertical="center"/>
    </xf>
    <xf numFmtId="169" fontId="24" fillId="37" borderId="29" xfId="20" applyBorder="1"/>
    <xf numFmtId="169" fontId="24" fillId="37" borderId="108" xfId="20" applyBorder="1"/>
    <xf numFmtId="169" fontId="24" fillId="37" borderId="54" xfId="20" applyBorder="1"/>
    <xf numFmtId="0" fontId="4" fillId="3" borderId="62" xfId="0" applyFont="1" applyFill="1" applyBorder="1" applyAlignment="1">
      <alignment horizontal="center" vertical="center"/>
    </xf>
    <xf numFmtId="0" fontId="4" fillId="3" borderId="0" xfId="0" applyFont="1" applyFill="1" applyBorder="1" applyAlignment="1">
      <alignment vertical="center"/>
    </xf>
    <xf numFmtId="0" fontId="4" fillId="0" borderId="68" xfId="0" applyFont="1" applyFill="1" applyBorder="1" applyAlignment="1">
      <alignment horizontal="center" vertical="center"/>
    </xf>
    <xf numFmtId="0" fontId="4" fillId="3" borderId="95" xfId="0" applyFont="1" applyFill="1" applyBorder="1" applyAlignment="1">
      <alignment vertical="center"/>
    </xf>
    <xf numFmtId="0" fontId="13" fillId="3" borderId="109" xfId="0" applyFont="1" applyFill="1" applyBorder="1" applyAlignment="1">
      <alignment horizontal="left"/>
    </xf>
    <xf numFmtId="0" fontId="13" fillId="3" borderId="110" xfId="0" applyFont="1" applyFill="1" applyBorder="1" applyAlignment="1">
      <alignment horizontal="left"/>
    </xf>
    <xf numFmtId="0" fontId="4" fillId="0" borderId="0" xfId="0" applyFont="1"/>
    <xf numFmtId="0" fontId="4" fillId="0" borderId="0" xfId="0" applyFont="1" applyFill="1"/>
    <xf numFmtId="0" fontId="4" fillId="0" borderId="97" xfId="0" applyFont="1" applyFill="1" applyBorder="1" applyAlignment="1">
      <alignment horizontal="center" vertical="center" wrapText="1"/>
    </xf>
    <xf numFmtId="0" fontId="103" fillId="0" borderId="85" xfId="0" applyFont="1" applyFill="1" applyBorder="1" applyAlignment="1">
      <alignment horizontal="right" vertical="center"/>
    </xf>
    <xf numFmtId="0" fontId="4" fillId="0" borderId="111" xfId="0" applyFont="1" applyFill="1" applyBorder="1" applyAlignment="1">
      <alignment horizontal="center" vertical="center" wrapText="1"/>
    </xf>
    <xf numFmtId="0" fontId="6" fillId="3" borderId="112" xfId="0" applyFont="1" applyFill="1" applyBorder="1" applyAlignment="1">
      <alignment vertical="center"/>
    </xf>
    <xf numFmtId="0" fontId="4" fillId="3" borderId="21" xfId="0" applyFont="1" applyFill="1" applyBorder="1" applyAlignment="1">
      <alignment vertical="center"/>
    </xf>
    <xf numFmtId="0" fontId="4" fillId="0" borderId="113" xfId="0" applyFont="1" applyFill="1" applyBorder="1" applyAlignment="1">
      <alignment horizontal="center" vertical="center"/>
    </xf>
    <xf numFmtId="0" fontId="6" fillId="0" borderId="23" xfId="0" applyFont="1" applyFill="1" applyBorder="1" applyAlignment="1">
      <alignment vertical="center"/>
    </xf>
    <xf numFmtId="169" fontId="24" fillId="37" borderId="25" xfId="20" applyBorder="1"/>
    <xf numFmtId="0" fontId="7" fillId="0" borderId="16" xfId="11" applyFont="1" applyFill="1" applyBorder="1" applyAlignment="1" applyProtection="1">
      <alignment vertical="center"/>
    </xf>
    <xf numFmtId="0" fontId="7" fillId="0" borderId="17" xfId="11" applyFont="1" applyFill="1" applyBorder="1" applyAlignment="1" applyProtection="1">
      <alignment vertical="center"/>
    </xf>
    <xf numFmtId="0" fontId="14" fillId="0" borderId="18" xfId="11" applyFont="1" applyFill="1" applyBorder="1" applyAlignment="1" applyProtection="1">
      <alignment horizontal="center" vertical="center"/>
    </xf>
    <xf numFmtId="0" fontId="6" fillId="36" borderId="114" xfId="0" applyFont="1" applyFill="1" applyBorder="1" applyAlignment="1">
      <alignment vertical="center" wrapText="1"/>
    </xf>
    <xf numFmtId="0" fontId="7" fillId="0" borderId="0" xfId="0" applyFont="1" applyFill="1" applyAlignment="1">
      <alignment wrapText="1"/>
    </xf>
    <xf numFmtId="0" fontId="6" fillId="36" borderId="17" xfId="0" applyFont="1" applyFill="1" applyBorder="1" applyAlignment="1">
      <alignment horizontal="center" vertical="center" wrapText="1"/>
    </xf>
    <xf numFmtId="0" fontId="6" fillId="36" borderId="18" xfId="0" applyFont="1" applyFill="1" applyBorder="1" applyAlignment="1">
      <alignment horizontal="center" vertical="center" wrapText="1"/>
    </xf>
    <xf numFmtId="0" fontId="6" fillId="36" borderId="113" xfId="0" applyFont="1" applyFill="1" applyBorder="1" applyAlignment="1">
      <alignment horizontal="left" vertical="center" wrapText="1"/>
    </xf>
    <xf numFmtId="0" fontId="6" fillId="36" borderId="97" xfId="0" applyFont="1" applyFill="1" applyBorder="1" applyAlignment="1">
      <alignment horizontal="left" vertical="center" wrapText="1"/>
    </xf>
    <xf numFmtId="0" fontId="6" fillId="36" borderId="111" xfId="0" applyFont="1" applyFill="1" applyBorder="1" applyAlignment="1">
      <alignment horizontal="left" vertical="center" wrapText="1"/>
    </xf>
    <xf numFmtId="0" fontId="4" fillId="0" borderId="113" xfId="0" applyFont="1" applyFill="1" applyBorder="1" applyAlignment="1">
      <alignment horizontal="right" vertical="center" wrapText="1"/>
    </xf>
    <xf numFmtId="0" fontId="4" fillId="0" borderId="97" xfId="0" applyFont="1" applyFill="1" applyBorder="1" applyAlignment="1">
      <alignment horizontal="left" vertical="center" wrapText="1"/>
    </xf>
    <xf numFmtId="0" fontId="106" fillId="0" borderId="113" xfId="0" applyFont="1" applyFill="1" applyBorder="1" applyAlignment="1">
      <alignment horizontal="right" vertical="center" wrapText="1"/>
    </xf>
    <xf numFmtId="0" fontId="106" fillId="0" borderId="97" xfId="0" applyFont="1" applyFill="1" applyBorder="1" applyAlignment="1">
      <alignment horizontal="left" vertical="center" wrapText="1"/>
    </xf>
    <xf numFmtId="0" fontId="6" fillId="0" borderId="113" xfId="0" applyFont="1" applyFill="1" applyBorder="1" applyAlignment="1">
      <alignment horizontal="left" vertical="center" wrapText="1"/>
    </xf>
    <xf numFmtId="0" fontId="6" fillId="0" borderId="0" xfId="21410" applyFont="1" applyFill="1" applyAlignment="1" applyProtection="1">
      <alignment horizontal="left" vertical="center"/>
      <protection locked="0"/>
    </xf>
    <xf numFmtId="0" fontId="4" fillId="0" borderId="0" xfId="0" applyFont="1" applyFill="1" applyAlignment="1">
      <alignment horizontal="center" vertical="center"/>
    </xf>
    <xf numFmtId="0" fontId="4" fillId="0" borderId="0" xfId="0" applyFont="1" applyFill="1" applyAlignment="1">
      <alignment horizontal="left" vertical="center"/>
    </xf>
    <xf numFmtId="0" fontId="106" fillId="0" borderId="0" xfId="0" applyFont="1" applyFill="1" applyAlignment="1">
      <alignment horizontal="left" vertical="center"/>
    </xf>
    <xf numFmtId="49" fontId="107" fillId="0" borderId="22" xfId="5" applyNumberFormat="1" applyFont="1" applyFill="1" applyBorder="1" applyAlignment="1" applyProtection="1">
      <alignment horizontal="left" vertical="center"/>
      <protection locked="0"/>
    </xf>
    <xf numFmtId="0" fontId="108" fillId="0" borderId="23" xfId="9" applyFont="1" applyFill="1" applyBorder="1" applyAlignment="1" applyProtection="1">
      <alignment horizontal="left" vertical="center" wrapText="1"/>
      <protection locked="0"/>
    </xf>
    <xf numFmtId="0" fontId="11" fillId="0" borderId="97" xfId="17" applyFill="1" applyBorder="1" applyAlignment="1" applyProtection="1"/>
    <xf numFmtId="49" fontId="106" fillId="0" borderId="113" xfId="0" applyNumberFormat="1" applyFont="1" applyFill="1" applyBorder="1" applyAlignment="1">
      <alignment horizontal="right" vertical="center" wrapText="1"/>
    </xf>
    <xf numFmtId="0" fontId="7" fillId="3" borderId="97" xfId="20960" applyFont="1" applyFill="1" applyBorder="1" applyAlignment="1" applyProtection="1"/>
    <xf numFmtId="0" fontId="100" fillId="0" borderId="97" xfId="20960" applyFont="1" applyFill="1" applyBorder="1" applyAlignment="1" applyProtection="1">
      <alignment horizontal="center" vertical="center"/>
    </xf>
    <xf numFmtId="0" fontId="4" fillId="0" borderId="97" xfId="0" applyFont="1" applyBorder="1"/>
    <xf numFmtId="0" fontId="11" fillId="0" borderId="97" xfId="17" applyFill="1" applyBorder="1" applyAlignment="1" applyProtection="1">
      <alignment horizontal="left" vertical="center" wrapText="1"/>
    </xf>
    <xf numFmtId="49" fontId="106" fillId="0" borderId="97" xfId="0" applyNumberFormat="1" applyFont="1" applyFill="1" applyBorder="1" applyAlignment="1">
      <alignment horizontal="right" vertical="center" wrapText="1"/>
    </xf>
    <xf numFmtId="0" fontId="11" fillId="0" borderId="97" xfId="17" applyFill="1" applyBorder="1" applyAlignment="1" applyProtection="1">
      <alignment horizontal="left" vertical="center"/>
    </xf>
    <xf numFmtId="0" fontId="4" fillId="0" borderId="97" xfId="0" applyFont="1" applyFill="1" applyBorder="1"/>
    <xf numFmtId="0" fontId="109" fillId="77" borderId="98" xfId="21412" applyFont="1" applyFill="1" applyBorder="1" applyAlignment="1" applyProtection="1">
      <alignment vertical="center" wrapText="1"/>
      <protection locked="0"/>
    </xf>
    <xf numFmtId="0" fontId="110" fillId="70" borderId="93" xfId="21412" applyFont="1" applyFill="1" applyBorder="1" applyAlignment="1" applyProtection="1">
      <alignment horizontal="center" vertical="center"/>
      <protection locked="0"/>
    </xf>
    <xf numFmtId="0" fontId="109" fillId="78" borderId="97" xfId="21412" applyFont="1" applyFill="1" applyBorder="1" applyAlignment="1" applyProtection="1">
      <alignment horizontal="center" vertical="center"/>
      <protection locked="0"/>
    </xf>
    <xf numFmtId="0" fontId="109" fillId="77" borderId="98" xfId="21412" applyFont="1" applyFill="1" applyBorder="1" applyAlignment="1" applyProtection="1">
      <alignment vertical="center"/>
      <protection locked="0"/>
    </xf>
    <xf numFmtId="0" fontId="111" fillId="70" borderId="93" xfId="21412" applyFont="1" applyFill="1" applyBorder="1" applyAlignment="1" applyProtection="1">
      <alignment horizontal="center" vertical="center"/>
      <protection locked="0"/>
    </xf>
    <xf numFmtId="0" fontId="111" fillId="3" borderId="93" xfId="21412" applyFont="1" applyFill="1" applyBorder="1" applyAlignment="1" applyProtection="1">
      <alignment horizontal="center" vertical="center"/>
      <protection locked="0"/>
    </xf>
    <xf numFmtId="0" fontId="111" fillId="0" borderId="93" xfId="21412" applyFont="1" applyFill="1" applyBorder="1" applyAlignment="1" applyProtection="1">
      <alignment horizontal="center" vertical="center"/>
      <protection locked="0"/>
    </xf>
    <xf numFmtId="0" fontId="112" fillId="78" borderId="97" xfId="21412" applyFont="1" applyFill="1" applyBorder="1" applyAlignment="1" applyProtection="1">
      <alignment horizontal="center" vertical="center"/>
      <protection locked="0"/>
    </xf>
    <xf numFmtId="0" fontId="109" fillId="77" borderId="98" xfId="21412" applyFont="1" applyFill="1" applyBorder="1" applyAlignment="1" applyProtection="1">
      <alignment horizontal="center" vertical="center"/>
      <protection locked="0"/>
    </xf>
    <xf numFmtId="0" fontId="60" fillId="77" borderId="98" xfId="21412" applyFont="1" applyFill="1" applyBorder="1" applyAlignment="1" applyProtection="1">
      <alignment vertical="center"/>
      <protection locked="0"/>
    </xf>
    <xf numFmtId="0" fontId="111" fillId="70" borderId="97" xfId="21412" applyFont="1" applyFill="1" applyBorder="1" applyAlignment="1" applyProtection="1">
      <alignment horizontal="center" vertical="center"/>
      <protection locked="0"/>
    </xf>
    <xf numFmtId="0" fontId="34" fillId="70" borderId="97" xfId="21412" applyFont="1" applyFill="1" applyBorder="1" applyAlignment="1" applyProtection="1">
      <alignment horizontal="center" vertical="center"/>
      <protection locked="0"/>
    </xf>
    <xf numFmtId="0" fontId="60" fillId="77" borderId="96" xfId="21412" applyFont="1" applyFill="1" applyBorder="1" applyAlignment="1" applyProtection="1">
      <alignment vertical="center"/>
      <protection locked="0"/>
    </xf>
    <xf numFmtId="0" fontId="110" fillId="0" borderId="96" xfId="21412" applyFont="1" applyFill="1" applyBorder="1" applyAlignment="1" applyProtection="1">
      <alignment horizontal="left" vertical="center" wrapText="1"/>
      <protection locked="0"/>
    </xf>
    <xf numFmtId="164" fontId="110" fillId="0" borderId="97" xfId="948" applyNumberFormat="1" applyFont="1" applyFill="1" applyBorder="1" applyAlignment="1" applyProtection="1">
      <alignment horizontal="right" vertical="center"/>
      <protection locked="0"/>
    </xf>
    <xf numFmtId="0" fontId="109" fillId="78" borderId="96" xfId="21412" applyFont="1" applyFill="1" applyBorder="1" applyAlignment="1" applyProtection="1">
      <alignment vertical="top" wrapText="1"/>
      <protection locked="0"/>
    </xf>
    <xf numFmtId="164" fontId="110" fillId="78" borderId="97" xfId="948" applyNumberFormat="1" applyFont="1" applyFill="1" applyBorder="1" applyAlignment="1" applyProtection="1">
      <alignment horizontal="right" vertical="center"/>
    </xf>
    <xf numFmtId="164" fontId="60" fillId="77" borderId="96" xfId="948" applyNumberFormat="1" applyFont="1" applyFill="1" applyBorder="1" applyAlignment="1" applyProtection="1">
      <alignment horizontal="right" vertical="center"/>
      <protection locked="0"/>
    </xf>
    <xf numFmtId="0" fontId="110" fillId="70" borderId="96" xfId="21412" applyFont="1" applyFill="1" applyBorder="1" applyAlignment="1" applyProtection="1">
      <alignment vertical="center" wrapText="1"/>
      <protection locked="0"/>
    </xf>
    <xf numFmtId="0" fontId="110" fillId="70" borderId="96" xfId="21412" applyFont="1" applyFill="1" applyBorder="1" applyAlignment="1" applyProtection="1">
      <alignment horizontal="left" vertical="center" wrapText="1"/>
      <protection locked="0"/>
    </xf>
    <xf numFmtId="0" fontId="110" fillId="0" borderId="96" xfId="21412" applyFont="1" applyFill="1" applyBorder="1" applyAlignment="1" applyProtection="1">
      <alignment vertical="center" wrapText="1"/>
      <protection locked="0"/>
    </xf>
    <xf numFmtId="0" fontId="110" fillId="3" borderId="96" xfId="21412" applyFont="1" applyFill="1" applyBorder="1" applyAlignment="1" applyProtection="1">
      <alignment horizontal="left" vertical="center" wrapText="1"/>
      <protection locked="0"/>
    </xf>
    <xf numFmtId="0" fontId="109" fillId="78" borderId="96" xfId="21412" applyFont="1" applyFill="1" applyBorder="1" applyAlignment="1" applyProtection="1">
      <alignment vertical="center" wrapText="1"/>
      <protection locked="0"/>
    </xf>
    <xf numFmtId="164" fontId="109" fillId="77" borderId="96" xfId="948" applyNumberFormat="1" applyFont="1" applyFill="1" applyBorder="1" applyAlignment="1" applyProtection="1">
      <alignment horizontal="right" vertical="center"/>
      <protection locked="0"/>
    </xf>
    <xf numFmtId="164" fontId="110" fillId="3" borderId="97" xfId="948" applyNumberFormat="1" applyFont="1" applyFill="1" applyBorder="1" applyAlignment="1" applyProtection="1">
      <alignment horizontal="right" vertical="center"/>
      <protection locked="0"/>
    </xf>
    <xf numFmtId="10" fontId="106" fillId="0" borderId="97" xfId="20961" applyNumberFormat="1" applyFont="1" applyFill="1" applyBorder="1" applyAlignment="1">
      <alignment horizontal="left" vertical="center" wrapText="1"/>
    </xf>
    <xf numFmtId="10" fontId="6" fillId="36" borderId="97" xfId="0" applyNumberFormat="1" applyFont="1" applyFill="1" applyBorder="1" applyAlignment="1">
      <alignment horizontal="center" vertical="center" wrapText="1"/>
    </xf>
    <xf numFmtId="10" fontId="108" fillId="0" borderId="23" xfId="20961" applyNumberFormat="1" applyFont="1" applyFill="1" applyBorder="1" applyAlignment="1" applyProtection="1">
      <alignment horizontal="left" vertical="center"/>
    </xf>
    <xf numFmtId="43" fontId="7" fillId="0" borderId="0" xfId="7" applyFont="1"/>
    <xf numFmtId="0" fontId="104" fillId="0" borderId="0" xfId="0" applyFont="1" applyAlignment="1">
      <alignment wrapText="1"/>
    </xf>
    <xf numFmtId="0" fontId="9" fillId="0" borderId="113" xfId="0" applyFont="1" applyBorder="1" applyAlignment="1">
      <alignment horizontal="right" vertical="center" wrapText="1"/>
    </xf>
    <xf numFmtId="0" fontId="9" fillId="0" borderId="113" xfId="0" applyFont="1" applyFill="1" applyBorder="1" applyAlignment="1">
      <alignment horizontal="right" vertical="center" wrapText="1"/>
    </xf>
    <xf numFmtId="0" fontId="7" fillId="0" borderId="97" xfId="0" applyFont="1" applyFill="1" applyBorder="1" applyAlignment="1">
      <alignment vertical="center" wrapText="1"/>
    </xf>
    <xf numFmtId="3" fontId="19" fillId="36" borderId="21" xfId="0" applyNumberFormat="1" applyFont="1" applyFill="1" applyBorder="1" applyAlignment="1">
      <alignment vertical="center" wrapText="1"/>
    </xf>
    <xf numFmtId="3" fontId="19" fillId="0" borderId="21" xfId="0" applyNumberFormat="1" applyFont="1" applyBorder="1" applyAlignment="1">
      <alignment vertical="center" wrapText="1"/>
    </xf>
    <xf numFmtId="3" fontId="19" fillId="0" borderId="21" xfId="0" applyNumberFormat="1" applyFont="1" applyFill="1" applyBorder="1" applyAlignment="1">
      <alignment vertical="center" wrapText="1"/>
    </xf>
    <xf numFmtId="3" fontId="19" fillId="36" borderId="25" xfId="0" applyNumberFormat="1" applyFont="1" applyFill="1" applyBorder="1" applyAlignment="1">
      <alignment vertical="center" wrapText="1"/>
    </xf>
    <xf numFmtId="3" fontId="19" fillId="36" borderId="36" xfId="0" applyNumberFormat="1" applyFont="1" applyFill="1" applyBorder="1" applyAlignment="1">
      <alignment vertical="center" wrapText="1"/>
    </xf>
    <xf numFmtId="0" fontId="4" fillId="0" borderId="111" xfId="0" applyFont="1" applyBorder="1" applyAlignment="1"/>
    <xf numFmtId="0" fontId="4" fillId="0" borderId="24" xfId="0" applyFont="1" applyBorder="1" applyAlignment="1"/>
    <xf numFmtId="0" fontId="2" fillId="0" borderId="17" xfId="0" applyNumberFormat="1" applyFont="1" applyFill="1" applyBorder="1" applyAlignment="1">
      <alignment horizontal="left" vertical="center" wrapText="1" indent="1"/>
    </xf>
    <xf numFmtId="0" fontId="2" fillId="0" borderId="18" xfId="0" applyNumberFormat="1" applyFont="1" applyFill="1" applyBorder="1" applyAlignment="1">
      <alignment horizontal="left" vertical="center" wrapText="1" indent="1"/>
    </xf>
    <xf numFmtId="0" fontId="9" fillId="0" borderId="113" xfId="0" applyFont="1" applyFill="1" applyBorder="1" applyAlignment="1">
      <alignment horizontal="center" vertical="center" wrapText="1"/>
    </xf>
    <xf numFmtId="0" fontId="14" fillId="0" borderId="97" xfId="0" applyFont="1" applyFill="1" applyBorder="1" applyAlignment="1">
      <alignment horizontal="center" vertical="center" wrapText="1"/>
    </xf>
    <xf numFmtId="0" fontId="15" fillId="0" borderId="97" xfId="0" applyFont="1" applyFill="1" applyBorder="1" applyAlignment="1">
      <alignment horizontal="left" vertical="center" wrapText="1"/>
    </xf>
    <xf numFmtId="0" fontId="7" fillId="0" borderId="97" xfId="0" applyFont="1" applyBorder="1" applyAlignment="1">
      <alignment vertical="center" wrapText="1"/>
    </xf>
    <xf numFmtId="0" fontId="9" fillId="2" borderId="113" xfId="0" applyFont="1" applyFill="1" applyBorder="1" applyAlignment="1">
      <alignment horizontal="right" vertical="center"/>
    </xf>
    <xf numFmtId="0" fontId="9" fillId="2" borderId="97" xfId="0" applyFont="1" applyFill="1" applyBorder="1" applyAlignment="1">
      <alignment vertical="center"/>
    </xf>
    <xf numFmtId="193" fontId="9" fillId="2" borderId="97" xfId="0" applyNumberFormat="1" applyFont="1" applyFill="1" applyBorder="1" applyAlignment="1" applyProtection="1">
      <alignment vertical="center"/>
      <protection locked="0"/>
    </xf>
    <xf numFmtId="0" fontId="14" fillId="0" borderId="113" xfId="0" applyFont="1" applyFill="1" applyBorder="1" applyAlignment="1">
      <alignment horizontal="center" vertical="center" wrapText="1"/>
    </xf>
    <xf numFmtId="14" fontId="4" fillId="0" borderId="0" xfId="0" applyNumberFormat="1" applyFont="1"/>
    <xf numFmtId="0" fontId="6" fillId="0" borderId="0" xfId="0" applyFont="1" applyAlignment="1">
      <alignment horizontal="center" wrapText="1"/>
    </xf>
    <xf numFmtId="0" fontId="4" fillId="3" borderId="53" xfId="0" applyFont="1" applyFill="1" applyBorder="1"/>
    <xf numFmtId="0" fontId="4" fillId="3" borderId="116" xfId="0" applyFont="1" applyFill="1" applyBorder="1" applyAlignment="1">
      <alignment wrapText="1"/>
    </xf>
    <xf numFmtId="0" fontId="4" fillId="3" borderId="117" xfId="0" applyFont="1" applyFill="1" applyBorder="1"/>
    <xf numFmtId="0" fontId="6" fillId="3" borderId="11" xfId="0" applyFont="1" applyFill="1" applyBorder="1" applyAlignment="1">
      <alignment horizontal="center" wrapText="1"/>
    </xf>
    <xf numFmtId="0" fontId="4" fillId="0" borderId="97" xfId="0" applyFont="1" applyFill="1" applyBorder="1" applyAlignment="1">
      <alignment horizontal="center"/>
    </xf>
    <xf numFmtId="0" fontId="4" fillId="0" borderId="97" xfId="0" applyFont="1" applyBorder="1" applyAlignment="1">
      <alignment horizontal="center"/>
    </xf>
    <xf numFmtId="0" fontId="4" fillId="3" borderId="62" xfId="0" applyFont="1" applyFill="1" applyBorder="1"/>
    <xf numFmtId="0" fontId="6" fillId="3" borderId="0" xfId="0" applyFont="1" applyFill="1" applyBorder="1" applyAlignment="1">
      <alignment horizontal="center" wrapText="1"/>
    </xf>
    <xf numFmtId="0" fontId="4" fillId="3" borderId="0" xfId="0" applyFont="1" applyFill="1" applyBorder="1" applyAlignment="1">
      <alignment horizontal="center"/>
    </xf>
    <xf numFmtId="0" fontId="4" fillId="3" borderId="91" xfId="0" applyFont="1" applyFill="1" applyBorder="1" applyAlignment="1">
      <alignment horizontal="center" vertical="center" wrapText="1"/>
    </xf>
    <xf numFmtId="0" fontId="4" fillId="0" borderId="113" xfId="0" applyFont="1" applyBorder="1"/>
    <xf numFmtId="0" fontId="4" fillId="0" borderId="97" xfId="0" applyFont="1" applyBorder="1" applyAlignment="1">
      <alignment wrapText="1"/>
    </xf>
    <xf numFmtId="164" fontId="4" fillId="0" borderId="97" xfId="7" applyNumberFormat="1" applyFont="1" applyBorder="1"/>
    <xf numFmtId="164" fontId="4" fillId="0" borderId="111" xfId="7" applyNumberFormat="1" applyFont="1" applyBorder="1"/>
    <xf numFmtId="0" fontId="13" fillId="0" borderId="97" xfId="0" applyFont="1" applyBorder="1" applyAlignment="1">
      <alignment horizontal="left" wrapText="1" indent="2"/>
    </xf>
    <xf numFmtId="169" fontId="24" fillId="37" borderId="97" xfId="20" applyBorder="1"/>
    <xf numFmtId="164" fontId="4" fillId="0" borderId="97" xfId="7" applyNumberFormat="1" applyFont="1" applyBorder="1" applyAlignment="1">
      <alignment vertical="center"/>
    </xf>
    <xf numFmtId="0" fontId="6" fillId="0" borderId="113" xfId="0" applyFont="1" applyBorder="1"/>
    <xf numFmtId="0" fontId="6" fillId="0" borderId="97" xfId="0" applyFont="1" applyBorder="1" applyAlignment="1">
      <alignment wrapText="1"/>
    </xf>
    <xf numFmtId="164" fontId="6" fillId="0" borderId="111" xfId="7" applyNumberFormat="1" applyFont="1" applyBorder="1"/>
    <xf numFmtId="0" fontId="3" fillId="3" borderId="62" xfId="0" applyFont="1" applyFill="1" applyBorder="1" applyAlignment="1">
      <alignment horizontal="left"/>
    </xf>
    <xf numFmtId="164" fontId="4" fillId="3" borderId="0" xfId="7" applyNumberFormat="1" applyFont="1" applyFill="1" applyBorder="1"/>
    <xf numFmtId="164" fontId="4" fillId="3" borderId="0" xfId="7" applyNumberFormat="1" applyFont="1" applyFill="1" applyBorder="1" applyAlignment="1">
      <alignment vertical="center"/>
    </xf>
    <xf numFmtId="164" fontId="4" fillId="3" borderId="91" xfId="7" applyNumberFormat="1" applyFont="1" applyFill="1" applyBorder="1"/>
    <xf numFmtId="164" fontId="4" fillId="0" borderId="97" xfId="7" applyNumberFormat="1" applyFont="1" applyFill="1" applyBorder="1"/>
    <xf numFmtId="164" fontId="4" fillId="0" borderId="97" xfId="7" applyNumberFormat="1" applyFont="1" applyFill="1" applyBorder="1" applyAlignment="1">
      <alignment vertical="center"/>
    </xf>
    <xf numFmtId="0" fontId="13" fillId="0" borderId="97" xfId="0" applyFont="1" applyBorder="1" applyAlignment="1">
      <alignment horizontal="left" wrapText="1" indent="4"/>
    </xf>
    <xf numFmtId="0" fontId="4" fillId="3" borderId="0" xfId="0" applyFont="1" applyFill="1" applyBorder="1" applyAlignment="1">
      <alignment wrapText="1"/>
    </xf>
    <xf numFmtId="0" fontId="4" fillId="3" borderId="0" xfId="0" applyFont="1" applyFill="1" applyBorder="1"/>
    <xf numFmtId="0" fontId="4" fillId="3" borderId="91" xfId="0" applyFont="1" applyFill="1" applyBorder="1"/>
    <xf numFmtId="0" fontId="6" fillId="0" borderId="22" xfId="0" applyFont="1" applyBorder="1"/>
    <xf numFmtId="0" fontId="6" fillId="0" borderId="23" xfId="0" applyFont="1" applyBorder="1" applyAlignment="1">
      <alignment wrapText="1"/>
    </xf>
    <xf numFmtId="169" fontId="24" fillId="37" borderId="114" xfId="20" applyBorder="1"/>
    <xf numFmtId="10" fontId="6" fillId="0" borderId="24" xfId="20961" applyNumberFormat="1" applyFont="1" applyBorder="1"/>
    <xf numFmtId="0" fontId="9" fillId="2" borderId="104" xfId="0" applyFont="1" applyFill="1" applyBorder="1" applyAlignment="1">
      <alignment horizontal="right" vertical="center"/>
    </xf>
    <xf numFmtId="0" fontId="9" fillId="2" borderId="93" xfId="0" applyFont="1" applyFill="1" applyBorder="1" applyAlignment="1">
      <alignment vertical="center"/>
    </xf>
    <xf numFmtId="0" fontId="9" fillId="0" borderId="97" xfId="0" applyFont="1" applyFill="1" applyBorder="1" applyAlignment="1">
      <alignment horizontal="left" vertical="center" wrapText="1"/>
    </xf>
    <xf numFmtId="0" fontId="6" fillId="3" borderId="0" xfId="0" applyFont="1" applyFill="1" applyBorder="1" applyAlignment="1">
      <alignment horizontal="center"/>
    </xf>
    <xf numFmtId="0" fontId="103" fillId="0" borderId="85" xfId="0" applyFont="1" applyFill="1" applyBorder="1" applyAlignment="1">
      <alignment horizontal="left" vertical="center"/>
    </xf>
    <xf numFmtId="0" fontId="103" fillId="0" borderId="83" xfId="0" applyFont="1" applyFill="1" applyBorder="1" applyAlignment="1">
      <alignment vertical="center" wrapText="1"/>
    </xf>
    <xf numFmtId="0" fontId="103" fillId="0" borderId="83" xfId="0" applyFont="1" applyFill="1" applyBorder="1" applyAlignment="1">
      <alignment horizontal="left" vertical="center" wrapText="1"/>
    </xf>
    <xf numFmtId="0" fontId="113" fillId="0" borderId="0" xfId="11" applyFont="1" applyFill="1" applyBorder="1" applyProtection="1"/>
    <xf numFmtId="0" fontId="114" fillId="0" borderId="0" xfId="0" applyFont="1"/>
    <xf numFmtId="0" fontId="113" fillId="0" borderId="0" xfId="11" applyFont="1" applyFill="1" applyBorder="1" applyAlignment="1" applyProtection="1"/>
    <xf numFmtId="0" fontId="115" fillId="0" borderId="0" xfId="11" applyFont="1" applyFill="1" applyBorder="1" applyAlignment="1" applyProtection="1"/>
    <xf numFmtId="0" fontId="114" fillId="0" borderId="0" xfId="0" applyFont="1" applyAlignment="1">
      <alignment wrapText="1"/>
    </xf>
    <xf numFmtId="0" fontId="117" fillId="0" borderId="0" xfId="0" applyFont="1"/>
    <xf numFmtId="0" fontId="114" fillId="0" borderId="0" xfId="0" applyFont="1" applyFill="1"/>
    <xf numFmtId="0" fontId="114" fillId="0" borderId="0" xfId="0" applyFont="1" applyBorder="1"/>
    <xf numFmtId="0" fontId="114" fillId="0" borderId="0" xfId="0" applyFont="1" applyBorder="1" applyAlignment="1">
      <alignment horizontal="left"/>
    </xf>
    <xf numFmtId="0" fontId="116" fillId="0" borderId="127" xfId="0" applyNumberFormat="1" applyFont="1" applyFill="1" applyBorder="1" applyAlignment="1">
      <alignment horizontal="left" vertical="center" wrapText="1"/>
    </xf>
    <xf numFmtId="0" fontId="122" fillId="0" borderId="0" xfId="0" applyFont="1"/>
    <xf numFmtId="49" fontId="103" fillId="0" borderId="97" xfId="0" applyNumberFormat="1" applyFont="1" applyFill="1" applyBorder="1" applyAlignment="1">
      <alignment horizontal="right" vertical="center"/>
    </xf>
    <xf numFmtId="0" fontId="123" fillId="0" borderId="0" xfId="0" applyFont="1" applyFill="1" applyBorder="1" applyAlignment="1"/>
    <xf numFmtId="0" fontId="114" fillId="0" borderId="0" xfId="0" applyFont="1" applyBorder="1" applyAlignment="1">
      <alignment horizontal="left" indent="1"/>
    </xf>
    <xf numFmtId="0" fontId="114" fillId="0" borderId="0" xfId="0" applyFont="1" applyBorder="1" applyAlignment="1">
      <alignment horizontal="left" indent="2"/>
    </xf>
    <xf numFmtId="49" fontId="114" fillId="0" borderId="0" xfId="0" applyNumberFormat="1" applyFont="1" applyBorder="1" applyAlignment="1">
      <alignment horizontal="left" indent="3"/>
    </xf>
    <xf numFmtId="49" fontId="114" fillId="0" borderId="0" xfId="0" applyNumberFormat="1" applyFont="1" applyBorder="1" applyAlignment="1">
      <alignment horizontal="left" indent="1"/>
    </xf>
    <xf numFmtId="49" fontId="114" fillId="0" borderId="0" xfId="0" applyNumberFormat="1" applyFont="1" applyBorder="1" applyAlignment="1">
      <alignment horizontal="left" wrapText="1" indent="2"/>
    </xf>
    <xf numFmtId="49" fontId="114" fillId="0" borderId="0" xfId="0" applyNumberFormat="1" applyFont="1" applyFill="1" applyBorder="1" applyAlignment="1">
      <alignment horizontal="left" wrapText="1" indent="3"/>
    </xf>
    <xf numFmtId="0" fontId="114" fillId="0" borderId="0" xfId="0" applyNumberFormat="1" applyFont="1" applyFill="1" applyBorder="1" applyAlignment="1">
      <alignment horizontal="left" wrapText="1" indent="1"/>
    </xf>
    <xf numFmtId="0" fontId="114" fillId="0" borderId="0" xfId="0" applyFont="1" applyFill="1" applyAlignment="1">
      <alignment horizontal="left" vertical="top" wrapText="1"/>
    </xf>
    <xf numFmtId="0" fontId="127" fillId="3" borderId="97" xfId="21414" applyFont="1" applyFill="1" applyBorder="1" applyAlignment="1">
      <alignment horizontal="left" vertical="center" wrapText="1"/>
    </xf>
    <xf numFmtId="0" fontId="128" fillId="0" borderId="97" xfId="21414" applyFont="1" applyFill="1" applyBorder="1" applyAlignment="1">
      <alignment horizontal="left" vertical="center" wrapText="1" indent="1"/>
    </xf>
    <xf numFmtId="0" fontId="129" fillId="3" borderId="97" xfId="21414" applyFont="1" applyFill="1" applyBorder="1" applyAlignment="1">
      <alignment horizontal="left" vertical="center" wrapText="1"/>
    </xf>
    <xf numFmtId="0" fontId="128" fillId="3" borderId="97" xfId="21414" applyFont="1" applyFill="1" applyBorder="1" applyAlignment="1">
      <alignment horizontal="left" vertical="center" wrapText="1" indent="1"/>
    </xf>
    <xf numFmtId="0" fontId="127" fillId="0" borderId="134" xfId="0" applyFont="1" applyFill="1" applyBorder="1" applyAlignment="1">
      <alignment horizontal="left" vertical="center" wrapText="1"/>
    </xf>
    <xf numFmtId="0" fontId="129" fillId="0" borderId="134" xfId="0" applyFont="1" applyFill="1" applyBorder="1" applyAlignment="1">
      <alignment horizontal="left" vertical="center" wrapText="1"/>
    </xf>
    <xf numFmtId="0" fontId="130" fillId="3" borderId="134" xfId="0" applyFont="1" applyFill="1" applyBorder="1" applyAlignment="1">
      <alignment horizontal="left" vertical="center" wrapText="1" indent="1"/>
    </xf>
    <xf numFmtId="0" fontId="129" fillId="3" borderId="134" xfId="0" applyFont="1" applyFill="1" applyBorder="1" applyAlignment="1">
      <alignment horizontal="left" vertical="center" wrapText="1"/>
    </xf>
    <xf numFmtId="0" fontId="129" fillId="3" borderId="135" xfId="0" applyFont="1" applyFill="1" applyBorder="1" applyAlignment="1">
      <alignment horizontal="left" vertical="center" wrapText="1"/>
    </xf>
    <xf numFmtId="0" fontId="130" fillId="0" borderId="134" xfId="0" applyFont="1" applyFill="1" applyBorder="1" applyAlignment="1">
      <alignment horizontal="left" vertical="center" wrapText="1" indent="1"/>
    </xf>
    <xf numFmtId="0" fontId="130" fillId="0" borderId="97" xfId="21414" applyFont="1" applyFill="1" applyBorder="1" applyAlignment="1">
      <alignment horizontal="left" vertical="center" wrapText="1" indent="1"/>
    </xf>
    <xf numFmtId="0" fontId="129" fillId="0" borderId="97" xfId="21414" applyFont="1" applyFill="1" applyBorder="1" applyAlignment="1">
      <alignment horizontal="left" vertical="center" wrapText="1"/>
    </xf>
    <xf numFmtId="0" fontId="131" fillId="0" borderId="97" xfId="21414" applyFont="1" applyFill="1" applyBorder="1" applyAlignment="1">
      <alignment horizontal="center" vertical="center" wrapText="1"/>
    </xf>
    <xf numFmtId="0" fontId="129" fillId="3" borderId="136" xfId="0" applyFont="1" applyFill="1" applyBorder="1" applyAlignment="1">
      <alignment horizontal="left" vertical="center" wrapText="1"/>
    </xf>
    <xf numFmtId="0" fontId="128" fillId="3" borderId="137" xfId="21414" applyFont="1" applyFill="1" applyBorder="1" applyAlignment="1">
      <alignment horizontal="left" vertical="center" wrapText="1" indent="1"/>
    </xf>
    <xf numFmtId="0" fontId="128" fillId="3" borderId="134" xfId="0" applyFont="1" applyFill="1" applyBorder="1" applyAlignment="1">
      <alignment horizontal="left" vertical="center" wrapText="1" indent="1"/>
    </xf>
    <xf numFmtId="0" fontId="128" fillId="0" borderId="137" xfId="21414" applyFont="1" applyFill="1" applyBorder="1" applyAlignment="1">
      <alignment horizontal="left" vertical="center" wrapText="1" indent="1"/>
    </xf>
    <xf numFmtId="0" fontId="129" fillId="0" borderId="134" xfId="0" applyFont="1" applyBorder="1" applyAlignment="1">
      <alignment horizontal="left" vertical="center" wrapText="1"/>
    </xf>
    <xf numFmtId="0" fontId="128" fillId="0" borderId="134" xfId="0" applyFont="1" applyBorder="1" applyAlignment="1">
      <alignment horizontal="left" vertical="center" wrapText="1" indent="1"/>
    </xf>
    <xf numFmtId="0" fontId="128" fillId="0" borderId="135" xfId="0" applyFont="1" applyBorder="1" applyAlignment="1">
      <alignment horizontal="left" vertical="center" wrapText="1" indent="1"/>
    </xf>
    <xf numFmtId="0" fontId="129" fillId="0" borderId="137" xfId="21414" applyFont="1" applyFill="1" applyBorder="1" applyAlignment="1">
      <alignment horizontal="left" vertical="center" wrapText="1"/>
    </xf>
    <xf numFmtId="0" fontId="129" fillId="3" borderId="137" xfId="21414" applyFont="1" applyFill="1" applyBorder="1" applyAlignment="1">
      <alignment horizontal="left" vertical="center" wrapText="1"/>
    </xf>
    <xf numFmtId="0" fontId="131" fillId="0" borderId="137" xfId="21414" applyFont="1" applyFill="1" applyBorder="1" applyAlignment="1">
      <alignment horizontal="center" vertical="center" wrapText="1"/>
    </xf>
    <xf numFmtId="0" fontId="129" fillId="0" borderId="137" xfId="21414" applyFont="1" applyBorder="1" applyAlignment="1">
      <alignment horizontal="left" vertical="center" wrapText="1"/>
    </xf>
    <xf numFmtId="0" fontId="128" fillId="0" borderId="134" xfId="0" applyFont="1" applyFill="1" applyBorder="1" applyAlignment="1">
      <alignment horizontal="left" vertical="center" wrapText="1" indent="1"/>
    </xf>
    <xf numFmtId="0" fontId="132" fillId="0" borderId="137" xfId="0" applyFont="1" applyBorder="1" applyAlignment="1">
      <alignment horizontal="left"/>
    </xf>
    <xf numFmtId="0" fontId="129" fillId="0" borderId="137" xfId="0" applyFont="1" applyFill="1" applyBorder="1" applyAlignment="1">
      <alignment horizontal="left" vertical="center" wrapText="1"/>
    </xf>
    <xf numFmtId="0" fontId="0" fillId="0" borderId="0" xfId="0" applyAlignment="1">
      <alignment horizontal="left" vertical="center"/>
    </xf>
    <xf numFmtId="0" fontId="129" fillId="0" borderId="142" xfId="0" applyFont="1" applyFill="1" applyBorder="1" applyAlignment="1">
      <alignment horizontal="justify" vertical="center" wrapText="1"/>
    </xf>
    <xf numFmtId="0" fontId="128" fillId="0" borderId="136" xfId="0" applyFont="1" applyFill="1" applyBorder="1" applyAlignment="1">
      <alignment horizontal="left" vertical="center" wrapText="1" indent="1"/>
    </xf>
    <xf numFmtId="0" fontId="128" fillId="0" borderId="135" xfId="0" applyFont="1" applyFill="1" applyBorder="1" applyAlignment="1">
      <alignment horizontal="left" vertical="center" wrapText="1" indent="1"/>
    </xf>
    <xf numFmtId="0" fontId="129" fillId="0" borderId="134" xfId="0" applyFont="1" applyFill="1" applyBorder="1" applyAlignment="1">
      <alignment horizontal="justify" vertical="center" wrapText="1"/>
    </xf>
    <xf numFmtId="0" fontId="127" fillId="0" borderId="134" xfId="0" applyFont="1" applyFill="1" applyBorder="1" applyAlignment="1">
      <alignment horizontal="justify" vertical="center" wrapText="1"/>
    </xf>
    <xf numFmtId="0" fontId="129" fillId="3" borderId="134" xfId="0" applyFont="1" applyFill="1" applyBorder="1" applyAlignment="1">
      <alignment horizontal="justify" vertical="center" wrapText="1"/>
    </xf>
    <xf numFmtId="0" fontId="129" fillId="0" borderId="135" xfId="0" applyFont="1" applyFill="1" applyBorder="1" applyAlignment="1">
      <alignment horizontal="justify" vertical="center" wrapText="1"/>
    </xf>
    <xf numFmtId="0" fontId="129" fillId="0" borderId="136" xfId="0" applyFont="1" applyFill="1" applyBorder="1" applyAlignment="1">
      <alignment horizontal="justify" vertical="center" wrapText="1"/>
    </xf>
    <xf numFmtId="0" fontId="130" fillId="0" borderId="128" xfId="0" applyFont="1" applyFill="1" applyBorder="1" applyAlignment="1">
      <alignment horizontal="left" vertical="center" wrapText="1" indent="1"/>
    </xf>
    <xf numFmtId="0" fontId="127" fillId="0" borderId="134" xfId="0" applyFont="1" applyFill="1" applyBorder="1" applyAlignment="1">
      <alignment vertical="center" wrapText="1"/>
    </xf>
    <xf numFmtId="0" fontId="129" fillId="0" borderId="134" xfId="0" applyFont="1" applyFill="1" applyBorder="1" applyAlignment="1">
      <alignment vertical="center" wrapText="1"/>
    </xf>
    <xf numFmtId="0" fontId="0" fillId="0" borderId="137" xfId="0" applyBorder="1" applyAlignment="1">
      <alignment horizontal="center"/>
    </xf>
    <xf numFmtId="0" fontId="0" fillId="0" borderId="0" xfId="0" applyAlignment="1">
      <alignment horizontal="center"/>
    </xf>
    <xf numFmtId="193" fontId="9" fillId="0" borderId="0" xfId="0" applyNumberFormat="1" applyFont="1" applyFill="1" applyBorder="1" applyAlignment="1" applyProtection="1">
      <alignment horizontal="right"/>
    </xf>
    <xf numFmtId="49" fontId="103" fillId="0" borderId="137" xfId="0" applyNumberFormat="1" applyFont="1" applyFill="1" applyBorder="1" applyAlignment="1">
      <alignment horizontal="right" vertical="center"/>
    </xf>
    <xf numFmtId="0" fontId="0" fillId="0" borderId="141" xfId="0" applyBorder="1" applyAlignment="1">
      <alignment horizontal="center"/>
    </xf>
    <xf numFmtId="0" fontId="128" fillId="0" borderId="141" xfId="21414" applyFont="1" applyFill="1" applyBorder="1" applyAlignment="1">
      <alignment horizontal="left" vertical="center" wrapText="1" indent="1"/>
    </xf>
    <xf numFmtId="0" fontId="128" fillId="3" borderId="137" xfId="0" applyFont="1" applyFill="1" applyBorder="1" applyAlignment="1">
      <alignment horizontal="left" vertical="center" wrapText="1" indent="1"/>
    </xf>
    <xf numFmtId="167" fontId="21" fillId="0" borderId="137" xfId="0" applyNumberFormat="1" applyFont="1" applyBorder="1" applyAlignment="1">
      <alignment horizontal="center"/>
    </xf>
    <xf numFmtId="0" fontId="129" fillId="0" borderId="137" xfId="0" applyFont="1" applyBorder="1" applyAlignment="1">
      <alignment horizontal="left" vertical="center" wrapText="1"/>
    </xf>
    <xf numFmtId="0" fontId="21" fillId="0" borderId="137" xfId="0" applyFont="1" applyBorder="1"/>
    <xf numFmtId="0" fontId="128" fillId="0" borderId="137" xfId="0" applyFont="1" applyBorder="1" applyAlignment="1">
      <alignment horizontal="left" vertical="center" wrapText="1" indent="1"/>
    </xf>
    <xf numFmtId="0" fontId="128" fillId="0" borderId="137" xfId="0" applyFont="1" applyFill="1" applyBorder="1" applyAlignment="1">
      <alignment horizontal="left" vertical="center" wrapText="1" indent="1"/>
    </xf>
    <xf numFmtId="0" fontId="130" fillId="3" borderId="137" xfId="0" applyFont="1" applyFill="1" applyBorder="1" applyAlignment="1">
      <alignment horizontal="left" vertical="center" wrapText="1" indent="1"/>
    </xf>
    <xf numFmtId="0" fontId="130" fillId="0" borderId="137" xfId="0" applyFont="1" applyFill="1" applyBorder="1" applyAlignment="1">
      <alignment horizontal="left" vertical="center" wrapText="1" indent="1"/>
    </xf>
    <xf numFmtId="167" fontId="21" fillId="0" borderId="137" xfId="0" applyNumberFormat="1" applyFont="1" applyFill="1" applyBorder="1" applyAlignment="1">
      <alignment horizontal="center"/>
    </xf>
    <xf numFmtId="167" fontId="20" fillId="0" borderId="55" xfId="0" applyNumberFormat="1" applyFont="1" applyFill="1" applyBorder="1" applyAlignment="1">
      <alignment horizontal="center"/>
    </xf>
    <xf numFmtId="167" fontId="16" fillId="0" borderId="57" xfId="0" applyNumberFormat="1" applyFont="1" applyFill="1" applyBorder="1" applyAlignment="1">
      <alignment horizontal="center"/>
    </xf>
    <xf numFmtId="0" fontId="117" fillId="0" borderId="137" xfId="0" applyFont="1" applyBorder="1"/>
    <xf numFmtId="49" fontId="119" fillId="0" borderId="137" xfId="5" applyNumberFormat="1" applyFont="1" applyFill="1" applyBorder="1" applyAlignment="1" applyProtection="1">
      <alignment horizontal="right" vertical="center"/>
      <protection locked="0"/>
    </xf>
    <xf numFmtId="0" fontId="118" fillId="3" borderId="137" xfId="13" applyFont="1" applyFill="1" applyBorder="1" applyAlignment="1" applyProtection="1">
      <alignment horizontal="left" vertical="center" wrapText="1"/>
      <protection locked="0"/>
    </xf>
    <xf numFmtId="49" fontId="118" fillId="3" borderId="137" xfId="5" applyNumberFormat="1" applyFont="1" applyFill="1" applyBorder="1" applyAlignment="1" applyProtection="1">
      <alignment horizontal="right" vertical="center"/>
      <protection locked="0"/>
    </xf>
    <xf numFmtId="0" fontId="118" fillId="0" borderId="137" xfId="13" applyFont="1" applyFill="1" applyBorder="1" applyAlignment="1" applyProtection="1">
      <alignment horizontal="left" vertical="center" wrapText="1"/>
      <protection locked="0"/>
    </xf>
    <xf numFmtId="49" fontId="118" fillId="0" borderId="137" xfId="5" applyNumberFormat="1" applyFont="1" applyFill="1" applyBorder="1" applyAlignment="1" applyProtection="1">
      <alignment horizontal="right" vertical="center"/>
      <protection locked="0"/>
    </xf>
    <xf numFmtId="0" fontId="120" fillId="0" borderId="137" xfId="13" applyFont="1" applyFill="1" applyBorder="1" applyAlignment="1" applyProtection="1">
      <alignment horizontal="left" vertical="center" wrapText="1"/>
      <protection locked="0"/>
    </xf>
    <xf numFmtId="0" fontId="117" fillId="0" borderId="137" xfId="0" applyFont="1" applyBorder="1" applyAlignment="1">
      <alignment horizontal="center" vertical="center" wrapText="1"/>
    </xf>
    <xf numFmtId="0" fontId="117" fillId="0" borderId="137" xfId="0" applyFont="1" applyFill="1" applyBorder="1" applyAlignment="1">
      <alignment horizontal="center" vertical="center" wrapText="1"/>
    </xf>
    <xf numFmtId="166" fontId="113" fillId="36" borderId="145" xfId="21413" applyFont="1" applyFill="1" applyBorder="1"/>
    <xf numFmtId="0" fontId="113" fillId="0" borderId="145" xfId="0" applyFont="1" applyBorder="1"/>
    <xf numFmtId="0" fontId="113" fillId="0" borderId="145" xfId="0" applyFont="1" applyFill="1" applyBorder="1"/>
    <xf numFmtId="0" fontId="113" fillId="0" borderId="145" xfId="0" applyFont="1" applyBorder="1" applyAlignment="1">
      <alignment horizontal="left" indent="8"/>
    </xf>
    <xf numFmtId="0" fontId="113" fillId="0" borderId="145" xfId="0" applyFont="1" applyBorder="1" applyAlignment="1">
      <alignment wrapText="1"/>
    </xf>
    <xf numFmtId="0" fontId="116" fillId="0" borderId="145" xfId="0" applyFont="1" applyBorder="1"/>
    <xf numFmtId="49" fontId="119" fillId="0" borderId="145" xfId="5" applyNumberFormat="1" applyFont="1" applyFill="1" applyBorder="1" applyAlignment="1" applyProtection="1">
      <alignment horizontal="right" vertical="center" wrapText="1"/>
      <protection locked="0"/>
    </xf>
    <xf numFmtId="49" fontId="118" fillId="3" borderId="145" xfId="5" applyNumberFormat="1" applyFont="1" applyFill="1" applyBorder="1" applyAlignment="1" applyProtection="1">
      <alignment horizontal="right" vertical="center" wrapText="1"/>
      <protection locked="0"/>
    </xf>
    <xf numFmtId="49" fontId="118" fillId="0" borderId="145" xfId="5" applyNumberFormat="1" applyFont="1" applyFill="1" applyBorder="1" applyAlignment="1" applyProtection="1">
      <alignment horizontal="right" vertical="center" wrapText="1"/>
      <protection locked="0"/>
    </xf>
    <xf numFmtId="0" fontId="113" fillId="0" borderId="145" xfId="0" applyFont="1" applyBorder="1" applyAlignment="1">
      <alignment horizontal="center" vertical="center" wrapText="1"/>
    </xf>
    <xf numFmtId="0" fontId="113" fillId="0" borderId="146" xfId="0" applyFont="1" applyFill="1" applyBorder="1" applyAlignment="1">
      <alignment horizontal="center" vertical="center" wrapText="1"/>
    </xf>
    <xf numFmtId="0" fontId="113" fillId="0" borderId="145"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6" fillId="0" borderId="145" xfId="0" applyFont="1" applyFill="1" applyBorder="1"/>
    <xf numFmtId="0" fontId="113" fillId="0" borderId="145" xfId="0" applyNumberFormat="1" applyFont="1" applyFill="1" applyBorder="1" applyAlignment="1">
      <alignment horizontal="left" vertical="center" wrapText="1"/>
    </xf>
    <xf numFmtId="0" fontId="116" fillId="0" borderId="145" xfId="0" applyFont="1" applyFill="1" applyBorder="1" applyAlignment="1">
      <alignment horizontal="left" wrapText="1" indent="1"/>
    </xf>
    <xf numFmtId="0" fontId="116" fillId="0" borderId="145" xfId="0" applyFont="1" applyFill="1" applyBorder="1" applyAlignment="1">
      <alignment horizontal="left" vertical="center" indent="1"/>
    </xf>
    <xf numFmtId="0" fontId="113" fillId="0" borderId="145" xfId="0" applyFont="1" applyFill="1" applyBorder="1" applyAlignment="1">
      <alignment horizontal="left" wrapText="1" indent="1"/>
    </xf>
    <xf numFmtId="0" fontId="113" fillId="0" borderId="145" xfId="0" applyFont="1" applyFill="1" applyBorder="1" applyAlignment="1">
      <alignment horizontal="left" indent="1"/>
    </xf>
    <xf numFmtId="0" fontId="113" fillId="0" borderId="145" xfId="0" applyFont="1" applyFill="1" applyBorder="1" applyAlignment="1">
      <alignment horizontal="left" wrapText="1" indent="4"/>
    </xf>
    <xf numFmtId="0" fontId="113" fillId="0" borderId="145" xfId="0" applyNumberFormat="1" applyFont="1" applyFill="1" applyBorder="1" applyAlignment="1">
      <alignment horizontal="left" indent="3"/>
    </xf>
    <xf numFmtId="0" fontId="116" fillId="0" borderId="145" xfId="0" applyFont="1" applyFill="1" applyBorder="1" applyAlignment="1">
      <alignment horizontal="left" indent="1"/>
    </xf>
    <xf numFmtId="0" fontId="117" fillId="0" borderId="145" xfId="0" applyFont="1" applyFill="1" applyBorder="1" applyAlignment="1">
      <alignment horizontal="center" vertical="center" wrapText="1"/>
    </xf>
    <xf numFmtId="0" fontId="113" fillId="79" borderId="145" xfId="0" applyFont="1" applyFill="1" applyBorder="1"/>
    <xf numFmtId="0" fontId="116" fillId="0" borderId="7" xfId="0" applyFont="1" applyBorder="1"/>
    <xf numFmtId="0" fontId="113" fillId="0" borderId="145" xfId="0" applyFont="1" applyFill="1" applyBorder="1" applyAlignment="1">
      <alignment horizontal="left" wrapText="1" indent="2"/>
    </xf>
    <xf numFmtId="0" fontId="113" fillId="0" borderId="145" xfId="0" applyFont="1" applyFill="1" applyBorder="1" applyAlignment="1">
      <alignment horizontal="left" wrapText="1"/>
    </xf>
    <xf numFmtId="0" fontId="113" fillId="0" borderId="0" xfId="0" applyFont="1" applyBorder="1"/>
    <xf numFmtId="0" fontId="113" fillId="0" borderId="145" xfId="0" applyFont="1" applyBorder="1" applyAlignment="1">
      <alignment horizontal="left" indent="1"/>
    </xf>
    <xf numFmtId="0" fontId="113" fillId="0" borderId="145" xfId="0" applyFont="1" applyBorder="1" applyAlignment="1">
      <alignment horizontal="center"/>
    </xf>
    <xf numFmtId="0" fontId="113" fillId="0" borderId="0" xfId="0" applyFont="1" applyBorder="1" applyAlignment="1">
      <alignment horizontal="center" vertical="center"/>
    </xf>
    <xf numFmtId="0" fontId="113" fillId="0" borderId="145" xfId="0" applyFont="1" applyFill="1" applyBorder="1" applyAlignment="1">
      <alignment horizontal="center" vertical="center" wrapText="1"/>
    </xf>
    <xf numFmtId="0" fontId="113" fillId="0" borderId="7" xfId="0" applyFont="1" applyBorder="1" applyAlignment="1">
      <alignment horizontal="center" vertical="center" wrapText="1"/>
    </xf>
    <xf numFmtId="0" fontId="113" fillId="0" borderId="11" xfId="0" applyFont="1" applyBorder="1" applyAlignment="1">
      <alignment horizontal="center" vertical="center" wrapText="1"/>
    </xf>
    <xf numFmtId="0" fontId="113" fillId="0" borderId="52" xfId="0" applyFont="1" applyBorder="1" applyAlignment="1">
      <alignment wrapText="1"/>
    </xf>
    <xf numFmtId="0" fontId="113" fillId="0" borderId="7" xfId="0" applyFont="1" applyBorder="1" applyAlignment="1">
      <alignment wrapText="1"/>
    </xf>
    <xf numFmtId="0" fontId="113" fillId="0" borderId="0" xfId="0" applyFont="1" applyBorder="1" applyAlignment="1">
      <alignment horizontal="center" vertical="center" wrapText="1"/>
    </xf>
    <xf numFmtId="0" fontId="113" fillId="0" borderId="144" xfId="0" applyFont="1" applyFill="1" applyBorder="1" applyAlignment="1">
      <alignment horizontal="center" vertical="center" wrapText="1"/>
    </xf>
    <xf numFmtId="0" fontId="113" fillId="0" borderId="0" xfId="0" applyFont="1" applyFill="1" applyBorder="1" applyAlignment="1">
      <alignment horizontal="center" vertical="center" wrapText="1"/>
    </xf>
    <xf numFmtId="0" fontId="113" fillId="0" borderId="147" xfId="0" applyFont="1" applyFill="1" applyBorder="1" applyAlignment="1">
      <alignment horizontal="center" vertical="center" wrapText="1"/>
    </xf>
    <xf numFmtId="0" fontId="113" fillId="0" borderId="143" xfId="0" applyFont="1" applyFill="1" applyBorder="1" applyAlignment="1">
      <alignment horizontal="center" vertical="center" wrapText="1"/>
    </xf>
    <xf numFmtId="0" fontId="113" fillId="0" borderId="0" xfId="0" applyFont="1" applyFill="1"/>
    <xf numFmtId="49" fontId="113" fillId="0" borderId="151" xfId="0" applyNumberFormat="1" applyFont="1" applyFill="1" applyBorder="1" applyAlignment="1">
      <alignment horizontal="left" wrapText="1" indent="1"/>
    </xf>
    <xf numFmtId="0" fontId="113" fillId="0" borderId="153" xfId="0" applyNumberFormat="1" applyFont="1" applyFill="1" applyBorder="1" applyAlignment="1">
      <alignment horizontal="left" wrapText="1" indent="1"/>
    </xf>
    <xf numFmtId="49" fontId="113" fillId="0" borderId="154" xfId="0" applyNumberFormat="1" applyFont="1" applyFill="1" applyBorder="1" applyAlignment="1">
      <alignment horizontal="left" wrapText="1" indent="1"/>
    </xf>
    <xf numFmtId="0" fontId="113" fillId="0" borderId="155" xfId="0" applyNumberFormat="1" applyFont="1" applyFill="1" applyBorder="1" applyAlignment="1">
      <alignment horizontal="left" wrapText="1" indent="1"/>
    </xf>
    <xf numFmtId="49" fontId="113" fillId="0" borderId="155" xfId="0" applyNumberFormat="1" applyFont="1" applyFill="1" applyBorder="1" applyAlignment="1">
      <alignment horizontal="left" wrapText="1" indent="3"/>
    </xf>
    <xf numFmtId="49" fontId="113" fillId="0" borderId="154" xfId="0" applyNumberFormat="1" applyFont="1" applyFill="1" applyBorder="1" applyAlignment="1">
      <alignment horizontal="left" wrapText="1" indent="3"/>
    </xf>
    <xf numFmtId="49" fontId="113" fillId="0" borderId="154" xfId="0" applyNumberFormat="1" applyFont="1" applyFill="1" applyBorder="1" applyAlignment="1">
      <alignment horizontal="left" wrapText="1" indent="2"/>
    </xf>
    <xf numFmtId="49" fontId="113" fillId="0" borderId="155" xfId="0" applyNumberFormat="1" applyFont="1" applyBorder="1" applyAlignment="1">
      <alignment horizontal="left" wrapText="1" indent="2"/>
    </xf>
    <xf numFmtId="49" fontId="113" fillId="0" borderId="154" xfId="0" applyNumberFormat="1" applyFont="1" applyFill="1" applyBorder="1" applyAlignment="1">
      <alignment horizontal="left" vertical="top" wrapText="1" indent="2"/>
    </xf>
    <xf numFmtId="49" fontId="113" fillId="0" borderId="154" xfId="0" applyNumberFormat="1" applyFont="1" applyFill="1" applyBorder="1" applyAlignment="1">
      <alignment horizontal="left" indent="1"/>
    </xf>
    <xf numFmtId="0" fontId="113" fillId="0" borderId="155" xfId="0" applyNumberFormat="1" applyFont="1" applyBorder="1" applyAlignment="1">
      <alignment horizontal="left" indent="1"/>
    </xf>
    <xf numFmtId="49" fontId="113" fillId="0" borderId="155" xfId="0" applyNumberFormat="1" applyFont="1" applyBorder="1" applyAlignment="1">
      <alignment horizontal="left" indent="1"/>
    </xf>
    <xf numFmtId="49" fontId="113" fillId="0" borderId="154" xfId="0" applyNumberFormat="1" applyFont="1" applyFill="1" applyBorder="1" applyAlignment="1">
      <alignment horizontal="left" indent="3"/>
    </xf>
    <xf numFmtId="49" fontId="113" fillId="0" borderId="155" xfId="0" applyNumberFormat="1" applyFont="1" applyBorder="1" applyAlignment="1">
      <alignment horizontal="left" indent="3"/>
    </xf>
    <xf numFmtId="0" fontId="113" fillId="0" borderId="155" xfId="0" applyFont="1" applyBorder="1" applyAlignment="1">
      <alignment horizontal="left" indent="2"/>
    </xf>
    <xf numFmtId="0" fontId="113" fillId="0" borderId="154" xfId="0" applyFont="1" applyBorder="1" applyAlignment="1">
      <alignment horizontal="left" indent="2"/>
    </xf>
    <xf numFmtId="0" fontId="113" fillId="0" borderId="155" xfId="0" applyFont="1" applyBorder="1" applyAlignment="1">
      <alignment horizontal="left" indent="1"/>
    </xf>
    <xf numFmtId="0" fontId="113" fillId="0" borderId="154" xfId="0" applyFont="1" applyBorder="1" applyAlignment="1">
      <alignment horizontal="left" indent="1"/>
    </xf>
    <xf numFmtId="0" fontId="116" fillId="0" borderId="63" xfId="0" applyFont="1" applyBorder="1"/>
    <xf numFmtId="0" fontId="113" fillId="0" borderId="68" xfId="0" applyFont="1" applyBorder="1"/>
    <xf numFmtId="0" fontId="113" fillId="0" borderId="0" xfId="0" applyFont="1" applyBorder="1" applyAlignment="1">
      <alignment wrapText="1"/>
    </xf>
    <xf numFmtId="0" fontId="113" fillId="0" borderId="0" xfId="0" applyFont="1" applyAlignment="1">
      <alignment horizontal="center" vertical="center"/>
    </xf>
    <xf numFmtId="0" fontId="113" fillId="0" borderId="0" xfId="0" applyFont="1" applyBorder="1" applyAlignment="1">
      <alignment horizontal="left"/>
    </xf>
    <xf numFmtId="0" fontId="116" fillId="0" borderId="145" xfId="0" applyNumberFormat="1" applyFont="1" applyFill="1" applyBorder="1" applyAlignment="1">
      <alignment horizontal="left" vertical="center" wrapText="1"/>
    </xf>
    <xf numFmtId="0" fontId="113" fillId="0" borderId="7" xfId="0" applyFont="1" applyFill="1" applyBorder="1" applyAlignment="1">
      <alignment horizontal="center" vertical="center" wrapText="1"/>
    </xf>
    <xf numFmtId="0" fontId="9" fillId="0" borderId="0" xfId="0" applyFont="1" applyFill="1" applyBorder="1" applyAlignment="1">
      <alignment wrapText="1"/>
    </xf>
    <xf numFmtId="0" fontId="116" fillId="0" borderId="145" xfId="0" applyFont="1" applyBorder="1" applyAlignment="1">
      <alignment horizontal="center" vertical="center" wrapText="1"/>
    </xf>
    <xf numFmtId="0" fontId="118" fillId="0" borderId="0" xfId="0" applyFont="1" applyAlignment="1">
      <alignment horizontal="center" vertical="center"/>
    </xf>
    <xf numFmtId="0" fontId="118" fillId="0" borderId="0" xfId="0" applyFont="1"/>
    <xf numFmtId="0" fontId="136" fillId="0" borderId="0" xfId="0" applyFont="1"/>
    <xf numFmtId="0" fontId="113" fillId="0" borderId="132" xfId="0" applyNumberFormat="1" applyFont="1" applyFill="1" applyBorder="1" applyAlignment="1">
      <alignment horizontal="left" vertical="center" wrapText="1" indent="1" readingOrder="1"/>
    </xf>
    <xf numFmtId="0" fontId="118" fillId="0" borderId="145" xfId="0" applyFont="1" applyBorder="1" applyAlignment="1">
      <alignment horizontal="left" indent="3"/>
    </xf>
    <xf numFmtId="0" fontId="116" fillId="0" borderId="145" xfId="0" applyNumberFormat="1" applyFont="1" applyFill="1" applyBorder="1" applyAlignment="1">
      <alignment vertical="center" wrapText="1" readingOrder="1"/>
    </xf>
    <xf numFmtId="0" fontId="118" fillId="0" borderId="145" xfId="0" applyFont="1" applyFill="1" applyBorder="1" applyAlignment="1">
      <alignment horizontal="left" indent="2"/>
    </xf>
    <xf numFmtId="0" fontId="113" fillId="0" borderId="133" xfId="0" applyNumberFormat="1" applyFont="1" applyFill="1" applyBorder="1" applyAlignment="1">
      <alignment vertical="center" wrapText="1" readingOrder="1"/>
    </xf>
    <xf numFmtId="0" fontId="118" fillId="0" borderId="146" xfId="0" applyFont="1" applyBorder="1" applyAlignment="1">
      <alignment horizontal="left" indent="2"/>
    </xf>
    <xf numFmtId="0" fontId="113" fillId="0" borderId="132" xfId="0" applyNumberFormat="1" applyFont="1" applyFill="1" applyBorder="1" applyAlignment="1">
      <alignment vertical="center" wrapText="1" readingOrder="1"/>
    </xf>
    <xf numFmtId="0" fontId="118" fillId="0" borderId="145" xfId="0" applyFont="1" applyBorder="1" applyAlignment="1">
      <alignment horizontal="left" indent="2"/>
    </xf>
    <xf numFmtId="0" fontId="113" fillId="0" borderId="131" xfId="0" applyNumberFormat="1" applyFont="1" applyFill="1" applyBorder="1" applyAlignment="1">
      <alignment vertical="center" wrapText="1" readingOrder="1"/>
    </xf>
    <xf numFmtId="0" fontId="136" fillId="0" borderId="7" xfId="0" applyFont="1" applyBorder="1"/>
    <xf numFmtId="0" fontId="103" fillId="0" borderId="145" xfId="0" applyFont="1" applyFill="1" applyBorder="1" applyAlignment="1">
      <alignment vertical="center" wrapText="1"/>
    </xf>
    <xf numFmtId="0" fontId="103" fillId="0" borderId="145" xfId="0" applyFont="1" applyBorder="1" applyAlignment="1">
      <alignment horizontal="left" vertical="center" wrapText="1"/>
    </xf>
    <xf numFmtId="0" fontId="103" fillId="0" borderId="145" xfId="0" applyFont="1" applyBorder="1" applyAlignment="1">
      <alignment horizontal="left" indent="2"/>
    </xf>
    <xf numFmtId="0" fontId="103" fillId="0" borderId="145" xfId="0" applyNumberFormat="1" applyFont="1" applyFill="1" applyBorder="1" applyAlignment="1">
      <alignment vertical="center" wrapText="1"/>
    </xf>
    <xf numFmtId="0" fontId="103" fillId="0" borderId="145" xfId="0" applyNumberFormat="1" applyFont="1" applyFill="1" applyBorder="1" applyAlignment="1">
      <alignment horizontal="left" vertical="center" indent="1"/>
    </xf>
    <xf numFmtId="0" fontId="103" fillId="0" borderId="145" xfId="0" applyNumberFormat="1" applyFont="1" applyFill="1" applyBorder="1" applyAlignment="1">
      <alignment horizontal="left" vertical="center" wrapText="1" indent="1"/>
    </xf>
    <xf numFmtId="0" fontId="103" fillId="0" borderId="145" xfId="0" applyNumberFormat="1" applyFont="1" applyFill="1" applyBorder="1" applyAlignment="1">
      <alignment horizontal="right" vertical="center"/>
    </xf>
    <xf numFmtId="49" fontId="103" fillId="0" borderId="145" xfId="0" applyNumberFormat="1" applyFont="1" applyFill="1" applyBorder="1" applyAlignment="1">
      <alignment horizontal="right" vertical="center"/>
    </xf>
    <xf numFmtId="49" fontId="103" fillId="0" borderId="145" xfId="0" applyNumberFormat="1" applyFont="1" applyFill="1" applyBorder="1" applyAlignment="1">
      <alignment vertical="top" wrapText="1"/>
    </xf>
    <xf numFmtId="49" fontId="103" fillId="0" borderId="145" xfId="0" applyNumberFormat="1" applyFont="1" applyFill="1" applyBorder="1" applyAlignment="1">
      <alignment horizontal="left" vertical="top" wrapText="1" indent="2"/>
    </xf>
    <xf numFmtId="49" fontId="103" fillId="0" borderId="145" xfId="0" applyNumberFormat="1" applyFont="1" applyFill="1" applyBorder="1" applyAlignment="1">
      <alignment horizontal="left" vertical="center" wrapText="1" indent="3"/>
    </xf>
    <xf numFmtId="49" fontId="103" fillId="0" borderId="145" xfId="0" applyNumberFormat="1" applyFont="1" applyFill="1" applyBorder="1" applyAlignment="1">
      <alignment horizontal="left" wrapText="1" indent="2"/>
    </xf>
    <xf numFmtId="49" fontId="103" fillId="0" borderId="145" xfId="0" applyNumberFormat="1" applyFont="1" applyFill="1" applyBorder="1" applyAlignment="1">
      <alignment horizontal="left" vertical="top" wrapText="1"/>
    </xf>
    <xf numFmtId="49" fontId="103" fillId="0" borderId="145" xfId="0" applyNumberFormat="1" applyFont="1" applyFill="1" applyBorder="1" applyAlignment="1">
      <alignment horizontal="left" wrapText="1" indent="3"/>
    </xf>
    <xf numFmtId="49" fontId="103" fillId="0" borderId="145" xfId="0" applyNumberFormat="1" applyFont="1" applyFill="1" applyBorder="1" applyAlignment="1">
      <alignment vertical="center"/>
    </xf>
    <xf numFmtId="0" fontId="103" fillId="0" borderId="145" xfId="0" applyFont="1" applyFill="1" applyBorder="1" applyAlignment="1">
      <alignment horizontal="left" vertical="center" wrapText="1"/>
    </xf>
    <xf numFmtId="49" fontId="103" fillId="0" borderId="145" xfId="0" applyNumberFormat="1" applyFont="1" applyFill="1" applyBorder="1" applyAlignment="1">
      <alignment horizontal="left" indent="3"/>
    </xf>
    <xf numFmtId="0" fontId="103" fillId="0" borderId="145" xfId="0" applyFont="1" applyBorder="1" applyAlignment="1">
      <alignment horizontal="left" indent="1"/>
    </xf>
    <xf numFmtId="0" fontId="103" fillId="0" borderId="145" xfId="0" applyNumberFormat="1" applyFont="1" applyFill="1" applyBorder="1" applyAlignment="1">
      <alignment horizontal="left" vertical="center" wrapText="1"/>
    </xf>
    <xf numFmtId="0" fontId="103" fillId="0" borderId="145" xfId="0" applyFont="1" applyFill="1" applyBorder="1" applyAlignment="1">
      <alignment horizontal="left" wrapText="1" indent="2"/>
    </xf>
    <xf numFmtId="0" fontId="103" fillId="0" borderId="145" xfId="0" applyFont="1" applyBorder="1" applyAlignment="1">
      <alignment horizontal="left" vertical="top" wrapText="1"/>
    </xf>
    <xf numFmtId="0" fontId="102" fillId="0" borderId="7" xfId="0" applyFont="1" applyBorder="1" applyAlignment="1">
      <alignment wrapText="1"/>
    </xf>
    <xf numFmtId="0" fontId="103" fillId="0" borderId="145" xfId="0" applyFont="1" applyBorder="1" applyAlignment="1">
      <alignment horizontal="left" vertical="top" wrapText="1" indent="2"/>
    </xf>
    <xf numFmtId="0" fontId="103" fillId="0" borderId="145" xfId="0" applyFont="1" applyBorder="1" applyAlignment="1">
      <alignment horizontal="left" wrapText="1"/>
    </xf>
    <xf numFmtId="0" fontId="103" fillId="0" borderId="145" xfId="12672" applyFont="1" applyFill="1" applyBorder="1" applyAlignment="1">
      <alignment horizontal="left" vertical="center" wrapText="1" indent="2"/>
    </xf>
    <xf numFmtId="0" fontId="103" fillId="0" borderId="145" xfId="0" applyFont="1" applyBorder="1" applyAlignment="1">
      <alignment horizontal="left" wrapText="1" indent="2"/>
    </xf>
    <xf numFmtId="0" fontId="103" fillId="0" borderId="145" xfId="0" applyFont="1" applyBorder="1" applyAlignment="1">
      <alignment wrapText="1"/>
    </xf>
    <xf numFmtId="0" fontId="103" fillId="0" borderId="145" xfId="0" applyFont="1" applyBorder="1"/>
    <xf numFmtId="0" fontId="103" fillId="0" borderId="145" xfId="12672" applyFont="1" applyFill="1" applyBorder="1" applyAlignment="1">
      <alignment horizontal="left" vertical="center" wrapText="1"/>
    </xf>
    <xf numFmtId="0" fontId="102" fillId="0" borderId="145" xfId="0" applyFont="1" applyBorder="1" applyAlignment="1">
      <alignment wrapText="1"/>
    </xf>
    <xf numFmtId="0" fontId="103" fillId="0" borderId="147" xfId="0" applyNumberFormat="1" applyFont="1" applyFill="1" applyBorder="1" applyAlignment="1">
      <alignment horizontal="left" vertical="center" wrapText="1"/>
    </xf>
    <xf numFmtId="0" fontId="103" fillId="3" borderId="145" xfId="5" applyNumberFormat="1" applyFont="1" applyFill="1" applyBorder="1" applyAlignment="1" applyProtection="1">
      <alignment horizontal="right" vertical="center"/>
      <protection locked="0"/>
    </xf>
    <xf numFmtId="2" fontId="103" fillId="3" borderId="145" xfId="5" applyNumberFormat="1" applyFont="1" applyFill="1" applyBorder="1" applyAlignment="1" applyProtection="1">
      <alignment horizontal="right" vertical="center"/>
      <protection locked="0"/>
    </xf>
    <xf numFmtId="0" fontId="103" fillId="0" borderId="145" xfId="0" applyNumberFormat="1" applyFont="1" applyFill="1" applyBorder="1" applyAlignment="1">
      <alignment vertical="center"/>
    </xf>
    <xf numFmtId="0" fontId="103" fillId="0" borderId="147" xfId="13" applyFont="1" applyFill="1" applyBorder="1" applyAlignment="1" applyProtection="1">
      <alignment horizontal="left" vertical="top" wrapText="1"/>
      <protection locked="0"/>
    </xf>
    <xf numFmtId="0" fontId="103" fillId="0" borderId="148" xfId="13" applyFont="1" applyFill="1" applyBorder="1" applyAlignment="1" applyProtection="1">
      <alignment horizontal="left" vertical="top" wrapText="1"/>
      <protection locked="0"/>
    </xf>
    <xf numFmtId="0" fontId="103" fillId="0" borderId="146" xfId="0" applyFont="1" applyFill="1" applyBorder="1" applyAlignment="1">
      <alignment vertical="center" wrapText="1"/>
    </xf>
    <xf numFmtId="0" fontId="122" fillId="0" borderId="0" xfId="0" applyFont="1" applyBorder="1" applyAlignment="1">
      <alignment horizontal="left" indent="2"/>
    </xf>
    <xf numFmtId="0" fontId="113" fillId="0" borderId="0" xfId="0" applyNumberFormat="1" applyFont="1" applyFill="1" applyBorder="1" applyAlignment="1">
      <alignment horizontal="left" vertical="center" indent="1"/>
    </xf>
    <xf numFmtId="0" fontId="113" fillId="0" borderId="0" xfId="0" applyNumberFormat="1" applyFont="1" applyFill="1" applyBorder="1" applyAlignment="1">
      <alignment vertical="center" wrapText="1"/>
    </xf>
    <xf numFmtId="0" fontId="113" fillId="0" borderId="0" xfId="0" applyFont="1" applyFill="1" applyBorder="1" applyAlignment="1">
      <alignment vertical="center" wrapText="1"/>
    </xf>
    <xf numFmtId="0" fontId="124" fillId="0" borderId="0" xfId="0" applyNumberFormat="1" applyFont="1" applyFill="1" applyBorder="1" applyAlignment="1">
      <alignment horizontal="left" vertical="center" wrapText="1" readingOrder="1"/>
    </xf>
    <xf numFmtId="0" fontId="122" fillId="0" borderId="0" xfId="0" applyFont="1" applyBorder="1" applyAlignment="1">
      <alignment horizontal="left" vertical="center" wrapText="1"/>
    </xf>
    <xf numFmtId="0" fontId="113" fillId="0" borderId="0" xfId="0" applyFont="1" applyFill="1" applyBorder="1" applyAlignment="1">
      <alignment horizontal="left" vertical="center" wrapText="1"/>
    </xf>
    <xf numFmtId="0" fontId="103" fillId="0" borderId="146" xfId="0" applyFont="1" applyBorder="1" applyAlignment="1">
      <alignment horizontal="left" indent="2"/>
    </xf>
    <xf numFmtId="0" fontId="103" fillId="0" borderId="133" xfId="0" applyNumberFormat="1" applyFont="1" applyFill="1" applyBorder="1" applyAlignment="1">
      <alignment horizontal="left" vertical="center" wrapText="1" readingOrder="1"/>
    </xf>
    <xf numFmtId="0" fontId="103" fillId="0" borderId="145" xfId="0" applyNumberFormat="1" applyFont="1" applyFill="1" applyBorder="1" applyAlignment="1">
      <alignment horizontal="left" vertical="center" wrapText="1" readingOrder="1"/>
    </xf>
    <xf numFmtId="167" fontId="17" fillId="80" borderId="56" xfId="0" applyNumberFormat="1" applyFont="1" applyFill="1" applyBorder="1" applyAlignment="1">
      <alignment horizontal="center"/>
    </xf>
    <xf numFmtId="0" fontId="11" fillId="0" borderId="97" xfId="17" applyFill="1" applyBorder="1" applyAlignment="1" applyProtection="1">
      <alignment horizontal="left" vertical="top" wrapText="1"/>
    </xf>
    <xf numFmtId="0" fontId="103" fillId="0" borderId="0" xfId="0" applyFont="1" applyFill="1" applyBorder="1" applyAlignment="1">
      <alignment wrapText="1"/>
    </xf>
    <xf numFmtId="0" fontId="139" fillId="0" borderId="0" xfId="0" applyFont="1"/>
    <xf numFmtId="0" fontId="140" fillId="0" borderId="0" xfId="0" applyFont="1" applyFill="1" applyAlignment="1">
      <alignment vertical="top"/>
    </xf>
    <xf numFmtId="0" fontId="140" fillId="0" borderId="0" xfId="0" applyFont="1" applyFill="1" applyAlignment="1">
      <alignment vertical="top" wrapText="1"/>
    </xf>
    <xf numFmtId="0" fontId="147" fillId="0" borderId="0" xfId="0" applyFont="1" applyFill="1" applyAlignment="1">
      <alignment vertical="top" wrapText="1"/>
    </xf>
    <xf numFmtId="0" fontId="7" fillId="0" borderId="0" xfId="11" applyFont="1" applyFill="1" applyBorder="1" applyProtection="1"/>
    <xf numFmtId="0" fontId="7" fillId="0" borderId="0" xfId="11" applyFont="1" applyFill="1" applyBorder="1" applyAlignment="1" applyProtection="1"/>
    <xf numFmtId="0" fontId="146" fillId="0" borderId="0" xfId="11" applyFont="1" applyFill="1" applyBorder="1" applyAlignment="1" applyProtection="1"/>
    <xf numFmtId="0" fontId="141" fillId="81" borderId="145" xfId="0" applyFont="1" applyFill="1" applyBorder="1" applyAlignment="1">
      <alignment horizontal="left" vertical="center"/>
    </xf>
    <xf numFmtId="49" fontId="142" fillId="0" borderId="145" xfId="0" applyNumberFormat="1" applyFont="1" applyFill="1" applyBorder="1" applyAlignment="1">
      <alignment horizontal="left" vertical="center"/>
    </xf>
    <xf numFmtId="0" fontId="142" fillId="0" borderId="145" xfId="0" applyFont="1" applyFill="1" applyBorder="1" applyAlignment="1">
      <alignment horizontal="left" vertical="center"/>
    </xf>
    <xf numFmtId="0" fontId="141" fillId="0" borderId="145" xfId="0" applyFont="1" applyFill="1" applyBorder="1" applyAlignment="1">
      <alignment horizontal="left" vertical="center"/>
    </xf>
    <xf numFmtId="0" fontId="141" fillId="82" borderId="17" xfId="0" applyFont="1" applyFill="1" applyBorder="1" applyAlignment="1">
      <alignment horizontal="center" vertical="center"/>
    </xf>
    <xf numFmtId="0" fontId="141" fillId="82" borderId="18" xfId="0" applyFont="1" applyFill="1" applyBorder="1" applyAlignment="1">
      <alignment horizontal="center" vertical="center"/>
    </xf>
    <xf numFmtId="194" fontId="141" fillId="81" borderId="154" xfId="7" applyNumberFormat="1" applyFont="1" applyFill="1" applyBorder="1" applyAlignment="1">
      <alignment horizontal="left" vertical="center"/>
    </xf>
    <xf numFmtId="194" fontId="142" fillId="0" borderId="154" xfId="7" applyNumberFormat="1" applyFont="1" applyFill="1" applyBorder="1" applyAlignment="1">
      <alignment horizontal="left" vertical="center"/>
    </xf>
    <xf numFmtId="10" fontId="7" fillId="0" borderId="154" xfId="0" applyNumberFormat="1" applyFont="1" applyFill="1" applyBorder="1" applyAlignment="1">
      <alignment horizontal="right" vertical="center" wrapText="1"/>
    </xf>
    <xf numFmtId="0" fontId="145" fillId="83" borderId="152" xfId="0" applyFont="1" applyFill="1" applyBorder="1" applyAlignment="1">
      <alignment horizontal="left" vertical="center"/>
    </xf>
    <xf numFmtId="10" fontId="146" fillId="85" borderId="151" xfId="0" applyNumberFormat="1" applyFont="1" applyFill="1" applyBorder="1" applyAlignment="1">
      <alignment horizontal="right" vertical="center" wrapText="1"/>
    </xf>
    <xf numFmtId="0" fontId="0" fillId="0" borderId="1" xfId="0" applyBorder="1"/>
    <xf numFmtId="0" fontId="4" fillId="84" borderId="145" xfId="0" applyFont="1" applyFill="1" applyBorder="1" applyAlignment="1" applyProtection="1">
      <alignment horizontal="center" vertical="center" wrapText="1"/>
    </xf>
    <xf numFmtId="0" fontId="6" fillId="85" borderId="145" xfId="0" applyFont="1" applyFill="1" applyBorder="1" applyAlignment="1" applyProtection="1">
      <alignment vertical="center" wrapText="1"/>
    </xf>
    <xf numFmtId="194" fontId="6" fillId="85" borderId="145" xfId="7" applyNumberFormat="1" applyFont="1" applyFill="1" applyBorder="1" applyAlignment="1">
      <alignment vertical="center"/>
    </xf>
    <xf numFmtId="194" fontId="6" fillId="85" borderId="154" xfId="7" applyNumberFormat="1" applyFont="1" applyFill="1" applyBorder="1" applyAlignment="1">
      <alignment vertical="center"/>
    </xf>
    <xf numFmtId="0" fontId="142" fillId="81" borderId="145" xfId="0" applyFont="1" applyFill="1" applyBorder="1" applyAlignment="1">
      <alignment horizontal="left" vertical="center" wrapText="1" indent="3"/>
    </xf>
    <xf numFmtId="194" fontId="6" fillId="36" borderId="145" xfId="7" applyNumberFormat="1" applyFont="1" applyFill="1" applyBorder="1" applyAlignment="1">
      <alignment vertical="center"/>
    </xf>
    <xf numFmtId="0" fontId="149" fillId="81" borderId="145" xfId="0" applyFont="1" applyFill="1" applyBorder="1" applyAlignment="1">
      <alignment horizontal="left" vertical="center" wrapText="1" indent="5"/>
    </xf>
    <xf numFmtId="0" fontId="150" fillId="82" borderId="145" xfId="0" applyFont="1" applyFill="1" applyBorder="1" applyAlignment="1" applyProtection="1">
      <alignment horizontal="left" vertical="center" wrapText="1" indent="1"/>
    </xf>
    <xf numFmtId="194" fontId="150" fillId="82" borderId="145" xfId="7" applyNumberFormat="1" applyFont="1" applyFill="1" applyBorder="1" applyAlignment="1">
      <alignment vertical="center"/>
    </xf>
    <xf numFmtId="194" fontId="150" fillId="83" borderId="154" xfId="7" applyNumberFormat="1" applyFont="1" applyFill="1" applyBorder="1" applyAlignment="1">
      <alignment vertical="center"/>
    </xf>
    <xf numFmtId="194" fontId="151" fillId="81" borderId="145" xfId="7" applyNumberFormat="1" applyFont="1" applyFill="1" applyBorder="1" applyAlignment="1">
      <alignment vertical="center"/>
    </xf>
    <xf numFmtId="0" fontId="149" fillId="81" borderId="152" xfId="0" applyFont="1" applyFill="1" applyBorder="1" applyAlignment="1">
      <alignment horizontal="left" vertical="center" wrapText="1" indent="5"/>
    </xf>
    <xf numFmtId="194" fontId="151" fillId="81" borderId="152" xfId="7" applyNumberFormat="1" applyFont="1" applyFill="1" applyBorder="1" applyAlignment="1">
      <alignment vertical="center"/>
    </xf>
    <xf numFmtId="0" fontId="7" fillId="0" borderId="145" xfId="13" applyFont="1" applyFill="1" applyBorder="1" applyAlignment="1" applyProtection="1">
      <alignment wrapText="1"/>
      <protection locked="0"/>
    </xf>
    <xf numFmtId="0" fontId="7" fillId="0" borderId="3" xfId="13" applyFont="1" applyFill="1" applyBorder="1" applyAlignment="1" applyProtection="1">
      <alignment vertical="center" wrapText="1"/>
      <protection locked="0"/>
    </xf>
    <xf numFmtId="49" fontId="152" fillId="0" borderId="97" xfId="0" applyNumberFormat="1" applyFont="1" applyFill="1" applyBorder="1" applyAlignment="1">
      <alignment horizontal="right" vertical="center"/>
    </xf>
    <xf numFmtId="0" fontId="152" fillId="0" borderId="145" xfId="12672" applyFont="1" applyFill="1" applyBorder="1" applyAlignment="1">
      <alignment horizontal="left" vertical="center" wrapText="1"/>
    </xf>
    <xf numFmtId="0" fontId="152" fillId="0" borderId="146" xfId="0" applyNumberFormat="1" applyFont="1" applyFill="1" applyBorder="1" applyAlignment="1">
      <alignment horizontal="left" vertical="top" wrapText="1"/>
    </xf>
    <xf numFmtId="0" fontId="152" fillId="0" borderId="145" xfId="0" applyFont="1" applyFill="1" applyBorder="1" applyAlignment="1">
      <alignment vertical="center" wrapText="1"/>
    </xf>
    <xf numFmtId="0" fontId="4" fillId="0" borderId="7" xfId="0" applyFont="1" applyFill="1" applyBorder="1" applyAlignment="1">
      <alignment horizontal="center" vertical="center" wrapText="1"/>
    </xf>
    <xf numFmtId="0" fontId="4" fillId="0" borderId="63" xfId="0" applyFont="1" applyFill="1" applyBorder="1" applyAlignment="1">
      <alignment horizontal="center" vertical="center" wrapText="1"/>
    </xf>
    <xf numFmtId="0" fontId="21" fillId="0" borderId="145" xfId="0" applyFont="1" applyBorder="1"/>
    <xf numFmtId="0" fontId="21" fillId="0" borderId="145" xfId="0" applyFont="1" applyFill="1" applyBorder="1"/>
    <xf numFmtId="0" fontId="153" fillId="0" borderId="145" xfId="17" applyFont="1" applyBorder="1" applyAlignment="1" applyProtection="1"/>
    <xf numFmtId="14" fontId="4" fillId="0" borderId="0" xfId="0" applyNumberFormat="1" applyFont="1" applyAlignment="1">
      <alignment horizontal="left"/>
    </xf>
    <xf numFmtId="14" fontId="114" fillId="0" borderId="0" xfId="0" applyNumberFormat="1" applyFont="1" applyAlignment="1">
      <alignment horizontal="left"/>
    </xf>
    <xf numFmtId="43" fontId="154" fillId="0" borderId="145" xfId="7" applyFont="1" applyFill="1" applyBorder="1" applyAlignment="1">
      <alignment horizontal="center" vertical="center"/>
    </xf>
    <xf numFmtId="164" fontId="4" fillId="0" borderId="145" xfId="7" applyNumberFormat="1" applyFont="1" applyFill="1" applyBorder="1" applyAlignment="1">
      <alignment vertical="center" wrapText="1"/>
    </xf>
    <xf numFmtId="193" fontId="155" fillId="36" borderId="152" xfId="0" applyNumberFormat="1" applyFont="1" applyFill="1" applyBorder="1" applyAlignment="1">
      <alignment horizontal="center" vertical="center"/>
    </xf>
    <xf numFmtId="0" fontId="0" fillId="0" borderId="155" xfId="0" applyBorder="1"/>
    <xf numFmtId="0" fontId="0" fillId="0" borderId="155" xfId="0" applyBorder="1" applyAlignment="1">
      <alignment horizontal="center" vertical="center"/>
    </xf>
    <xf numFmtId="0" fontId="127" fillId="3" borderId="145" xfId="21414" applyFont="1" applyFill="1" applyBorder="1" applyAlignment="1">
      <alignment horizontal="left" vertical="center" wrapText="1"/>
    </xf>
    <xf numFmtId="43" fontId="154" fillId="0" borderId="154" xfId="7" applyFont="1" applyFill="1" applyBorder="1" applyAlignment="1">
      <alignment horizontal="center" vertical="center"/>
    </xf>
    <xf numFmtId="0" fontId="128" fillId="0" borderId="145" xfId="21414" applyFont="1" applyFill="1" applyBorder="1" applyAlignment="1">
      <alignment horizontal="left" vertical="center" wrapText="1" indent="1"/>
    </xf>
    <xf numFmtId="164" fontId="4" fillId="0" borderId="154" xfId="7" applyNumberFormat="1" applyFont="1" applyFill="1" applyBorder="1" applyAlignment="1">
      <alignment vertical="center" wrapText="1"/>
    </xf>
    <xf numFmtId="0" fontId="129" fillId="3" borderId="145" xfId="21414" applyFont="1" applyFill="1" applyBorder="1" applyAlignment="1">
      <alignment horizontal="left" vertical="center" wrapText="1"/>
    </xf>
    <xf numFmtId="0" fontId="128" fillId="3" borderId="145" xfId="21414" applyFont="1" applyFill="1" applyBorder="1" applyAlignment="1">
      <alignment horizontal="left" vertical="center" wrapText="1" indent="1"/>
    </xf>
    <xf numFmtId="0" fontId="130" fillId="0" borderId="145" xfId="21414" applyFont="1" applyFill="1" applyBorder="1" applyAlignment="1">
      <alignment horizontal="left" vertical="center" wrapText="1" indent="1"/>
    </xf>
    <xf numFmtId="0" fontId="0" fillId="0" borderId="153" xfId="0" applyBorder="1"/>
    <xf numFmtId="167" fontId="6" fillId="36" borderId="151" xfId="0" applyNumberFormat="1" applyFont="1" applyFill="1" applyBorder="1" applyAlignment="1">
      <alignment horizontal="center" vertical="center"/>
    </xf>
    <xf numFmtId="193" fontId="154" fillId="0" borderId="154" xfId="0" applyNumberFormat="1" applyFont="1" applyBorder="1" applyAlignment="1"/>
    <xf numFmtId="193" fontId="154" fillId="0" borderId="154" xfId="0" applyNumberFormat="1" applyFont="1" applyBorder="1" applyAlignment="1">
      <alignment wrapText="1"/>
    </xf>
    <xf numFmtId="193" fontId="2" fillId="36" borderId="154" xfId="2" applyNumberFormat="1" applyFont="1" applyFill="1" applyBorder="1" applyAlignment="1" applyProtection="1">
      <alignment vertical="top"/>
    </xf>
    <xf numFmtId="193" fontId="2" fillId="3" borderId="154" xfId="2" applyNumberFormat="1" applyFont="1" applyFill="1" applyBorder="1" applyAlignment="1" applyProtection="1">
      <alignment vertical="top"/>
      <protection locked="0"/>
    </xf>
    <xf numFmtId="193" fontId="2" fillId="36" borderId="154" xfId="2" applyNumberFormat="1" applyFont="1" applyFill="1" applyBorder="1" applyAlignment="1" applyProtection="1">
      <alignment vertical="top" wrapText="1"/>
    </xf>
    <xf numFmtId="193" fontId="2" fillId="3" borderId="154" xfId="2" applyNumberFormat="1" applyFont="1" applyFill="1" applyBorder="1" applyAlignment="1" applyProtection="1">
      <alignment vertical="top" wrapText="1"/>
      <protection locked="0"/>
    </xf>
    <xf numFmtId="193" fontId="2" fillId="36" borderId="154" xfId="2" applyNumberFormat="1" applyFont="1" applyFill="1" applyBorder="1" applyAlignment="1" applyProtection="1">
      <alignment vertical="top" wrapText="1"/>
      <protection locked="0"/>
    </xf>
    <xf numFmtId="193" fontId="2" fillId="36" borderId="151" xfId="2" applyNumberFormat="1" applyFont="1" applyFill="1" applyBorder="1" applyAlignment="1" applyProtection="1">
      <alignment vertical="top" wrapText="1"/>
    </xf>
    <xf numFmtId="10" fontId="7" fillId="0" borderId="145" xfId="20961" applyNumberFormat="1" applyFont="1" applyFill="1" applyBorder="1" applyAlignment="1">
      <alignment horizontal="left" vertical="center" wrapText="1"/>
    </xf>
    <xf numFmtId="10" fontId="4" fillId="0" borderId="145" xfId="20961" applyNumberFormat="1" applyFont="1" applyFill="1" applyBorder="1" applyAlignment="1">
      <alignment horizontal="left" vertical="center" wrapText="1"/>
    </xf>
    <xf numFmtId="10" fontId="6" fillId="36" borderId="145" xfId="0" applyNumberFormat="1" applyFont="1" applyFill="1" applyBorder="1" applyAlignment="1">
      <alignment horizontal="left" vertical="center" wrapText="1"/>
    </xf>
    <xf numFmtId="10" fontId="106" fillId="0" borderId="145" xfId="20961" applyNumberFormat="1" applyFont="1" applyFill="1" applyBorder="1" applyAlignment="1">
      <alignment horizontal="left" vertical="center" wrapText="1"/>
    </xf>
    <xf numFmtId="10" fontId="6" fillId="36" borderId="145" xfId="20961" applyNumberFormat="1" applyFont="1" applyFill="1" applyBorder="1" applyAlignment="1">
      <alignment horizontal="left" vertical="center" wrapText="1"/>
    </xf>
    <xf numFmtId="164" fontId="4" fillId="0" borderId="111" xfId="7" applyNumberFormat="1" applyFont="1" applyFill="1" applyBorder="1" applyAlignment="1">
      <alignment horizontal="right" vertical="center" wrapText="1"/>
    </xf>
    <xf numFmtId="164" fontId="6" fillId="36" borderId="111" xfId="7" applyNumberFormat="1" applyFont="1" applyFill="1" applyBorder="1" applyAlignment="1">
      <alignment horizontal="right" vertical="center" wrapText="1"/>
    </xf>
    <xf numFmtId="164" fontId="106" fillId="0" borderId="111" xfId="7" applyNumberFormat="1" applyFont="1" applyFill="1" applyBorder="1" applyAlignment="1">
      <alignment horizontal="right" vertical="center" wrapText="1"/>
    </xf>
    <xf numFmtId="164" fontId="6" fillId="36" borderId="111" xfId="7" applyNumberFormat="1" applyFont="1" applyFill="1" applyBorder="1" applyAlignment="1">
      <alignment horizontal="center" vertical="center" wrapText="1"/>
    </xf>
    <xf numFmtId="164" fontId="7" fillId="0" borderId="24" xfId="7" applyNumberFormat="1" applyFont="1" applyFill="1" applyBorder="1" applyAlignment="1" applyProtection="1">
      <alignment horizontal="right" vertical="center"/>
    </xf>
    <xf numFmtId="193" fontId="155" fillId="0" borderId="160" xfId="0" applyNumberFormat="1" applyFont="1" applyBorder="1" applyAlignment="1">
      <alignment horizontal="center" vertical="center"/>
    </xf>
    <xf numFmtId="193" fontId="154" fillId="0" borderId="12" xfId="0" applyNumberFormat="1" applyFont="1" applyBorder="1" applyAlignment="1">
      <alignment horizontal="center" vertical="center"/>
    </xf>
    <xf numFmtId="193" fontId="154" fillId="0" borderId="12" xfId="0" applyNumberFormat="1" applyFont="1" applyFill="1" applyBorder="1" applyAlignment="1">
      <alignment horizontal="center" vertical="center"/>
    </xf>
    <xf numFmtId="193" fontId="155" fillId="0" borderId="12" xfId="0" applyNumberFormat="1" applyFont="1" applyFill="1" applyBorder="1" applyAlignment="1">
      <alignment horizontal="center" vertical="center"/>
    </xf>
    <xf numFmtId="193" fontId="156" fillId="0" borderId="12" xfId="0" applyNumberFormat="1" applyFont="1" applyFill="1" applyBorder="1" applyAlignment="1">
      <alignment horizontal="center" vertical="center"/>
    </xf>
    <xf numFmtId="193" fontId="157" fillId="0" borderId="12" xfId="0" applyNumberFormat="1" applyFont="1" applyFill="1" applyBorder="1" applyAlignment="1">
      <alignment horizontal="center" vertical="center"/>
    </xf>
    <xf numFmtId="193" fontId="154" fillId="0" borderId="13" xfId="0" applyNumberFormat="1" applyFont="1" applyFill="1" applyBorder="1" applyAlignment="1">
      <alignment horizontal="center" vertical="center"/>
    </xf>
    <xf numFmtId="193" fontId="154" fillId="0" borderId="14" xfId="0" applyNumberFormat="1" applyFont="1" applyFill="1" applyBorder="1" applyAlignment="1">
      <alignment horizontal="center" vertical="center"/>
    </xf>
    <xf numFmtId="193" fontId="155" fillId="0" borderId="15" xfId="0" applyNumberFormat="1" applyFont="1" applyBorder="1" applyAlignment="1">
      <alignment horizontal="center" vertical="center"/>
    </xf>
    <xf numFmtId="193" fontId="155" fillId="0" borderId="12" xfId="0" applyNumberFormat="1" applyFont="1" applyBorder="1" applyAlignment="1">
      <alignment horizontal="center" vertical="center"/>
    </xf>
    <xf numFmtId="193" fontId="154" fillId="0" borderId="13" xfId="0" applyNumberFormat="1" applyFont="1" applyBorder="1" applyAlignment="1">
      <alignment horizontal="center" vertical="center"/>
    </xf>
    <xf numFmtId="193" fontId="155" fillId="0" borderId="13" xfId="0" applyNumberFormat="1" applyFont="1" applyBorder="1" applyAlignment="1">
      <alignment horizontal="center" vertical="center"/>
    </xf>
    <xf numFmtId="193" fontId="156" fillId="0" borderId="13" xfId="0" applyNumberFormat="1" applyFont="1" applyBorder="1" applyAlignment="1">
      <alignment vertical="center"/>
    </xf>
    <xf numFmtId="193" fontId="155" fillId="0" borderId="14" xfId="0" applyNumberFormat="1" applyFont="1" applyFill="1" applyBorder="1" applyAlignment="1">
      <alignment horizontal="center" vertical="center"/>
    </xf>
    <xf numFmtId="193" fontId="154" fillId="0" borderId="145" xfId="0" applyNumberFormat="1" applyFont="1" applyBorder="1" applyAlignment="1">
      <alignment horizontal="center" vertical="center"/>
    </xf>
    <xf numFmtId="193" fontId="155" fillId="0" borderId="145" xfId="0" applyNumberFormat="1" applyFont="1" applyFill="1" applyBorder="1" applyAlignment="1">
      <alignment horizontal="center" vertical="center"/>
    </xf>
    <xf numFmtId="193" fontId="20" fillId="0" borderId="145" xfId="0" applyNumberFormat="1" applyFont="1" applyFill="1" applyBorder="1" applyAlignment="1">
      <alignment horizontal="center" vertical="center"/>
    </xf>
    <xf numFmtId="193" fontId="21" fillId="0" borderId="145" xfId="0" applyNumberFormat="1" applyFont="1" applyFill="1" applyBorder="1" applyAlignment="1">
      <alignment horizontal="center" vertical="center"/>
    </xf>
    <xf numFmtId="0" fontId="154" fillId="0" borderId="145" xfId="0" applyFont="1" applyBorder="1"/>
    <xf numFmtId="0" fontId="154" fillId="0" borderId="145" xfId="0" applyFont="1" applyBorder="1" applyAlignment="1">
      <alignment horizontal="center"/>
    </xf>
    <xf numFmtId="164" fontId="4" fillId="36" borderId="24" xfId="7" applyNumberFormat="1" applyFont="1" applyFill="1" applyBorder="1"/>
    <xf numFmtId="193" fontId="4" fillId="0" borderId="145" xfId="0" applyNumberFormat="1" applyFont="1" applyBorder="1"/>
    <xf numFmtId="193" fontId="4" fillId="0" borderId="145" xfId="0" applyNumberFormat="1" applyFont="1" applyFill="1" applyBorder="1"/>
    <xf numFmtId="193" fontId="4" fillId="0" borderId="148" xfId="0" applyNumberFormat="1" applyFont="1" applyBorder="1"/>
    <xf numFmtId="9" fontId="4" fillId="0" borderId="154" xfId="20961" applyFont="1" applyBorder="1"/>
    <xf numFmtId="9" fontId="4" fillId="36" borderId="151" xfId="20961" applyFont="1" applyFill="1" applyBorder="1"/>
    <xf numFmtId="193" fontId="4" fillId="36" borderId="152" xfId="0" applyNumberFormat="1" applyFont="1" applyFill="1" applyBorder="1"/>
    <xf numFmtId="193" fontId="2" fillId="3" borderId="145" xfId="5" applyNumberFormat="1" applyFont="1" applyFill="1" applyBorder="1" applyProtection="1">
      <protection locked="0"/>
    </xf>
    <xf numFmtId="164" fontId="110" fillId="0" borderId="145" xfId="7" applyNumberFormat="1" applyFont="1" applyFill="1" applyBorder="1" applyAlignment="1" applyProtection="1">
      <alignment horizontal="right" vertical="center"/>
      <protection locked="0"/>
    </xf>
    <xf numFmtId="164" fontId="110" fillId="78" borderId="145" xfId="7" applyNumberFormat="1" applyFont="1" applyFill="1" applyBorder="1" applyAlignment="1" applyProtection="1">
      <alignment horizontal="right" vertical="center"/>
      <protection locked="0"/>
    </xf>
    <xf numFmtId="165" fontId="110" fillId="78" borderId="97" xfId="20961" applyNumberFormat="1" applyFont="1" applyFill="1" applyBorder="1" applyAlignment="1" applyProtection="1">
      <alignment horizontal="right" vertical="center"/>
    </xf>
    <xf numFmtId="164" fontId="113" fillId="0" borderId="145" xfId="7" applyNumberFormat="1" applyFont="1" applyBorder="1"/>
    <xf numFmtId="164" fontId="113" fillId="0" borderId="145" xfId="7" applyNumberFormat="1" applyFont="1" applyFill="1" applyBorder="1"/>
    <xf numFmtId="164" fontId="116" fillId="0" borderId="145" xfId="7" applyNumberFormat="1" applyFont="1" applyBorder="1"/>
    <xf numFmtId="164" fontId="116" fillId="0" borderId="145" xfId="7" applyNumberFormat="1" applyFont="1" applyFill="1" applyBorder="1"/>
    <xf numFmtId="193" fontId="9" fillId="0" borderId="145" xfId="0" applyNumberFormat="1" applyFont="1" applyFill="1" applyBorder="1" applyAlignment="1" applyProtection="1">
      <alignment horizontal="right"/>
    </xf>
    <xf numFmtId="0" fontId="129" fillId="0" borderId="145" xfId="21414" applyFont="1" applyFill="1" applyBorder="1" applyAlignment="1">
      <alignment horizontal="left" vertical="center" wrapText="1"/>
    </xf>
    <xf numFmtId="0" fontId="4" fillId="0" borderId="105" xfId="0" applyFont="1" applyBorder="1" applyAlignment="1"/>
    <xf numFmtId="0" fontId="7" fillId="0" borderId="0" xfId="0" applyFont="1" applyBorder="1" applyAlignment="1">
      <alignment horizontal="left" wrapText="1"/>
    </xf>
    <xf numFmtId="0" fontId="14" fillId="0" borderId="0" xfId="0" applyFont="1" applyFill="1" applyBorder="1" applyAlignment="1">
      <alignment horizontal="center" wrapText="1"/>
    </xf>
    <xf numFmtId="0" fontId="7" fillId="0" borderId="0" xfId="0" applyFont="1" applyBorder="1" applyAlignment="1">
      <alignment horizontal="right" wrapText="1"/>
    </xf>
    <xf numFmtId="0" fontId="7" fillId="0" borderId="16" xfId="0" applyFont="1" applyBorder="1"/>
    <xf numFmtId="0" fontId="14" fillId="0" borderId="26" xfId="0" applyFont="1" applyBorder="1" applyAlignment="1">
      <alignment horizontal="center" wrapText="1"/>
    </xf>
    <xf numFmtId="0" fontId="14" fillId="0" borderId="18" xfId="0" applyFont="1" applyBorder="1" applyAlignment="1">
      <alignment horizontal="center"/>
    </xf>
    <xf numFmtId="0" fontId="7" fillId="0" borderId="155" xfId="0" applyFont="1" applyBorder="1" applyAlignment="1">
      <alignment vertical="center"/>
    </xf>
    <xf numFmtId="0" fontId="7" fillId="0" borderId="148" xfId="0" applyFont="1" applyBorder="1" applyAlignment="1">
      <alignment wrapText="1"/>
    </xf>
    <xf numFmtId="0" fontId="4" fillId="0" borderId="154" xfId="0" applyFont="1" applyBorder="1" applyAlignment="1"/>
    <xf numFmtId="0" fontId="7" fillId="0" borderId="19" xfId="0" applyFont="1" applyBorder="1" applyAlignment="1">
      <alignment vertical="center"/>
    </xf>
    <xf numFmtId="0" fontId="7" fillId="0" borderId="8" xfId="0" applyFont="1" applyBorder="1" applyAlignment="1">
      <alignment wrapText="1"/>
    </xf>
    <xf numFmtId="0" fontId="14" fillId="0" borderId="8" xfId="0" applyFont="1" applyBorder="1" applyAlignment="1">
      <alignment horizontal="center" vertical="center" wrapText="1"/>
    </xf>
    <xf numFmtId="0" fontId="14" fillId="0" borderId="111" xfId="0" applyFont="1" applyBorder="1" applyAlignment="1">
      <alignment horizontal="center" vertical="center" wrapText="1"/>
    </xf>
    <xf numFmtId="0" fontId="7" fillId="0" borderId="145" xfId="0" applyFont="1" applyBorder="1" applyAlignment="1">
      <alignment wrapText="1"/>
    </xf>
    <xf numFmtId="0" fontId="7" fillId="0" borderId="21" xfId="0" applyFont="1" applyBorder="1" applyAlignment="1">
      <alignment horizontal="left" wrapText="1"/>
    </xf>
    <xf numFmtId="0" fontId="7" fillId="0" borderId="111" xfId="0" applyFont="1" applyBorder="1" applyAlignment="1"/>
    <xf numFmtId="0" fontId="7" fillId="0" borderId="21" xfId="0" applyFont="1" applyBorder="1" applyAlignment="1">
      <alignment wrapText="1"/>
    </xf>
    <xf numFmtId="0" fontId="7" fillId="0" borderId="145" xfId="0" applyFont="1" applyFill="1" applyBorder="1" applyAlignment="1">
      <alignment wrapText="1"/>
    </xf>
    <xf numFmtId="10" fontId="4" fillId="0" borderId="21" xfId="20961" applyNumberFormat="1" applyFont="1" applyFill="1" applyBorder="1"/>
    <xf numFmtId="0" fontId="7" fillId="0" borderId="104" xfId="0" applyFont="1" applyBorder="1" applyAlignment="1">
      <alignment vertical="center"/>
    </xf>
    <xf numFmtId="0" fontId="7" fillId="0" borderId="146" xfId="0" applyFont="1" applyFill="1" applyBorder="1" applyAlignment="1">
      <alignment wrapText="1"/>
    </xf>
    <xf numFmtId="0" fontId="7" fillId="0" borderId="144" xfId="0" applyFont="1" applyBorder="1" applyAlignment="1">
      <alignment wrapText="1"/>
    </xf>
    <xf numFmtId="0" fontId="7" fillId="0" borderId="22" xfId="0" applyFont="1" applyBorder="1"/>
    <xf numFmtId="0" fontId="7" fillId="0" borderId="25" xfId="0" applyFont="1" applyBorder="1" applyAlignment="1">
      <alignment wrapText="1"/>
    </xf>
    <xf numFmtId="3" fontId="24" fillId="37" borderId="0" xfId="20" applyNumberFormat="1" applyBorder="1"/>
    <xf numFmtId="3" fontId="4" fillId="0" borderId="52" xfId="0" applyNumberFormat="1" applyFont="1" applyFill="1" applyBorder="1" applyAlignment="1">
      <alignment vertical="center"/>
    </xf>
    <xf numFmtId="3" fontId="4" fillId="0" borderId="63" xfId="0" applyNumberFormat="1" applyFont="1" applyFill="1" applyBorder="1" applyAlignment="1">
      <alignment vertical="center"/>
    </xf>
    <xf numFmtId="3" fontId="4" fillId="3" borderId="150" xfId="0" applyNumberFormat="1" applyFont="1" applyFill="1" applyBorder="1" applyAlignment="1">
      <alignment vertical="center"/>
    </xf>
    <xf numFmtId="3" fontId="4" fillId="3" borderId="21" xfId="0" applyNumberFormat="1" applyFont="1" applyFill="1" applyBorder="1" applyAlignment="1">
      <alignment vertical="center"/>
    </xf>
    <xf numFmtId="3" fontId="4" fillId="0" borderId="145" xfId="0" applyNumberFormat="1" applyFont="1" applyFill="1" applyBorder="1" applyAlignment="1">
      <alignment vertical="center"/>
    </xf>
    <xf numFmtId="3" fontId="4" fillId="0" borderId="148" xfId="0" applyNumberFormat="1" applyFont="1" applyFill="1" applyBorder="1" applyAlignment="1">
      <alignment vertical="center"/>
    </xf>
    <xf numFmtId="3" fontId="4" fillId="0" borderId="154" xfId="0" applyNumberFormat="1" applyFont="1" applyFill="1" applyBorder="1" applyAlignment="1">
      <alignment vertical="center"/>
    </xf>
    <xf numFmtId="3" fontId="4" fillId="0" borderId="150" xfId="0" applyNumberFormat="1" applyFont="1" applyFill="1" applyBorder="1" applyAlignment="1">
      <alignment vertical="center"/>
    </xf>
    <xf numFmtId="3" fontId="4" fillId="0" borderId="152" xfId="0" applyNumberFormat="1" applyFont="1" applyFill="1" applyBorder="1" applyAlignment="1">
      <alignment vertical="center"/>
    </xf>
    <xf numFmtId="3" fontId="4" fillId="0" borderId="25" xfId="0" applyNumberFormat="1" applyFont="1" applyFill="1" applyBorder="1" applyAlignment="1">
      <alignment vertical="center"/>
    </xf>
    <xf numFmtId="3" fontId="4" fillId="0" borderId="151" xfId="0" applyNumberFormat="1" applyFont="1" applyFill="1" applyBorder="1" applyAlignment="1">
      <alignment vertical="center"/>
    </xf>
    <xf numFmtId="3" fontId="4" fillId="0" borderId="26" xfId="0" applyNumberFormat="1" applyFont="1" applyFill="1" applyBorder="1" applyAlignment="1">
      <alignment vertical="center"/>
    </xf>
    <xf numFmtId="3" fontId="4" fillId="0" borderId="18" xfId="0" applyNumberFormat="1" applyFont="1" applyFill="1" applyBorder="1" applyAlignment="1">
      <alignment vertical="center"/>
    </xf>
    <xf numFmtId="3" fontId="4" fillId="0" borderId="144" xfId="0" applyNumberFormat="1" applyFont="1" applyFill="1" applyBorder="1" applyAlignment="1">
      <alignment vertical="center"/>
    </xf>
    <xf numFmtId="3" fontId="4" fillId="0" borderId="105" xfId="0" applyNumberFormat="1" applyFont="1" applyFill="1" applyBorder="1" applyAlignment="1">
      <alignment vertical="center"/>
    </xf>
    <xf numFmtId="10" fontId="4" fillId="0" borderId="92" xfId="20641" applyNumberFormat="1" applyFont="1" applyFill="1" applyBorder="1" applyAlignment="1">
      <alignment vertical="center"/>
    </xf>
    <xf numFmtId="10" fontId="4" fillId="0" borderId="107" xfId="20641" applyNumberFormat="1" applyFont="1" applyFill="1" applyBorder="1" applyAlignment="1">
      <alignment vertical="center"/>
    </xf>
    <xf numFmtId="193" fontId="9" fillId="36" borderId="145" xfId="0" applyNumberFormat="1" applyFont="1" applyFill="1" applyBorder="1" applyAlignment="1" applyProtection="1">
      <alignment horizontal="right"/>
    </xf>
    <xf numFmtId="193" fontId="9" fillId="36" borderId="154" xfId="0" applyNumberFormat="1" applyFont="1" applyFill="1" applyBorder="1" applyAlignment="1" applyProtection="1">
      <alignment horizontal="right"/>
    </xf>
    <xf numFmtId="0" fontId="9" fillId="0" borderId="145" xfId="0" applyFont="1" applyFill="1" applyBorder="1" applyAlignment="1" applyProtection="1">
      <alignment horizontal="center" vertical="center" wrapText="1"/>
    </xf>
    <xf numFmtId="0" fontId="9" fillId="0" borderId="154" xfId="0" applyFont="1" applyFill="1" applyBorder="1" applyAlignment="1" applyProtection="1">
      <alignment horizontal="center" vertical="center" wrapText="1"/>
    </xf>
    <xf numFmtId="0" fontId="129" fillId="0" borderId="145" xfId="21414" applyFont="1" applyFill="1" applyBorder="1" applyAlignment="1">
      <alignment horizontal="justify" vertical="center" wrapText="1"/>
    </xf>
    <xf numFmtId="0" fontId="129" fillId="0" borderId="145" xfId="21414" applyFont="1" applyFill="1" applyBorder="1" applyAlignment="1">
      <alignment vertical="center" wrapText="1"/>
    </xf>
    <xf numFmtId="0" fontId="0" fillId="0" borderId="153" xfId="0" applyBorder="1" applyAlignment="1">
      <alignment horizontal="center" vertical="center"/>
    </xf>
    <xf numFmtId="0" fontId="129" fillId="0" borderId="152" xfId="21414" applyFont="1" applyFill="1" applyBorder="1" applyAlignment="1">
      <alignment vertical="center" wrapText="1"/>
    </xf>
    <xf numFmtId="0" fontId="3" fillId="0" borderId="145" xfId="0" applyFont="1" applyBorder="1" applyAlignment="1">
      <alignment horizontal="center" vertical="center"/>
    </xf>
    <xf numFmtId="0" fontId="0" fillId="0" borderId="155" xfId="0" applyBorder="1" applyAlignment="1">
      <alignment horizontal="center"/>
    </xf>
    <xf numFmtId="0" fontId="131" fillId="0" borderId="145" xfId="21414" applyFont="1" applyFill="1" applyBorder="1" applyAlignment="1">
      <alignment horizontal="center" vertical="center" wrapText="1"/>
    </xf>
    <xf numFmtId="0" fontId="129" fillId="0" borderId="145" xfId="21414" applyFont="1" applyBorder="1" applyAlignment="1">
      <alignment horizontal="left" vertical="center" wrapText="1"/>
    </xf>
    <xf numFmtId="0" fontId="132" fillId="0" borderId="145" xfId="0" applyFont="1" applyBorder="1" applyAlignment="1">
      <alignment horizontal="left"/>
    </xf>
    <xf numFmtId="0" fontId="0" fillId="0" borderId="153" xfId="0" applyBorder="1" applyAlignment="1">
      <alignment horizontal="center"/>
    </xf>
    <xf numFmtId="0" fontId="129" fillId="0" borderId="152" xfId="0" applyFont="1" applyFill="1" applyBorder="1" applyAlignment="1">
      <alignment horizontal="left" vertical="center" wrapText="1"/>
    </xf>
    <xf numFmtId="0" fontId="14" fillId="0" borderId="145" xfId="0" applyNumberFormat="1" applyFont="1" applyFill="1" applyBorder="1" applyAlignment="1">
      <alignment vertical="center" wrapText="1"/>
    </xf>
    <xf numFmtId="0" fontId="7" fillId="0" borderId="145" xfId="0" applyNumberFormat="1" applyFont="1" applyFill="1" applyBorder="1" applyAlignment="1">
      <alignment horizontal="left" vertical="center" wrapText="1" indent="1"/>
    </xf>
    <xf numFmtId="0" fontId="3" fillId="0" borderId="145" xfId="0" applyFont="1" applyBorder="1" applyAlignment="1">
      <alignment vertical="center"/>
    </xf>
    <xf numFmtId="0" fontId="133" fillId="0" borderId="145" xfId="0" applyFont="1" applyFill="1" applyBorder="1" applyAlignment="1" applyProtection="1">
      <alignment horizontal="left" vertical="center" indent="1"/>
      <protection locked="0"/>
    </xf>
    <xf numFmtId="0" fontId="134" fillId="0" borderId="145" xfId="0" applyFont="1" applyFill="1" applyBorder="1" applyAlignment="1" applyProtection="1">
      <alignment horizontal="left" vertical="center" indent="3"/>
      <protection locked="0"/>
    </xf>
    <xf numFmtId="0" fontId="135" fillId="0" borderId="145" xfId="0" applyFont="1" applyFill="1" applyBorder="1" applyAlignment="1" applyProtection="1">
      <alignment horizontal="left" vertical="center" indent="3"/>
      <protection locked="0"/>
    </xf>
    <xf numFmtId="0" fontId="3" fillId="0" borderId="145" xfId="0" applyFont="1" applyFill="1" applyBorder="1" applyAlignment="1">
      <alignment vertical="center"/>
    </xf>
    <xf numFmtId="0" fontId="3" fillId="0" borderId="152" xfId="0" applyFont="1" applyBorder="1"/>
    <xf numFmtId="193" fontId="9" fillId="0" borderId="152" xfId="0" applyNumberFormat="1" applyFont="1" applyFill="1" applyBorder="1" applyAlignment="1" applyProtection="1">
      <alignment horizontal="right"/>
    </xf>
    <xf numFmtId="193" fontId="9" fillId="36" borderId="151" xfId="0" applyNumberFormat="1" applyFont="1" applyFill="1" applyBorder="1" applyAlignment="1" applyProtection="1">
      <alignment horizontal="right"/>
    </xf>
    <xf numFmtId="0" fontId="4" fillId="0" borderId="16" xfId="0" applyFont="1" applyBorder="1" applyAlignment="1">
      <alignment vertical="center" wrapText="1"/>
    </xf>
    <xf numFmtId="0" fontId="6" fillId="0" borderId="17" xfId="0" applyFont="1" applyBorder="1" applyAlignment="1">
      <alignment vertical="center" wrapText="1"/>
    </xf>
    <xf numFmtId="0" fontId="18" fillId="0" borderId="155" xfId="0" applyFont="1" applyBorder="1" applyAlignment="1">
      <alignment horizontal="center" vertical="center" wrapText="1"/>
    </xf>
    <xf numFmtId="0" fontId="4" fillId="0" borderId="145" xfId="0" applyFont="1" applyBorder="1" applyAlignment="1">
      <alignment vertical="center" wrapText="1"/>
    </xf>
    <xf numFmtId="3" fontId="19" fillId="36" borderId="145" xfId="0" applyNumberFormat="1" applyFont="1" applyFill="1" applyBorder="1" applyAlignment="1">
      <alignment vertical="center" wrapText="1"/>
    </xf>
    <xf numFmtId="3" fontId="19" fillId="36" borderId="148" xfId="0" applyNumberFormat="1" applyFont="1" applyFill="1" applyBorder="1" applyAlignment="1">
      <alignment vertical="center" wrapText="1"/>
    </xf>
    <xf numFmtId="3" fontId="19" fillId="36" borderId="154" xfId="0" applyNumberFormat="1" applyFont="1" applyFill="1" applyBorder="1" applyAlignment="1">
      <alignment vertical="center" wrapText="1"/>
    </xf>
    <xf numFmtId="14" fontId="7" fillId="3" borderId="145" xfId="8" quotePrefix="1" applyNumberFormat="1" applyFont="1" applyFill="1" applyBorder="1" applyAlignment="1" applyProtection="1">
      <alignment horizontal="left" vertical="center" wrapText="1" indent="2"/>
      <protection locked="0"/>
    </xf>
    <xf numFmtId="3" fontId="19" fillId="0" borderId="145" xfId="0" applyNumberFormat="1" applyFont="1" applyBorder="1" applyAlignment="1">
      <alignment vertical="center" wrapText="1"/>
    </xf>
    <xf numFmtId="3" fontId="19" fillId="0" borderId="148" xfId="0" applyNumberFormat="1" applyFont="1" applyBorder="1" applyAlignment="1">
      <alignment vertical="center" wrapText="1"/>
    </xf>
    <xf numFmtId="14" fontId="7" fillId="3" borderId="145" xfId="8" quotePrefix="1" applyNumberFormat="1" applyFont="1" applyFill="1" applyBorder="1" applyAlignment="1" applyProtection="1">
      <alignment horizontal="left" vertical="center" wrapText="1" indent="3"/>
      <protection locked="0"/>
    </xf>
    <xf numFmtId="0" fontId="4" fillId="0" borderId="145" xfId="0" applyFont="1" applyFill="1" applyBorder="1" applyAlignment="1">
      <alignment horizontal="left" vertical="center" wrapText="1" indent="2"/>
    </xf>
    <xf numFmtId="3" fontId="19" fillId="0" borderId="145" xfId="0" applyNumberFormat="1" applyFont="1" applyFill="1" applyBorder="1" applyAlignment="1">
      <alignment vertical="center" wrapText="1"/>
    </xf>
    <xf numFmtId="0" fontId="18" fillId="0" borderId="155" xfId="0" applyFont="1" applyFill="1" applyBorder="1" applyAlignment="1">
      <alignment horizontal="center" vertical="center" wrapText="1"/>
    </xf>
    <xf numFmtId="0" fontId="4" fillId="0" borderId="145" xfId="0" applyFont="1" applyFill="1" applyBorder="1" applyAlignment="1">
      <alignment vertical="center" wrapText="1"/>
    </xf>
    <xf numFmtId="0" fontId="18" fillId="0" borderId="153" xfId="0" applyFont="1" applyBorder="1" applyAlignment="1">
      <alignment horizontal="center" vertical="center" wrapText="1"/>
    </xf>
    <xf numFmtId="0" fontId="6" fillId="0" borderId="152" xfId="0" applyFont="1" applyBorder="1" applyAlignment="1">
      <alignment vertical="center" wrapText="1"/>
    </xf>
    <xf numFmtId="3" fontId="19" fillId="36" borderId="152" xfId="0" applyNumberFormat="1" applyFont="1" applyFill="1" applyBorder="1" applyAlignment="1">
      <alignment vertical="center" wrapText="1"/>
    </xf>
    <xf numFmtId="3" fontId="19" fillId="36" borderId="151" xfId="0" applyNumberFormat="1" applyFont="1" applyFill="1" applyBorder="1" applyAlignment="1">
      <alignment vertical="center" wrapText="1"/>
    </xf>
    <xf numFmtId="193" fontId="7" fillId="0" borderId="145" xfId="0" applyNumberFormat="1" applyFont="1" applyFill="1" applyBorder="1" applyAlignment="1" applyProtection="1">
      <alignment vertical="center" wrapText="1"/>
      <protection locked="0"/>
    </xf>
    <xf numFmtId="193" fontId="4" fillId="0" borderId="145" xfId="0" applyNumberFormat="1" applyFont="1" applyFill="1" applyBorder="1" applyAlignment="1" applyProtection="1">
      <alignment vertical="center" wrapText="1"/>
      <protection locked="0"/>
    </xf>
    <xf numFmtId="193" fontId="4" fillId="0" borderId="154" xfId="0" applyNumberFormat="1" applyFont="1" applyFill="1" applyBorder="1" applyAlignment="1" applyProtection="1">
      <alignment vertical="center" wrapText="1"/>
      <protection locked="0"/>
    </xf>
    <xf numFmtId="193" fontId="7" fillId="0" borderId="145" xfId="0" applyNumberFormat="1" applyFont="1" applyFill="1" applyBorder="1" applyAlignment="1" applyProtection="1">
      <alignment horizontal="right" vertical="center" wrapText="1"/>
      <protection locked="0"/>
    </xf>
    <xf numFmtId="10" fontId="4" fillId="0" borderId="145" xfId="20961" applyNumberFormat="1" applyFont="1" applyFill="1" applyBorder="1" applyAlignment="1" applyProtection="1">
      <alignment horizontal="right" vertical="center" wrapText="1"/>
      <protection locked="0"/>
    </xf>
    <xf numFmtId="10" fontId="4" fillId="0" borderId="145" xfId="20961" applyNumberFormat="1" applyFont="1" applyBorder="1" applyAlignment="1" applyProtection="1">
      <alignment vertical="center" wrapText="1"/>
      <protection locked="0"/>
    </xf>
    <xf numFmtId="10" fontId="4" fillId="0" borderId="154" xfId="20961" applyNumberFormat="1" applyFont="1" applyBorder="1" applyAlignment="1" applyProtection="1">
      <alignment vertical="center" wrapText="1"/>
      <protection locked="0"/>
    </xf>
    <xf numFmtId="10" fontId="9" fillId="2" borderId="147" xfId="20961" applyNumberFormat="1" applyFont="1" applyFill="1" applyBorder="1" applyAlignment="1" applyProtection="1">
      <alignment vertical="center"/>
      <protection locked="0"/>
    </xf>
    <xf numFmtId="10" fontId="9" fillId="2" borderId="21" xfId="20961" applyNumberFormat="1" applyFont="1" applyFill="1" applyBorder="1" applyAlignment="1" applyProtection="1">
      <alignment vertical="center"/>
      <protection locked="0"/>
    </xf>
    <xf numFmtId="10" fontId="9" fillId="0" borderId="147" xfId="20961" applyNumberFormat="1" applyFont="1" applyFill="1" applyBorder="1" applyAlignment="1" applyProtection="1">
      <alignment vertical="center"/>
      <protection locked="0"/>
    </xf>
    <xf numFmtId="10" fontId="9" fillId="0" borderId="21" xfId="20961" applyNumberFormat="1" applyFont="1" applyFill="1" applyBorder="1" applyAlignment="1" applyProtection="1">
      <alignment vertical="center"/>
      <protection locked="0"/>
    </xf>
    <xf numFmtId="10" fontId="9" fillId="2" borderId="145" xfId="20961" applyNumberFormat="1" applyFont="1" applyFill="1" applyBorder="1" applyAlignment="1" applyProtection="1">
      <alignment vertical="center"/>
      <protection locked="0"/>
    </xf>
    <xf numFmtId="193" fontId="9" fillId="2" borderId="147" xfId="0" applyNumberFormat="1" applyFont="1" applyFill="1" applyBorder="1" applyAlignment="1" applyProtection="1">
      <alignment vertical="center"/>
      <protection locked="0"/>
    </xf>
    <xf numFmtId="193" fontId="9" fillId="2" borderId="21" xfId="0" applyNumberFormat="1" applyFont="1" applyFill="1" applyBorder="1" applyAlignment="1" applyProtection="1">
      <alignment vertical="center"/>
      <protection locked="0"/>
    </xf>
    <xf numFmtId="193" fontId="9" fillId="0" borderId="149" xfId="0" applyNumberFormat="1" applyFont="1" applyFill="1" applyBorder="1" applyAlignment="1" applyProtection="1">
      <alignment vertical="center"/>
      <protection locked="0"/>
    </xf>
    <xf numFmtId="193" fontId="9" fillId="0" borderId="161" xfId="0" applyNumberFormat="1" applyFont="1" applyFill="1" applyBorder="1" applyAlignment="1" applyProtection="1">
      <alignment vertical="center"/>
      <protection locked="0"/>
    </xf>
    <xf numFmtId="10" fontId="9" fillId="2" borderId="114" xfId="20961" applyNumberFormat="1" applyFont="1" applyFill="1" applyBorder="1" applyAlignment="1" applyProtection="1">
      <alignment vertical="center"/>
      <protection locked="0"/>
    </xf>
    <xf numFmtId="10" fontId="9" fillId="2" borderId="36" xfId="20961" applyNumberFormat="1" applyFont="1" applyFill="1" applyBorder="1" applyAlignment="1" applyProtection="1">
      <alignment vertical="center"/>
      <protection locked="0"/>
    </xf>
    <xf numFmtId="193" fontId="9" fillId="36" borderId="152" xfId="0" applyNumberFormat="1" applyFont="1" applyFill="1" applyBorder="1" applyAlignment="1" applyProtection="1">
      <alignment horizontal="right"/>
    </xf>
    <xf numFmtId="10" fontId="9" fillId="2" borderId="145" xfId="0" applyNumberFormat="1" applyFont="1" applyFill="1" applyBorder="1" applyAlignment="1" applyProtection="1">
      <alignment vertical="center"/>
      <protection locked="0"/>
    </xf>
    <xf numFmtId="10" fontId="24" fillId="37" borderId="0" xfId="20" applyNumberFormat="1" applyBorder="1"/>
    <xf numFmtId="2" fontId="136" fillId="0" borderId="0" xfId="0" applyNumberFormat="1" applyFont="1"/>
    <xf numFmtId="164" fontId="0" fillId="0" borderId="145" xfId="7" applyNumberFormat="1" applyFont="1" applyBorder="1"/>
    <xf numFmtId="164" fontId="0" fillId="36" borderId="145" xfId="7" applyNumberFormat="1" applyFont="1" applyFill="1" applyBorder="1"/>
    <xf numFmtId="164" fontId="0" fillId="36" borderId="154" xfId="7" applyNumberFormat="1" applyFont="1" applyFill="1" applyBorder="1"/>
    <xf numFmtId="164" fontId="0" fillId="0" borderId="145" xfId="7" applyNumberFormat="1" applyFont="1" applyBorder="1" applyProtection="1"/>
    <xf numFmtId="164" fontId="0" fillId="0" borderId="152" xfId="7" applyNumberFormat="1" applyFont="1" applyFill="1" applyBorder="1"/>
    <xf numFmtId="164" fontId="0" fillId="36" borderId="152" xfId="7" applyNumberFormat="1" applyFont="1" applyFill="1" applyBorder="1"/>
    <xf numFmtId="164" fontId="0" fillId="36" borderId="151" xfId="7" applyNumberFormat="1" applyFont="1" applyFill="1" applyBorder="1"/>
    <xf numFmtId="164" fontId="0" fillId="0" borderId="145" xfId="7" applyNumberFormat="1" applyFont="1" applyBorder="1" applyAlignment="1">
      <alignment vertical="center"/>
    </xf>
    <xf numFmtId="164" fontId="0" fillId="36" borderId="145" xfId="7" applyNumberFormat="1" applyFont="1" applyFill="1" applyBorder="1" applyAlignment="1">
      <alignment vertical="center"/>
    </xf>
    <xf numFmtId="164" fontId="0" fillId="36" borderId="154" xfId="7" applyNumberFormat="1" applyFont="1" applyFill="1" applyBorder="1" applyAlignment="1">
      <alignment vertical="center"/>
    </xf>
    <xf numFmtId="164" fontId="0" fillId="0" borderId="152" xfId="7" applyNumberFormat="1" applyFont="1" applyBorder="1"/>
    <xf numFmtId="193" fontId="9" fillId="0" borderId="146" xfId="0" applyNumberFormat="1" applyFont="1" applyFill="1" applyBorder="1" applyAlignment="1" applyProtection="1">
      <alignment vertical="center"/>
      <protection locked="0"/>
    </xf>
    <xf numFmtId="10" fontId="9" fillId="0" borderId="152" xfId="20961" applyNumberFormat="1" applyFont="1" applyFill="1" applyBorder="1" applyAlignment="1" applyProtection="1">
      <alignment vertical="center"/>
      <protection locked="0"/>
    </xf>
    <xf numFmtId="10" fontId="4" fillId="0" borderId="154" xfId="20961" applyNumberFormat="1" applyFont="1" applyFill="1" applyBorder="1" applyAlignment="1" applyProtection="1">
      <alignment vertical="center" wrapText="1"/>
      <protection locked="0"/>
    </xf>
    <xf numFmtId="10" fontId="113" fillId="0" borderId="145" xfId="7" applyNumberFormat="1" applyFont="1" applyFill="1" applyBorder="1"/>
    <xf numFmtId="164" fontId="114" fillId="0" borderId="145" xfId="7" applyNumberFormat="1" applyFont="1" applyBorder="1"/>
    <xf numFmtId="10" fontId="4" fillId="0" borderId="145" xfId="20961" applyNumberFormat="1" applyFont="1" applyFill="1" applyBorder="1" applyAlignment="1" applyProtection="1">
      <alignment vertical="center" wrapText="1"/>
      <protection locked="0"/>
    </xf>
    <xf numFmtId="0" fontId="113" fillId="0" borderId="7" xfId="0" applyFont="1" applyBorder="1" applyAlignment="1">
      <alignment horizontal="center" vertical="center" wrapText="1"/>
    </xf>
    <xf numFmtId="0" fontId="113" fillId="0" borderId="145" xfId="0" applyFont="1" applyBorder="1" applyAlignment="1">
      <alignment horizontal="center" vertical="center" wrapText="1"/>
    </xf>
    <xf numFmtId="0" fontId="113" fillId="0" borderId="144" xfId="0" applyFont="1" applyFill="1" applyBorder="1" applyAlignment="1">
      <alignment horizontal="center" vertical="center" wrapText="1"/>
    </xf>
    <xf numFmtId="0" fontId="113" fillId="0" borderId="154" xfId="0" applyFont="1" applyBorder="1" applyAlignment="1">
      <alignment horizontal="center" vertical="center" wrapText="1"/>
    </xf>
    <xf numFmtId="0" fontId="101" fillId="0" borderId="65" xfId="0" applyFont="1" applyBorder="1" applyAlignment="1">
      <alignment horizontal="left" vertical="center" wrapText="1"/>
    </xf>
    <xf numFmtId="0" fontId="101" fillId="0" borderId="64" xfId="0" applyFont="1" applyBorder="1" applyAlignment="1">
      <alignment horizontal="left" vertical="center" wrapText="1"/>
    </xf>
    <xf numFmtId="0" fontId="138" fillId="0" borderId="158" xfId="0" applyFont="1" applyBorder="1" applyAlignment="1">
      <alignment horizontal="center" vertical="center"/>
    </xf>
    <xf numFmtId="0" fontId="138" fillId="0" borderId="29" xfId="0" applyFont="1" applyBorder="1" applyAlignment="1">
      <alignment horizontal="center" vertical="center"/>
    </xf>
    <xf numFmtId="0" fontId="138" fillId="0" borderId="159" xfId="0" applyFont="1" applyBorder="1" applyAlignment="1">
      <alignment horizontal="center" vertical="center"/>
    </xf>
    <xf numFmtId="164" fontId="0" fillId="0" borderId="148" xfId="7" applyNumberFormat="1" applyFont="1" applyBorder="1" applyAlignment="1">
      <alignment horizontal="center"/>
    </xf>
    <xf numFmtId="164" fontId="0" fillId="0" borderId="150" xfId="7" applyNumberFormat="1" applyFont="1" applyBorder="1" applyAlignment="1">
      <alignment horizontal="center"/>
    </xf>
    <xf numFmtId="164" fontId="0" fillId="0" borderId="21" xfId="7" applyNumberFormat="1" applyFont="1" applyBorder="1" applyAlignment="1">
      <alignment horizontal="center"/>
    </xf>
    <xf numFmtId="0" fontId="0" fillId="0" borderId="16" xfId="0" applyBorder="1" applyAlignment="1">
      <alignment horizontal="center" vertical="center"/>
    </xf>
    <xf numFmtId="0" fontId="0" fillId="0" borderId="155" xfId="0" applyBorder="1" applyAlignment="1">
      <alignment horizontal="center" vertical="center"/>
    </xf>
    <xf numFmtId="0" fontId="125" fillId="0" borderId="5" xfId="0" applyFont="1" applyBorder="1" applyAlignment="1">
      <alignment horizontal="center" vertical="center"/>
    </xf>
    <xf numFmtId="0" fontId="125" fillId="0" borderId="7" xfId="0" applyFont="1" applyBorder="1" applyAlignment="1">
      <alignment horizontal="center" vertical="center"/>
    </xf>
    <xf numFmtId="0" fontId="10" fillId="0" borderId="17" xfId="0" applyFont="1" applyFill="1" applyBorder="1" applyAlignment="1" applyProtection="1">
      <alignment horizontal="center" vertical="center"/>
    </xf>
    <xf numFmtId="0" fontId="10" fillId="0" borderId="18" xfId="0" applyFont="1" applyFill="1" applyBorder="1" applyAlignment="1" applyProtection="1">
      <alignment horizontal="center" vertical="center"/>
    </xf>
    <xf numFmtId="0" fontId="0" fillId="0" borderId="148" xfId="0" applyBorder="1" applyAlignment="1">
      <alignment horizontal="center"/>
    </xf>
    <xf numFmtId="0" fontId="0" fillId="0" borderId="150" xfId="0" applyBorder="1" applyAlignment="1">
      <alignment horizontal="center"/>
    </xf>
    <xf numFmtId="0" fontId="0" fillId="0" borderId="21" xfId="0" applyBorder="1" applyAlignment="1">
      <alignment horizontal="center"/>
    </xf>
    <xf numFmtId="0" fontId="125" fillId="0" borderId="5" xfId="0" applyFont="1" applyBorder="1" applyAlignment="1">
      <alignment horizontal="center" vertical="center" wrapText="1"/>
    </xf>
    <xf numFmtId="0" fontId="125" fillId="0" borderId="7" xfId="0" applyFont="1" applyBorder="1" applyAlignment="1">
      <alignment horizontal="center" vertical="center" wrapText="1"/>
    </xf>
    <xf numFmtId="0" fontId="0" fillId="0" borderId="4" xfId="0" applyBorder="1" applyAlignment="1">
      <alignment horizontal="center" vertical="center"/>
    </xf>
    <xf numFmtId="0" fontId="0" fillId="0" borderId="68" xfId="0" applyBorder="1" applyAlignment="1">
      <alignment horizontal="center" vertical="center"/>
    </xf>
    <xf numFmtId="0" fontId="0" fillId="0" borderId="17" xfId="0" applyBorder="1" applyAlignment="1">
      <alignment horizontal="center" vertical="center" wrapText="1"/>
    </xf>
    <xf numFmtId="0" fontId="0" fillId="0" borderId="145" xfId="0" applyBorder="1" applyAlignment="1">
      <alignment horizontal="center" vertical="center" wrapText="1"/>
    </xf>
    <xf numFmtId="0" fontId="10" fillId="0" borderId="17" xfId="0" applyFont="1" applyFill="1" applyBorder="1" applyAlignment="1" applyProtection="1">
      <alignment horizontal="center"/>
    </xf>
    <xf numFmtId="0" fontId="10" fillId="0" borderId="18" xfId="0" applyFont="1" applyFill="1" applyBorder="1" applyAlignment="1" applyProtection="1">
      <alignment horizontal="center"/>
    </xf>
    <xf numFmtId="0" fontId="7" fillId="0" borderId="3" xfId="0" applyFont="1" applyBorder="1" applyAlignment="1">
      <alignment wrapText="1"/>
    </xf>
    <xf numFmtId="0" fontId="4" fillId="0" borderId="20" xfId="0" applyFont="1" applyBorder="1" applyAlignment="1"/>
    <xf numFmtId="0" fontId="14" fillId="0" borderId="8" xfId="0" applyFont="1" applyBorder="1" applyAlignment="1">
      <alignment horizontal="center" vertical="center" wrapText="1"/>
    </xf>
    <xf numFmtId="0" fontId="14" fillId="0" borderId="21" xfId="0" applyFont="1" applyBorder="1" applyAlignment="1">
      <alignment horizontal="center" vertical="center" wrapText="1"/>
    </xf>
    <xf numFmtId="0" fontId="4" fillId="0" borderId="145" xfId="0" applyFont="1" applyFill="1" applyBorder="1" applyAlignment="1">
      <alignment horizontal="center" vertical="center" wrapText="1"/>
    </xf>
    <xf numFmtId="0" fontId="4" fillId="0" borderId="148" xfId="0" applyFont="1" applyFill="1" applyBorder="1" applyAlignment="1">
      <alignment horizontal="center"/>
    </xf>
    <xf numFmtId="0" fontId="4" fillId="0" borderId="21" xfId="0" applyFont="1" applyFill="1" applyBorder="1" applyAlignment="1">
      <alignment horizontal="center"/>
    </xf>
    <xf numFmtId="0" fontId="6" fillId="36" borderId="115"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12" xfId="0" applyFont="1" applyFill="1" applyBorder="1" applyAlignment="1">
      <alignment horizontal="center" vertical="center" wrapText="1"/>
    </xf>
    <xf numFmtId="0" fontId="6" fillId="36" borderId="96" xfId="0" applyFont="1" applyFill="1" applyBorder="1" applyAlignment="1">
      <alignment horizontal="center" vertical="center" wrapText="1"/>
    </xf>
    <xf numFmtId="0" fontId="4" fillId="84" borderId="7" xfId="0" applyFont="1" applyFill="1" applyBorder="1" applyAlignment="1" applyProtection="1">
      <alignment horizontal="center" vertical="center" wrapText="1"/>
    </xf>
    <xf numFmtId="0" fontId="4" fillId="84" borderId="145" xfId="0" applyFont="1" applyFill="1" applyBorder="1" applyAlignment="1" applyProtection="1">
      <alignment horizontal="center" vertical="center" wrapText="1"/>
    </xf>
    <xf numFmtId="0" fontId="4" fillId="84" borderId="7" xfId="11" applyFont="1" applyFill="1" applyBorder="1" applyAlignment="1">
      <alignment horizontal="center" vertical="top"/>
    </xf>
    <xf numFmtId="0" fontId="6" fillId="85" borderId="63" xfId="0" applyFont="1" applyFill="1" applyBorder="1" applyAlignment="1" applyProtection="1">
      <alignment horizontal="center" vertical="center" wrapText="1"/>
    </xf>
    <xf numFmtId="0" fontId="6" fillId="85" borderId="154" xfId="0" applyFont="1" applyFill="1" applyBorder="1" applyAlignment="1" applyProtection="1">
      <alignment horizontal="center" vertical="center" wrapText="1"/>
    </xf>
    <xf numFmtId="0" fontId="99" fillId="3" borderId="66" xfId="13" applyFont="1" applyFill="1" applyBorder="1" applyAlignment="1" applyProtection="1">
      <alignment horizontal="center" vertical="center" wrapText="1"/>
      <protection locked="0"/>
    </xf>
    <xf numFmtId="0" fontId="99" fillId="3" borderId="63"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4" fontId="14" fillId="3" borderId="16" xfId="1" applyNumberFormat="1" applyFont="1" applyFill="1" applyBorder="1" applyAlignment="1" applyProtection="1">
      <alignment horizontal="center"/>
      <protection locked="0"/>
    </xf>
    <xf numFmtId="164" fontId="14" fillId="3" borderId="17" xfId="1" applyNumberFormat="1" applyFont="1" applyFill="1" applyBorder="1" applyAlignment="1" applyProtection="1">
      <alignment horizontal="center"/>
      <protection locked="0"/>
    </xf>
    <xf numFmtId="164" fontId="14" fillId="3" borderId="18" xfId="1" applyNumberFormat="1" applyFont="1" applyFill="1" applyBorder="1" applyAlignment="1" applyProtection="1">
      <alignment horizontal="center"/>
      <protection locked="0"/>
    </xf>
    <xf numFmtId="0" fontId="6" fillId="0" borderId="49" xfId="0" applyFont="1" applyBorder="1" applyAlignment="1">
      <alignment horizontal="center" vertical="center" wrapText="1"/>
    </xf>
    <xf numFmtId="0" fontId="6" fillId="0" borderId="50" xfId="0" applyFont="1" applyBorder="1" applyAlignment="1">
      <alignment horizontal="center" vertical="center" wrapText="1"/>
    </xf>
    <xf numFmtId="164" fontId="14" fillId="0" borderId="89" xfId="1" applyNumberFormat="1" applyFont="1" applyFill="1" applyBorder="1" applyAlignment="1" applyProtection="1">
      <alignment horizontal="center" vertical="center" wrapText="1"/>
      <protection locked="0"/>
    </xf>
    <xf numFmtId="164" fontId="14" fillId="0" borderId="90" xfId="1" applyNumberFormat="1" applyFont="1" applyFill="1" applyBorder="1" applyAlignment="1" applyProtection="1">
      <alignment horizontal="center" vertical="center" wrapText="1"/>
      <protection locked="0"/>
    </xf>
    <xf numFmtId="0" fontId="4" fillId="0" borderId="2"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66" xfId="0" applyFont="1" applyFill="1" applyBorder="1" applyAlignment="1">
      <alignment horizontal="center" vertical="center" wrapText="1"/>
    </xf>
    <xf numFmtId="0" fontId="4" fillId="0" borderId="63" xfId="0" applyFont="1" applyFill="1" applyBorder="1" applyAlignment="1">
      <alignment horizontal="center" vertical="center" wrapText="1"/>
    </xf>
    <xf numFmtId="0" fontId="4" fillId="0" borderId="8" xfId="0" applyFont="1" applyFill="1" applyBorder="1" applyAlignment="1">
      <alignment horizontal="center" wrapText="1"/>
    </xf>
    <xf numFmtId="0" fontId="4" fillId="0" borderId="10" xfId="0" applyFont="1" applyFill="1" applyBorder="1" applyAlignment="1">
      <alignment horizontal="center" wrapText="1"/>
    </xf>
    <xf numFmtId="0" fontId="4" fillId="0" borderId="58" xfId="0" applyFont="1" applyFill="1" applyBorder="1" applyAlignment="1">
      <alignment horizontal="center" vertical="center" wrapText="1"/>
    </xf>
    <xf numFmtId="0" fontId="4" fillId="0" borderId="54" xfId="0" applyFont="1" applyFill="1" applyBorder="1" applyAlignment="1">
      <alignment horizontal="center" vertical="center" wrapText="1"/>
    </xf>
    <xf numFmtId="0" fontId="4" fillId="0" borderId="103" xfId="0" applyFont="1" applyFill="1" applyBorder="1" applyAlignment="1">
      <alignment horizontal="center" vertical="center" wrapText="1"/>
    </xf>
    <xf numFmtId="0" fontId="13" fillId="0" borderId="53" xfId="0" applyFont="1" applyFill="1" applyBorder="1" applyAlignment="1">
      <alignment horizontal="left" vertical="center"/>
    </xf>
    <xf numFmtId="0" fontId="13" fillId="0" borderId="54" xfId="0" applyFont="1" applyFill="1" applyBorder="1" applyAlignment="1">
      <alignment horizontal="left" vertical="center"/>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11" xfId="0" applyFont="1" applyBorder="1" applyAlignment="1">
      <alignment horizontal="center" vertical="center" wrapText="1"/>
    </xf>
    <xf numFmtId="0" fontId="116" fillId="0" borderId="118" xfId="0" applyNumberFormat="1" applyFont="1" applyFill="1" applyBorder="1" applyAlignment="1">
      <alignment horizontal="left" vertical="center" wrapText="1"/>
    </xf>
    <xf numFmtId="0" fontId="116" fillId="0" borderId="119" xfId="0" applyNumberFormat="1" applyFont="1" applyFill="1" applyBorder="1" applyAlignment="1">
      <alignment horizontal="left" vertical="center" wrapText="1"/>
    </xf>
    <xf numFmtId="0" fontId="116" fillId="0" borderId="121" xfId="0" applyNumberFormat="1" applyFont="1" applyFill="1" applyBorder="1" applyAlignment="1">
      <alignment horizontal="left" vertical="center" wrapText="1"/>
    </xf>
    <xf numFmtId="0" fontId="116" fillId="0" borderId="122" xfId="0" applyNumberFormat="1" applyFont="1" applyFill="1" applyBorder="1" applyAlignment="1">
      <alignment horizontal="left" vertical="center" wrapText="1"/>
    </xf>
    <xf numFmtId="0" fontId="116" fillId="0" borderId="124" xfId="0" applyNumberFormat="1" applyFont="1" applyFill="1" applyBorder="1" applyAlignment="1">
      <alignment horizontal="left" vertical="center" wrapText="1"/>
    </xf>
    <xf numFmtId="0" fontId="116" fillId="0" borderId="125" xfId="0" applyNumberFormat="1" applyFont="1" applyFill="1" applyBorder="1" applyAlignment="1">
      <alignment horizontal="left" vertical="center" wrapText="1"/>
    </xf>
    <xf numFmtId="0" fontId="117" fillId="0" borderId="144" xfId="0" applyFont="1" applyFill="1" applyBorder="1" applyAlignment="1">
      <alignment horizontal="center" vertical="center" wrapText="1"/>
    </xf>
    <xf numFmtId="0" fontId="117" fillId="0" borderId="143" xfId="0" applyFont="1" applyFill="1" applyBorder="1" applyAlignment="1">
      <alignment horizontal="center" vertical="center" wrapText="1"/>
    </xf>
    <xf numFmtId="0" fontId="117" fillId="0" borderId="120" xfId="0" applyFont="1" applyFill="1" applyBorder="1" applyAlignment="1">
      <alignment horizontal="center" vertical="center" wrapText="1"/>
    </xf>
    <xf numFmtId="0" fontId="117" fillId="0" borderId="52" xfId="0" applyFont="1" applyFill="1" applyBorder="1" applyAlignment="1">
      <alignment horizontal="center" vertical="center" wrapText="1"/>
    </xf>
    <xf numFmtId="0" fontId="117" fillId="0" borderId="123" xfId="0" applyFont="1" applyFill="1" applyBorder="1" applyAlignment="1">
      <alignment horizontal="center" vertical="center" wrapText="1"/>
    </xf>
    <xf numFmtId="0" fontId="117" fillId="0" borderId="11" xfId="0" applyFont="1" applyFill="1" applyBorder="1" applyAlignment="1">
      <alignment horizontal="center" vertical="center" wrapText="1"/>
    </xf>
    <xf numFmtId="0" fontId="113" fillId="0" borderId="146"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45" xfId="0" applyFont="1" applyBorder="1" applyAlignment="1">
      <alignment horizontal="center" vertical="center" wrapText="1"/>
    </xf>
    <xf numFmtId="0" fontId="113" fillId="0" borderId="148" xfId="0" applyFont="1" applyBorder="1" applyAlignment="1">
      <alignment horizontal="center" vertical="center" wrapText="1"/>
    </xf>
    <xf numFmtId="0" fontId="113" fillId="0" borderId="147" xfId="0" applyFont="1" applyBorder="1" applyAlignment="1">
      <alignment horizontal="center" vertical="center" wrapText="1"/>
    </xf>
    <xf numFmtId="0" fontId="121" fillId="0" borderId="145" xfId="0" applyFont="1" applyFill="1" applyBorder="1" applyAlignment="1">
      <alignment horizontal="center" vertical="center"/>
    </xf>
    <xf numFmtId="0" fontId="115" fillId="0" borderId="144" xfId="0" applyFont="1" applyFill="1" applyBorder="1" applyAlignment="1">
      <alignment horizontal="center" vertical="center"/>
    </xf>
    <xf numFmtId="0" fontId="115" fillId="0" borderId="149" xfId="0" applyFont="1" applyFill="1" applyBorder="1" applyAlignment="1">
      <alignment horizontal="center" vertical="center"/>
    </xf>
    <xf numFmtId="0" fontId="115" fillId="0" borderId="52" xfId="0" applyFont="1" applyFill="1" applyBorder="1" applyAlignment="1">
      <alignment horizontal="center" vertical="center"/>
    </xf>
    <xf numFmtId="0" fontId="115" fillId="0" borderId="11" xfId="0" applyFont="1" applyFill="1" applyBorder="1" applyAlignment="1">
      <alignment horizontal="center" vertical="center"/>
    </xf>
    <xf numFmtId="0" fontId="116" fillId="0" borderId="145" xfId="0" applyFont="1" applyFill="1" applyBorder="1" applyAlignment="1">
      <alignment horizontal="center" vertical="center" wrapText="1"/>
    </xf>
    <xf numFmtId="0" fontId="116" fillId="0" borderId="144" xfId="0" applyFont="1" applyFill="1" applyBorder="1" applyAlignment="1">
      <alignment horizontal="center" vertical="center" wrapText="1"/>
    </xf>
    <xf numFmtId="0" fontId="116" fillId="0" borderId="149" xfId="0" applyFont="1" applyFill="1" applyBorder="1" applyAlignment="1">
      <alignment horizontal="center" vertical="center" wrapText="1"/>
    </xf>
    <xf numFmtId="0" fontId="116" fillId="0" borderId="126" xfId="0" applyFont="1" applyFill="1" applyBorder="1" applyAlignment="1">
      <alignment horizontal="center" vertical="center" wrapText="1"/>
    </xf>
    <xf numFmtId="0" fontId="116" fillId="0" borderId="127" xfId="0" applyFont="1" applyFill="1" applyBorder="1" applyAlignment="1">
      <alignment horizontal="center" vertical="center" wrapText="1"/>
    </xf>
    <xf numFmtId="0" fontId="116" fillId="0" borderId="52" xfId="0" applyFont="1" applyFill="1" applyBorder="1" applyAlignment="1">
      <alignment horizontal="center" vertical="center" wrapText="1"/>
    </xf>
    <xf numFmtId="0" fontId="116" fillId="0" borderId="11" xfId="0" applyFont="1" applyFill="1" applyBorder="1" applyAlignment="1">
      <alignment horizontal="center" vertical="center" wrapText="1"/>
    </xf>
    <xf numFmtId="0" fontId="113" fillId="0" borderId="148" xfId="0" applyFont="1" applyFill="1" applyBorder="1" applyAlignment="1">
      <alignment horizontal="center" vertical="center" wrapText="1"/>
    </xf>
    <xf numFmtId="0" fontId="113" fillId="0" borderId="150" xfId="0" applyFont="1" applyFill="1" applyBorder="1" applyAlignment="1">
      <alignment horizontal="center" vertical="center" wrapText="1"/>
    </xf>
    <xf numFmtId="0" fontId="116" fillId="0" borderId="128" xfId="0" applyFont="1" applyFill="1" applyBorder="1" applyAlignment="1">
      <alignment horizontal="center" vertical="center" wrapText="1"/>
    </xf>
    <xf numFmtId="0" fontId="116" fillId="0" borderId="7" xfId="0" applyFont="1" applyFill="1" applyBorder="1" applyAlignment="1">
      <alignment horizontal="center" vertical="center" wrapText="1"/>
    </xf>
    <xf numFmtId="0" fontId="113" fillId="0" borderId="128" xfId="0" applyFont="1" applyFill="1" applyBorder="1" applyAlignment="1">
      <alignment horizontal="center" vertical="center" wrapText="1"/>
    </xf>
    <xf numFmtId="0" fontId="113" fillId="0" borderId="144" xfId="0" applyFont="1" applyFill="1" applyBorder="1" applyAlignment="1">
      <alignment horizontal="center" vertical="center" wrapText="1"/>
    </xf>
    <xf numFmtId="0" fontId="113" fillId="0" borderId="143" xfId="0" applyFont="1" applyFill="1" applyBorder="1" applyAlignment="1">
      <alignment horizontal="center" vertical="center" wrapText="1"/>
    </xf>
    <xf numFmtId="0" fontId="113" fillId="0" borderId="149" xfId="0" applyFont="1" applyFill="1" applyBorder="1" applyAlignment="1">
      <alignment horizontal="center" vertical="center" wrapText="1"/>
    </xf>
    <xf numFmtId="0" fontId="113" fillId="0" borderId="11" xfId="0" applyFont="1" applyBorder="1" applyAlignment="1">
      <alignment horizontal="center" vertical="center" wrapText="1"/>
    </xf>
    <xf numFmtId="0" fontId="113" fillId="0" borderId="154" xfId="0" applyFont="1" applyBorder="1" applyAlignment="1">
      <alignment horizontal="center" vertical="center" wrapText="1"/>
    </xf>
    <xf numFmtId="0" fontId="113" fillId="0" borderId="53" xfId="0" applyFont="1" applyFill="1" applyBorder="1" applyAlignment="1">
      <alignment horizontal="center" vertical="center" wrapText="1"/>
    </xf>
    <xf numFmtId="0" fontId="113" fillId="0" borderId="54" xfId="0" applyFont="1" applyFill="1" applyBorder="1" applyAlignment="1">
      <alignment horizontal="center" vertical="center" wrapText="1"/>
    </xf>
    <xf numFmtId="0" fontId="113" fillId="0" borderId="103" xfId="0" applyFont="1" applyFill="1" applyBorder="1" applyAlignment="1">
      <alignment horizontal="center" vertical="center" wrapText="1"/>
    </xf>
    <xf numFmtId="0" fontId="116" fillId="0" borderId="53" xfId="0" applyNumberFormat="1" applyFont="1" applyFill="1" applyBorder="1" applyAlignment="1">
      <alignment horizontal="left" vertical="top" wrapText="1"/>
    </xf>
    <xf numFmtId="0" fontId="116" fillId="0" borderId="103" xfId="0" applyNumberFormat="1" applyFont="1" applyFill="1" applyBorder="1" applyAlignment="1">
      <alignment horizontal="left" vertical="top" wrapText="1"/>
    </xf>
    <xf numFmtId="0" fontId="116" fillId="0" borderId="62" xfId="0" applyNumberFormat="1" applyFont="1" applyFill="1" applyBorder="1" applyAlignment="1">
      <alignment horizontal="left" vertical="top" wrapText="1"/>
    </xf>
    <xf numFmtId="0" fontId="116" fillId="0" borderId="91" xfId="0" applyNumberFormat="1" applyFont="1" applyFill="1" applyBorder="1" applyAlignment="1">
      <alignment horizontal="left" vertical="top" wrapText="1"/>
    </xf>
    <xf numFmtId="0" fontId="116" fillId="0" borderId="117" xfId="0" applyNumberFormat="1" applyFont="1" applyFill="1" applyBorder="1" applyAlignment="1">
      <alignment horizontal="left" vertical="top" wrapText="1"/>
    </xf>
    <xf numFmtId="0" fontId="116" fillId="0" borderId="156" xfId="0" applyNumberFormat="1" applyFont="1" applyFill="1" applyBorder="1" applyAlignment="1">
      <alignment horizontal="left" vertical="top" wrapText="1"/>
    </xf>
    <xf numFmtId="0" fontId="113" fillId="0" borderId="146" xfId="0" applyFont="1" applyFill="1" applyBorder="1" applyAlignment="1">
      <alignment horizontal="center" vertical="center" wrapText="1"/>
    </xf>
    <xf numFmtId="0" fontId="116" fillId="0" borderId="157" xfId="0" applyFont="1" applyFill="1" applyBorder="1" applyAlignment="1">
      <alignment horizontal="center" vertical="center" wrapText="1"/>
    </xf>
    <xf numFmtId="0" fontId="116" fillId="0" borderId="68" xfId="0" applyFont="1" applyFill="1" applyBorder="1" applyAlignment="1">
      <alignment horizontal="center" vertical="center" wrapText="1"/>
    </xf>
    <xf numFmtId="0" fontId="113" fillId="0" borderId="144" xfId="0" applyFont="1" applyBorder="1" applyAlignment="1">
      <alignment horizontal="center" vertical="top" wrapText="1"/>
    </xf>
    <xf numFmtId="0" fontId="113" fillId="0" borderId="143" xfId="0" applyFont="1" applyBorder="1" applyAlignment="1">
      <alignment horizontal="center" vertical="top" wrapText="1"/>
    </xf>
    <xf numFmtId="0" fontId="113" fillId="0" borderId="144" xfId="0" applyFont="1" applyFill="1" applyBorder="1" applyAlignment="1">
      <alignment horizontal="center" vertical="top" wrapText="1"/>
    </xf>
    <xf numFmtId="0" fontId="113" fillId="0" borderId="150" xfId="0" applyFont="1" applyFill="1" applyBorder="1" applyAlignment="1">
      <alignment horizontal="center" vertical="top" wrapText="1"/>
    </xf>
    <xf numFmtId="0" fontId="113" fillId="0" borderId="147" xfId="0" applyFont="1" applyFill="1" applyBorder="1" applyAlignment="1">
      <alignment horizontal="center" vertical="top" wrapText="1"/>
    </xf>
    <xf numFmtId="0" fontId="102" fillId="0" borderId="129" xfId="0" applyNumberFormat="1" applyFont="1" applyFill="1" applyBorder="1" applyAlignment="1">
      <alignment horizontal="left" vertical="top" wrapText="1"/>
    </xf>
    <xf numFmtId="0" fontId="102" fillId="0" borderId="130" xfId="0" applyNumberFormat="1" applyFont="1" applyFill="1" applyBorder="1" applyAlignment="1">
      <alignment horizontal="left" vertical="top" wrapText="1"/>
    </xf>
    <xf numFmtId="0" fontId="119" fillId="0" borderId="145" xfId="0" applyFont="1" applyBorder="1" applyAlignment="1">
      <alignment horizontal="center" vertical="center"/>
    </xf>
    <xf numFmtId="2" fontId="118" fillId="0" borderId="145" xfId="0" applyNumberFormat="1" applyFont="1" applyBorder="1" applyAlignment="1">
      <alignment horizontal="center" vertical="center" wrapText="1"/>
    </xf>
    <xf numFmtId="0" fontId="118" fillId="0" borderId="145" xfId="0" applyFont="1" applyBorder="1" applyAlignment="1">
      <alignment horizontal="center" vertical="center" wrapText="1"/>
    </xf>
    <xf numFmtId="0" fontId="118" fillId="0" borderId="146" xfId="0" applyFont="1" applyBorder="1" applyAlignment="1">
      <alignment horizontal="center" vertical="center" wrapText="1"/>
    </xf>
    <xf numFmtId="0" fontId="102" fillId="0" borderId="69" xfId="0" applyFont="1" applyFill="1" applyBorder="1" applyAlignment="1">
      <alignment horizontal="center" vertical="center"/>
    </xf>
    <xf numFmtId="0" fontId="102" fillId="0" borderId="70" xfId="0" applyFont="1" applyFill="1" applyBorder="1" applyAlignment="1">
      <alignment horizontal="center" vertical="center"/>
    </xf>
    <xf numFmtId="0" fontId="102" fillId="0" borderId="71" xfId="0" applyFont="1" applyFill="1" applyBorder="1" applyAlignment="1">
      <alignment horizontal="center" vertical="center"/>
    </xf>
    <xf numFmtId="0" fontId="103" fillId="0" borderId="97" xfId="0" applyFont="1" applyFill="1" applyBorder="1" applyAlignment="1">
      <alignment horizontal="left" vertical="center" wrapText="1"/>
    </xf>
    <xf numFmtId="0" fontId="102" fillId="76" borderId="72" xfId="0" applyFont="1" applyFill="1" applyBorder="1" applyAlignment="1">
      <alignment horizontal="center" vertical="center" wrapText="1"/>
    </xf>
    <xf numFmtId="0" fontId="102" fillId="76" borderId="73" xfId="0" applyFont="1" applyFill="1" applyBorder="1" applyAlignment="1">
      <alignment horizontal="center" vertical="center" wrapText="1"/>
    </xf>
    <xf numFmtId="0" fontId="102" fillId="76" borderId="74" xfId="0" applyFont="1" applyFill="1" applyBorder="1" applyAlignment="1">
      <alignment horizontal="center" vertical="center" wrapText="1"/>
    </xf>
    <xf numFmtId="0" fontId="103" fillId="0" borderId="52" xfId="0" applyFont="1" applyFill="1" applyBorder="1" applyAlignment="1">
      <alignment horizontal="left" vertical="center" wrapText="1"/>
    </xf>
    <xf numFmtId="0" fontId="103" fillId="0" borderId="11" xfId="0" applyFont="1" applyFill="1" applyBorder="1" applyAlignment="1">
      <alignment horizontal="left" vertical="center" wrapText="1"/>
    </xf>
    <xf numFmtId="0" fontId="103" fillId="0" borderId="98" xfId="0" applyFont="1" applyFill="1" applyBorder="1" applyAlignment="1">
      <alignment horizontal="left" vertical="center" wrapText="1"/>
    </xf>
    <xf numFmtId="0" fontId="103" fillId="0" borderId="96" xfId="0" applyFont="1" applyFill="1" applyBorder="1" applyAlignment="1">
      <alignment horizontal="left" vertical="center" wrapText="1"/>
    </xf>
    <xf numFmtId="0" fontId="152" fillId="3" borderId="98" xfId="0" applyFont="1" applyFill="1" applyBorder="1" applyAlignment="1">
      <alignment vertical="center" wrapText="1"/>
    </xf>
    <xf numFmtId="0" fontId="152" fillId="3" borderId="96" xfId="0" applyFont="1" applyFill="1" applyBorder="1" applyAlignment="1">
      <alignment vertical="center" wrapText="1"/>
    </xf>
    <xf numFmtId="0" fontId="103" fillId="3" borderId="98" xfId="0" applyFont="1" applyFill="1" applyBorder="1" applyAlignment="1">
      <alignment vertical="center" wrapText="1"/>
    </xf>
    <xf numFmtId="0" fontId="103" fillId="3" borderId="96" xfId="0" applyFont="1" applyFill="1" applyBorder="1" applyAlignment="1">
      <alignment vertical="center" wrapText="1"/>
    </xf>
    <xf numFmtId="0" fontId="103" fillId="0" borderId="98" xfId="0" applyFont="1" applyFill="1" applyBorder="1" applyAlignment="1">
      <alignment horizontal="left"/>
    </xf>
    <xf numFmtId="0" fontId="103" fillId="0" borderId="96" xfId="0" applyFont="1" applyFill="1" applyBorder="1" applyAlignment="1">
      <alignment horizontal="left"/>
    </xf>
    <xf numFmtId="0" fontId="103" fillId="0" borderId="98" xfId="0" applyFont="1" applyFill="1" applyBorder="1" applyAlignment="1">
      <alignment vertical="center" wrapText="1"/>
    </xf>
    <xf numFmtId="0" fontId="103" fillId="0" borderId="96" xfId="0" applyFont="1" applyFill="1" applyBorder="1" applyAlignment="1">
      <alignment vertical="center" wrapText="1"/>
    </xf>
    <xf numFmtId="0" fontId="103" fillId="0" borderId="138" xfId="0" applyFont="1" applyFill="1" applyBorder="1" applyAlignment="1">
      <alignment horizontal="left" vertical="center" wrapText="1"/>
    </xf>
    <xf numFmtId="0" fontId="103" fillId="0" borderId="139" xfId="0" applyFont="1" applyFill="1" applyBorder="1" applyAlignment="1">
      <alignment horizontal="left" vertical="center" wrapText="1"/>
    </xf>
    <xf numFmtId="0" fontId="103" fillId="0" borderId="140" xfId="0" applyFont="1" applyFill="1" applyBorder="1" applyAlignment="1">
      <alignment horizontal="left" vertical="center" wrapText="1"/>
    </xf>
    <xf numFmtId="0" fontId="103" fillId="3" borderId="76" xfId="0" applyFont="1" applyFill="1" applyBorder="1" applyAlignment="1">
      <alignment horizontal="left" vertical="center" wrapText="1"/>
    </xf>
    <xf numFmtId="0" fontId="103" fillId="3" borderId="77" xfId="0" applyFont="1" applyFill="1" applyBorder="1" applyAlignment="1">
      <alignment horizontal="left" vertical="center" wrapText="1"/>
    </xf>
    <xf numFmtId="0" fontId="103" fillId="0" borderId="79" xfId="0" applyFont="1" applyFill="1" applyBorder="1" applyAlignment="1">
      <alignment horizontal="left" vertical="center" wrapText="1"/>
    </xf>
    <xf numFmtId="0" fontId="103" fillId="0" borderId="80" xfId="0" applyFont="1" applyFill="1" applyBorder="1" applyAlignment="1">
      <alignment horizontal="left" vertical="center" wrapText="1"/>
    </xf>
    <xf numFmtId="0" fontId="103" fillId="0" borderId="52" xfId="0" applyFont="1" applyFill="1" applyBorder="1" applyAlignment="1">
      <alignment vertical="center" wrapText="1"/>
    </xf>
    <xf numFmtId="0" fontId="103" fillId="0" borderId="11" xfId="0" applyFont="1" applyFill="1" applyBorder="1" applyAlignment="1">
      <alignment vertical="center" wrapText="1"/>
    </xf>
    <xf numFmtId="0" fontId="103" fillId="0" borderId="76" xfId="0" applyFont="1" applyFill="1" applyBorder="1" applyAlignment="1">
      <alignment horizontal="left" vertical="center" wrapText="1"/>
    </xf>
    <xf numFmtId="0" fontId="103" fillId="0" borderId="77" xfId="0" applyFont="1" applyFill="1" applyBorder="1" applyAlignment="1">
      <alignment horizontal="left" vertical="center" wrapText="1"/>
    </xf>
    <xf numFmtId="0" fontId="152" fillId="3" borderId="98" xfId="0" applyFont="1" applyFill="1" applyBorder="1" applyAlignment="1">
      <alignment horizontal="left" vertical="center" wrapText="1"/>
    </xf>
    <xf numFmtId="0" fontId="152" fillId="3" borderId="96" xfId="0" applyFont="1" applyFill="1" applyBorder="1" applyAlignment="1">
      <alignment horizontal="left" vertical="center" wrapText="1"/>
    </xf>
    <xf numFmtId="0" fontId="103" fillId="3" borderId="98" xfId="0" applyFont="1" applyFill="1" applyBorder="1" applyAlignment="1">
      <alignment horizontal="left" vertical="center" wrapText="1"/>
    </xf>
    <xf numFmtId="0" fontId="103" fillId="3" borderId="96" xfId="0" applyFont="1" applyFill="1" applyBorder="1" applyAlignment="1">
      <alignment horizontal="left" vertical="center" wrapText="1"/>
    </xf>
    <xf numFmtId="0" fontId="102" fillId="76" borderId="81" xfId="0" applyFont="1" applyFill="1" applyBorder="1" applyAlignment="1">
      <alignment horizontal="center" vertical="center" wrapText="1"/>
    </xf>
    <xf numFmtId="0" fontId="102" fillId="76" borderId="0" xfId="0" applyFont="1" applyFill="1" applyBorder="1" applyAlignment="1">
      <alignment horizontal="center" vertical="center" wrapText="1"/>
    </xf>
    <xf numFmtId="0" fontId="102" fillId="76" borderId="82" xfId="0" applyFont="1" applyFill="1" applyBorder="1" applyAlignment="1">
      <alignment horizontal="center" vertical="center" wrapText="1"/>
    </xf>
    <xf numFmtId="0" fontId="102" fillId="0" borderId="81" xfId="0" applyFont="1" applyFill="1" applyBorder="1" applyAlignment="1">
      <alignment horizontal="center" vertical="center" wrapText="1"/>
    </xf>
    <xf numFmtId="0" fontId="102" fillId="0" borderId="0" xfId="0" applyFont="1" applyFill="1" applyBorder="1" applyAlignment="1">
      <alignment horizontal="center" vertical="center" wrapText="1"/>
    </xf>
    <xf numFmtId="0" fontId="102" fillId="0" borderId="82" xfId="0" applyFont="1" applyFill="1" applyBorder="1" applyAlignment="1">
      <alignment horizontal="center" vertical="center" wrapText="1"/>
    </xf>
    <xf numFmtId="0" fontId="102" fillId="76" borderId="86" xfId="0" applyFont="1" applyFill="1" applyBorder="1" applyAlignment="1">
      <alignment horizontal="center" vertical="center"/>
    </xf>
    <xf numFmtId="0" fontId="102" fillId="76" borderId="87" xfId="0" applyFont="1" applyFill="1" applyBorder="1" applyAlignment="1">
      <alignment horizontal="center" vertical="center"/>
    </xf>
    <xf numFmtId="0" fontId="102" fillId="76" borderId="88" xfId="0" applyFont="1" applyFill="1" applyBorder="1" applyAlignment="1">
      <alignment horizontal="center" vertical="center"/>
    </xf>
    <xf numFmtId="0" fontId="102" fillId="76" borderId="145" xfId="0" applyFont="1" applyFill="1" applyBorder="1" applyAlignment="1">
      <alignment horizontal="center" vertical="center" wrapText="1"/>
    </xf>
    <xf numFmtId="0" fontId="102" fillId="0" borderId="145" xfId="0" applyFont="1" applyFill="1" applyBorder="1" applyAlignment="1">
      <alignment horizontal="center" vertical="center"/>
    </xf>
    <xf numFmtId="0" fontId="103" fillId="0" borderId="148" xfId="13" applyFont="1" applyFill="1" applyBorder="1" applyAlignment="1" applyProtection="1">
      <alignment horizontal="left" vertical="top" wrapText="1"/>
      <protection locked="0"/>
    </xf>
    <xf numFmtId="0" fontId="103" fillId="0" borderId="147" xfId="13" applyFont="1" applyFill="1" applyBorder="1" applyAlignment="1" applyProtection="1">
      <alignment horizontal="left" vertical="top" wrapText="1"/>
      <protection locked="0"/>
    </xf>
    <xf numFmtId="0" fontId="103" fillId="3" borderId="148" xfId="13" applyFont="1" applyFill="1" applyBorder="1" applyAlignment="1" applyProtection="1">
      <alignment horizontal="left" vertical="top" wrapText="1"/>
      <protection locked="0"/>
    </xf>
    <xf numFmtId="0" fontId="103" fillId="3" borderId="147" xfId="13" applyFont="1" applyFill="1" applyBorder="1" applyAlignment="1" applyProtection="1">
      <alignment horizontal="left" vertical="top" wrapText="1"/>
      <protection locked="0"/>
    </xf>
    <xf numFmtId="0" fontId="102" fillId="0" borderId="84" xfId="0" applyFont="1" applyFill="1" applyBorder="1" applyAlignment="1">
      <alignment horizontal="center" vertical="center"/>
    </xf>
    <xf numFmtId="49" fontId="103" fillId="0" borderId="0" xfId="0" applyNumberFormat="1" applyFont="1" applyFill="1" applyBorder="1" applyAlignment="1">
      <alignment horizontal="center" vertical="center"/>
    </xf>
    <xf numFmtId="0" fontId="102" fillId="76" borderId="148" xfId="0" applyFont="1" applyFill="1" applyBorder="1" applyAlignment="1">
      <alignment horizontal="center" vertical="center" wrapText="1"/>
    </xf>
    <xf numFmtId="0" fontId="102" fillId="76" borderId="147" xfId="0" applyFont="1" applyFill="1" applyBorder="1" applyAlignment="1">
      <alignment horizontal="center" vertical="center" wrapText="1"/>
    </xf>
    <xf numFmtId="0" fontId="103" fillId="0" borderId="148" xfId="0" applyNumberFormat="1" applyFont="1" applyFill="1" applyBorder="1" applyAlignment="1">
      <alignment horizontal="left" vertical="center" wrapText="1"/>
    </xf>
    <xf numFmtId="0" fontId="103" fillId="0" borderId="147" xfId="0" applyNumberFormat="1" applyFont="1" applyFill="1" applyBorder="1" applyAlignment="1">
      <alignment horizontal="left" vertical="center" wrapText="1"/>
    </xf>
    <xf numFmtId="0" fontId="103" fillId="0" borderId="145" xfId="0" applyFont="1" applyFill="1" applyBorder="1" applyAlignment="1">
      <alignment horizontal="left" vertical="top" wrapText="1"/>
    </xf>
    <xf numFmtId="0" fontId="103" fillId="0" borderId="148" xfId="0" applyFont="1" applyFill="1" applyBorder="1" applyAlignment="1">
      <alignment horizontal="left" vertical="top" wrapText="1"/>
    </xf>
    <xf numFmtId="0" fontId="103" fillId="0" borderId="145" xfId="0" applyFont="1" applyFill="1" applyBorder="1" applyAlignment="1">
      <alignment horizontal="left" vertical="center" wrapText="1"/>
    </xf>
    <xf numFmtId="0" fontId="103" fillId="0" borderId="145" xfId="0" applyNumberFormat="1" applyFont="1" applyFill="1" applyBorder="1" applyAlignment="1">
      <alignment horizontal="left" vertical="top" wrapText="1"/>
    </xf>
    <xf numFmtId="0" fontId="103" fillId="0" borderId="145" xfId="0" applyFont="1" applyBorder="1" applyAlignment="1">
      <alignment horizontal="center"/>
    </xf>
    <xf numFmtId="0" fontId="103" fillId="0" borderId="148" xfId="0" applyFont="1" applyFill="1" applyBorder="1" applyAlignment="1">
      <alignment horizontal="left" vertical="center" wrapText="1"/>
    </xf>
    <xf numFmtId="0" fontId="103" fillId="0" borderId="147" xfId="0" applyFont="1" applyFill="1" applyBorder="1" applyAlignment="1">
      <alignment horizontal="left" vertical="center" wrapText="1"/>
    </xf>
    <xf numFmtId="0" fontId="103" fillId="0" borderId="148" xfId="0" applyNumberFormat="1" applyFont="1" applyFill="1" applyBorder="1" applyAlignment="1">
      <alignment horizontal="left" vertical="top" wrapText="1"/>
    </xf>
    <xf numFmtId="0" fontId="103" fillId="0" borderId="147" xfId="0" applyNumberFormat="1" applyFont="1" applyFill="1" applyBorder="1" applyAlignment="1">
      <alignment horizontal="left" vertical="top" wrapText="1"/>
    </xf>
    <xf numFmtId="164" fontId="113" fillId="0" borderId="154" xfId="7" applyNumberFormat="1" applyFont="1" applyFill="1" applyBorder="1"/>
    <xf numFmtId="164" fontId="113" fillId="0" borderId="152" xfId="7" applyNumberFormat="1" applyFont="1" applyFill="1" applyBorder="1"/>
    <xf numFmtId="164" fontId="113" fillId="0" borderId="151" xfId="7" applyNumberFormat="1" applyFont="1" applyFill="1" applyBorder="1"/>
  </cellXfs>
  <cellStyles count="21415">
    <cellStyle name="_RC VALUTEBIS WRILSI " xfId="18"/>
    <cellStyle name="=C:\WINNT35\SYSTEM32\COMMAND.COM" xfId="21412"/>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2 2" xfId="21408"/>
    <cellStyle name="Calculation 2 10 3" xfId="724"/>
    <cellStyle name="Calculation 2 10 3 2" xfId="21407"/>
    <cellStyle name="Calculation 2 10 4" xfId="725"/>
    <cellStyle name="Calculation 2 10 4 2" xfId="21406"/>
    <cellStyle name="Calculation 2 10 5" xfId="726"/>
    <cellStyle name="Calculation 2 10 5 2" xfId="21405"/>
    <cellStyle name="Calculation 2 11" xfId="727"/>
    <cellStyle name="Calculation 2 11 2" xfId="728"/>
    <cellStyle name="Calculation 2 11 2 2" xfId="21403"/>
    <cellStyle name="Calculation 2 11 3" xfId="729"/>
    <cellStyle name="Calculation 2 11 3 2" xfId="21402"/>
    <cellStyle name="Calculation 2 11 4" xfId="730"/>
    <cellStyle name="Calculation 2 11 4 2" xfId="21401"/>
    <cellStyle name="Calculation 2 11 5" xfId="731"/>
    <cellStyle name="Calculation 2 11 5 2" xfId="21400"/>
    <cellStyle name="Calculation 2 11 6" xfId="21404"/>
    <cellStyle name="Calculation 2 12" xfId="732"/>
    <cellStyle name="Calculation 2 12 2" xfId="733"/>
    <cellStyle name="Calculation 2 12 2 2" xfId="21398"/>
    <cellStyle name="Calculation 2 12 3" xfId="734"/>
    <cellStyle name="Calculation 2 12 3 2" xfId="21397"/>
    <cellStyle name="Calculation 2 12 4" xfId="735"/>
    <cellStyle name="Calculation 2 12 4 2" xfId="21396"/>
    <cellStyle name="Calculation 2 12 5" xfId="736"/>
    <cellStyle name="Calculation 2 12 5 2" xfId="21395"/>
    <cellStyle name="Calculation 2 12 6" xfId="21399"/>
    <cellStyle name="Calculation 2 13" xfId="737"/>
    <cellStyle name="Calculation 2 13 2" xfId="738"/>
    <cellStyle name="Calculation 2 13 2 2" xfId="21393"/>
    <cellStyle name="Calculation 2 13 3" xfId="739"/>
    <cellStyle name="Calculation 2 13 3 2" xfId="21392"/>
    <cellStyle name="Calculation 2 13 4" xfId="740"/>
    <cellStyle name="Calculation 2 13 4 2" xfId="21391"/>
    <cellStyle name="Calculation 2 13 5" xfId="21394"/>
    <cellStyle name="Calculation 2 14" xfId="741"/>
    <cellStyle name="Calculation 2 14 2" xfId="21390"/>
    <cellStyle name="Calculation 2 15" xfId="742"/>
    <cellStyle name="Calculation 2 15 2" xfId="21389"/>
    <cellStyle name="Calculation 2 16" xfId="743"/>
    <cellStyle name="Calculation 2 16 2" xfId="21388"/>
    <cellStyle name="Calculation 2 17" xfId="21409"/>
    <cellStyle name="Calculation 2 2" xfId="744"/>
    <cellStyle name="Calculation 2 2 10" xfId="21387"/>
    <cellStyle name="Calculation 2 2 2" xfId="745"/>
    <cellStyle name="Calculation 2 2 2 2" xfId="746"/>
    <cellStyle name="Calculation 2 2 2 2 2" xfId="21385"/>
    <cellStyle name="Calculation 2 2 2 3" xfId="747"/>
    <cellStyle name="Calculation 2 2 2 3 2" xfId="21384"/>
    <cellStyle name="Calculation 2 2 2 4" xfId="748"/>
    <cellStyle name="Calculation 2 2 2 4 2" xfId="21383"/>
    <cellStyle name="Calculation 2 2 2 5" xfId="21386"/>
    <cellStyle name="Calculation 2 2 3" xfId="749"/>
    <cellStyle name="Calculation 2 2 3 2" xfId="750"/>
    <cellStyle name="Calculation 2 2 3 2 2" xfId="21381"/>
    <cellStyle name="Calculation 2 2 3 3" xfId="751"/>
    <cellStyle name="Calculation 2 2 3 3 2" xfId="21380"/>
    <cellStyle name="Calculation 2 2 3 4" xfId="752"/>
    <cellStyle name="Calculation 2 2 3 4 2" xfId="21379"/>
    <cellStyle name="Calculation 2 2 3 5" xfId="21382"/>
    <cellStyle name="Calculation 2 2 4" xfId="753"/>
    <cellStyle name="Calculation 2 2 4 2" xfId="754"/>
    <cellStyle name="Calculation 2 2 4 2 2" xfId="21377"/>
    <cellStyle name="Calculation 2 2 4 3" xfId="755"/>
    <cellStyle name="Calculation 2 2 4 3 2" xfId="21376"/>
    <cellStyle name="Calculation 2 2 4 4" xfId="756"/>
    <cellStyle name="Calculation 2 2 4 4 2" xfId="21375"/>
    <cellStyle name="Calculation 2 2 4 5" xfId="21378"/>
    <cellStyle name="Calculation 2 2 5" xfId="757"/>
    <cellStyle name="Calculation 2 2 5 2" xfId="758"/>
    <cellStyle name="Calculation 2 2 5 2 2" xfId="21373"/>
    <cellStyle name="Calculation 2 2 5 3" xfId="759"/>
    <cellStyle name="Calculation 2 2 5 3 2" xfId="21372"/>
    <cellStyle name="Calculation 2 2 5 4" xfId="760"/>
    <cellStyle name="Calculation 2 2 5 4 2" xfId="21371"/>
    <cellStyle name="Calculation 2 2 5 5" xfId="21374"/>
    <cellStyle name="Calculation 2 2 6" xfId="761"/>
    <cellStyle name="Calculation 2 2 6 2" xfId="21370"/>
    <cellStyle name="Calculation 2 2 7" xfId="762"/>
    <cellStyle name="Calculation 2 2 7 2" xfId="21369"/>
    <cellStyle name="Calculation 2 2 8" xfId="763"/>
    <cellStyle name="Calculation 2 2 8 2" xfId="21368"/>
    <cellStyle name="Calculation 2 2 9" xfId="764"/>
    <cellStyle name="Calculation 2 2 9 2" xfId="21367"/>
    <cellStyle name="Calculation 2 3" xfId="765"/>
    <cellStyle name="Calculation 2 3 2" xfId="766"/>
    <cellStyle name="Calculation 2 3 2 2" xfId="21366"/>
    <cellStyle name="Calculation 2 3 3" xfId="767"/>
    <cellStyle name="Calculation 2 3 3 2" xfId="21365"/>
    <cellStyle name="Calculation 2 3 4" xfId="768"/>
    <cellStyle name="Calculation 2 3 4 2" xfId="21364"/>
    <cellStyle name="Calculation 2 3 5" xfId="769"/>
    <cellStyle name="Calculation 2 3 5 2" xfId="21363"/>
    <cellStyle name="Calculation 2 4" xfId="770"/>
    <cellStyle name="Calculation 2 4 2" xfId="771"/>
    <cellStyle name="Calculation 2 4 2 2" xfId="21362"/>
    <cellStyle name="Calculation 2 4 3" xfId="772"/>
    <cellStyle name="Calculation 2 4 3 2" xfId="21361"/>
    <cellStyle name="Calculation 2 4 4" xfId="773"/>
    <cellStyle name="Calculation 2 4 4 2" xfId="21360"/>
    <cellStyle name="Calculation 2 4 5" xfId="774"/>
    <cellStyle name="Calculation 2 4 5 2" xfId="21359"/>
    <cellStyle name="Calculation 2 5" xfId="775"/>
    <cellStyle name="Calculation 2 5 2" xfId="776"/>
    <cellStyle name="Calculation 2 5 2 2" xfId="21358"/>
    <cellStyle name="Calculation 2 5 3" xfId="777"/>
    <cellStyle name="Calculation 2 5 3 2" xfId="21357"/>
    <cellStyle name="Calculation 2 5 4" xfId="778"/>
    <cellStyle name="Calculation 2 5 4 2" xfId="21356"/>
    <cellStyle name="Calculation 2 5 5" xfId="779"/>
    <cellStyle name="Calculation 2 5 5 2" xfId="21355"/>
    <cellStyle name="Calculation 2 6" xfId="780"/>
    <cellStyle name="Calculation 2 6 2" xfId="781"/>
    <cellStyle name="Calculation 2 6 2 2" xfId="21354"/>
    <cellStyle name="Calculation 2 6 3" xfId="782"/>
    <cellStyle name="Calculation 2 6 3 2" xfId="21353"/>
    <cellStyle name="Calculation 2 6 4" xfId="783"/>
    <cellStyle name="Calculation 2 6 4 2" xfId="21352"/>
    <cellStyle name="Calculation 2 6 5" xfId="784"/>
    <cellStyle name="Calculation 2 6 5 2" xfId="21351"/>
    <cellStyle name="Calculation 2 7" xfId="785"/>
    <cellStyle name="Calculation 2 7 2" xfId="786"/>
    <cellStyle name="Calculation 2 7 2 2" xfId="21350"/>
    <cellStyle name="Calculation 2 7 3" xfId="787"/>
    <cellStyle name="Calculation 2 7 3 2" xfId="21349"/>
    <cellStyle name="Calculation 2 7 4" xfId="788"/>
    <cellStyle name="Calculation 2 7 4 2" xfId="21348"/>
    <cellStyle name="Calculation 2 7 5" xfId="789"/>
    <cellStyle name="Calculation 2 7 5 2" xfId="21347"/>
    <cellStyle name="Calculation 2 8" xfId="790"/>
    <cellStyle name="Calculation 2 8 2" xfId="791"/>
    <cellStyle name="Calculation 2 8 2 2" xfId="21346"/>
    <cellStyle name="Calculation 2 8 3" xfId="792"/>
    <cellStyle name="Calculation 2 8 3 2" xfId="21345"/>
    <cellStyle name="Calculation 2 8 4" xfId="793"/>
    <cellStyle name="Calculation 2 8 4 2" xfId="21344"/>
    <cellStyle name="Calculation 2 8 5" xfId="794"/>
    <cellStyle name="Calculation 2 8 5 2" xfId="21343"/>
    <cellStyle name="Calculation 2 9" xfId="795"/>
    <cellStyle name="Calculation 2 9 2" xfId="796"/>
    <cellStyle name="Calculation 2 9 2 2" xfId="21342"/>
    <cellStyle name="Calculation 2 9 3" xfId="797"/>
    <cellStyle name="Calculation 2 9 3 2" xfId="21341"/>
    <cellStyle name="Calculation 2 9 4" xfId="798"/>
    <cellStyle name="Calculation 2 9 4 2" xfId="21340"/>
    <cellStyle name="Calculation 2 9 5" xfId="799"/>
    <cellStyle name="Calculation 2 9 5 2" xfId="21339"/>
    <cellStyle name="Calculation 3" xfId="800"/>
    <cellStyle name="Calculation 3 2" xfId="801"/>
    <cellStyle name="Calculation 3 2 2" xfId="21337"/>
    <cellStyle name="Calculation 3 3" xfId="802"/>
    <cellStyle name="Calculation 3 3 2" xfId="21336"/>
    <cellStyle name="Calculation 3 4" xfId="21338"/>
    <cellStyle name="Calculation 4" xfId="803"/>
    <cellStyle name="Calculation 4 2" xfId="804"/>
    <cellStyle name="Calculation 4 2 2" xfId="21334"/>
    <cellStyle name="Calculation 4 3" xfId="805"/>
    <cellStyle name="Calculation 4 3 2" xfId="21333"/>
    <cellStyle name="Calculation 4 4" xfId="21335"/>
    <cellStyle name="Calculation 5" xfId="806"/>
    <cellStyle name="Calculation 5 2" xfId="807"/>
    <cellStyle name="Calculation 5 2 2" xfId="21331"/>
    <cellStyle name="Calculation 5 3" xfId="808"/>
    <cellStyle name="Calculation 5 3 2" xfId="21330"/>
    <cellStyle name="Calculation 5 4" xfId="21332"/>
    <cellStyle name="Calculation 6" xfId="809"/>
    <cellStyle name="Calculation 6 2" xfId="810"/>
    <cellStyle name="Calculation 6 2 2" xfId="21328"/>
    <cellStyle name="Calculation 6 3" xfId="811"/>
    <cellStyle name="Calculation 6 3 2" xfId="21327"/>
    <cellStyle name="Calculation 6 4" xfId="21329"/>
    <cellStyle name="Calculation 7" xfId="812"/>
    <cellStyle name="Calculation 7 2" xfId="21326"/>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1413"/>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10 2" xfId="21324"/>
    <cellStyle name="Gia's 11" xfId="21325"/>
    <cellStyle name="Gia's 2" xfId="9187"/>
    <cellStyle name="Gia's 2 2" xfId="21323"/>
    <cellStyle name="Gia's 3" xfId="9188"/>
    <cellStyle name="Gia's 3 2" xfId="21322"/>
    <cellStyle name="Gia's 4" xfId="9189"/>
    <cellStyle name="Gia's 4 2" xfId="21321"/>
    <cellStyle name="Gia's 5" xfId="9190"/>
    <cellStyle name="Gia's 5 2" xfId="21320"/>
    <cellStyle name="Gia's 6" xfId="9191"/>
    <cellStyle name="Gia's 6 2" xfId="21319"/>
    <cellStyle name="Gia's 7" xfId="9192"/>
    <cellStyle name="Gia's 7 2" xfId="21318"/>
    <cellStyle name="Gia's 8" xfId="9193"/>
    <cellStyle name="Gia's 8 2" xfId="21317"/>
    <cellStyle name="Gia's 9" xfId="9194"/>
    <cellStyle name="Gia's 9 2" xfId="21316"/>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greyed 2" xfId="21315"/>
    <cellStyle name="Header1" xfId="9222"/>
    <cellStyle name="Header1 2" xfId="9223"/>
    <cellStyle name="Header1 3" xfId="9224"/>
    <cellStyle name="Header2" xfId="9225"/>
    <cellStyle name="Header2 2" xfId="9226"/>
    <cellStyle name="Header2 2 2" xfId="21313"/>
    <cellStyle name="Header2 3" xfId="9227"/>
    <cellStyle name="Header2 3 2" xfId="21312"/>
    <cellStyle name="Header2 4" xfId="21314"/>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eadingTable 2" xfId="21311"/>
    <cellStyle name="highlightExposure" xfId="9323"/>
    <cellStyle name="highlightExposure 2" xfId="21310"/>
    <cellStyle name="highlightPercentage" xfId="9324"/>
    <cellStyle name="highlightPercentage 2" xfId="21309"/>
    <cellStyle name="highlightText" xfId="9325"/>
    <cellStyle name="highlightText 2" xfId="21308"/>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2 2" xfId="21306"/>
    <cellStyle name="Input 2 10 3" xfId="9336"/>
    <cellStyle name="Input 2 10 3 2" xfId="21305"/>
    <cellStyle name="Input 2 10 4" xfId="9337"/>
    <cellStyle name="Input 2 10 4 2" xfId="21304"/>
    <cellStyle name="Input 2 10 5" xfId="9338"/>
    <cellStyle name="Input 2 10 5 2" xfId="21303"/>
    <cellStyle name="Input 2 11" xfId="9339"/>
    <cellStyle name="Input 2 11 2" xfId="9340"/>
    <cellStyle name="Input 2 11 2 2" xfId="21301"/>
    <cellStyle name="Input 2 11 3" xfId="9341"/>
    <cellStyle name="Input 2 11 3 2" xfId="21300"/>
    <cellStyle name="Input 2 11 4" xfId="9342"/>
    <cellStyle name="Input 2 11 4 2" xfId="21299"/>
    <cellStyle name="Input 2 11 5" xfId="9343"/>
    <cellStyle name="Input 2 11 5 2" xfId="21298"/>
    <cellStyle name="Input 2 11 6" xfId="21302"/>
    <cellStyle name="Input 2 12" xfId="9344"/>
    <cellStyle name="Input 2 12 2" xfId="9345"/>
    <cellStyle name="Input 2 12 2 2" xfId="21296"/>
    <cellStyle name="Input 2 12 3" xfId="9346"/>
    <cellStyle name="Input 2 12 3 2" xfId="21295"/>
    <cellStyle name="Input 2 12 4" xfId="9347"/>
    <cellStyle name="Input 2 12 4 2" xfId="21294"/>
    <cellStyle name="Input 2 12 5" xfId="9348"/>
    <cellStyle name="Input 2 12 5 2" xfId="21293"/>
    <cellStyle name="Input 2 12 6" xfId="21297"/>
    <cellStyle name="Input 2 13" xfId="9349"/>
    <cellStyle name="Input 2 13 2" xfId="9350"/>
    <cellStyle name="Input 2 13 2 2" xfId="21291"/>
    <cellStyle name="Input 2 13 3" xfId="9351"/>
    <cellStyle name="Input 2 13 3 2" xfId="21290"/>
    <cellStyle name="Input 2 13 4" xfId="9352"/>
    <cellStyle name="Input 2 13 4 2" xfId="21289"/>
    <cellStyle name="Input 2 13 5" xfId="21292"/>
    <cellStyle name="Input 2 14" xfId="9353"/>
    <cellStyle name="Input 2 14 2" xfId="21288"/>
    <cellStyle name="Input 2 15" xfId="9354"/>
    <cellStyle name="Input 2 15 2" xfId="21287"/>
    <cellStyle name="Input 2 16" xfId="9355"/>
    <cellStyle name="Input 2 16 2" xfId="21286"/>
    <cellStyle name="Input 2 17" xfId="21307"/>
    <cellStyle name="Input 2 2" xfId="9356"/>
    <cellStyle name="Input 2 2 10" xfId="21285"/>
    <cellStyle name="Input 2 2 2" xfId="9357"/>
    <cellStyle name="Input 2 2 2 2" xfId="9358"/>
    <cellStyle name="Input 2 2 2 2 2" xfId="21283"/>
    <cellStyle name="Input 2 2 2 3" xfId="9359"/>
    <cellStyle name="Input 2 2 2 3 2" xfId="21282"/>
    <cellStyle name="Input 2 2 2 4" xfId="9360"/>
    <cellStyle name="Input 2 2 2 4 2" xfId="21281"/>
    <cellStyle name="Input 2 2 2 5" xfId="21284"/>
    <cellStyle name="Input 2 2 3" xfId="9361"/>
    <cellStyle name="Input 2 2 3 2" xfId="9362"/>
    <cellStyle name="Input 2 2 3 2 2" xfId="21279"/>
    <cellStyle name="Input 2 2 3 3" xfId="9363"/>
    <cellStyle name="Input 2 2 3 3 2" xfId="21278"/>
    <cellStyle name="Input 2 2 3 4" xfId="9364"/>
    <cellStyle name="Input 2 2 3 4 2" xfId="21277"/>
    <cellStyle name="Input 2 2 3 5" xfId="21280"/>
    <cellStyle name="Input 2 2 4" xfId="9365"/>
    <cellStyle name="Input 2 2 4 2" xfId="9366"/>
    <cellStyle name="Input 2 2 4 2 2" xfId="21275"/>
    <cellStyle name="Input 2 2 4 3" xfId="9367"/>
    <cellStyle name="Input 2 2 4 3 2" xfId="21274"/>
    <cellStyle name="Input 2 2 4 4" xfId="9368"/>
    <cellStyle name="Input 2 2 4 4 2" xfId="21273"/>
    <cellStyle name="Input 2 2 4 5" xfId="21276"/>
    <cellStyle name="Input 2 2 5" xfId="9369"/>
    <cellStyle name="Input 2 2 5 2" xfId="9370"/>
    <cellStyle name="Input 2 2 5 2 2" xfId="21271"/>
    <cellStyle name="Input 2 2 5 3" xfId="9371"/>
    <cellStyle name="Input 2 2 5 3 2" xfId="21270"/>
    <cellStyle name="Input 2 2 5 4" xfId="9372"/>
    <cellStyle name="Input 2 2 5 4 2" xfId="21269"/>
    <cellStyle name="Input 2 2 5 5" xfId="21272"/>
    <cellStyle name="Input 2 2 6" xfId="9373"/>
    <cellStyle name="Input 2 2 6 2" xfId="21268"/>
    <cellStyle name="Input 2 2 7" xfId="9374"/>
    <cellStyle name="Input 2 2 7 2" xfId="21267"/>
    <cellStyle name="Input 2 2 8" xfId="9375"/>
    <cellStyle name="Input 2 2 8 2" xfId="21266"/>
    <cellStyle name="Input 2 2 9" xfId="9376"/>
    <cellStyle name="Input 2 2 9 2" xfId="21265"/>
    <cellStyle name="Input 2 3" xfId="9377"/>
    <cellStyle name="Input 2 3 2" xfId="9378"/>
    <cellStyle name="Input 2 3 2 2" xfId="21264"/>
    <cellStyle name="Input 2 3 3" xfId="9379"/>
    <cellStyle name="Input 2 3 3 2" xfId="21263"/>
    <cellStyle name="Input 2 3 4" xfId="9380"/>
    <cellStyle name="Input 2 3 4 2" xfId="21262"/>
    <cellStyle name="Input 2 3 5" xfId="9381"/>
    <cellStyle name="Input 2 3 5 2" xfId="21261"/>
    <cellStyle name="Input 2 4" xfId="9382"/>
    <cellStyle name="Input 2 4 2" xfId="9383"/>
    <cellStyle name="Input 2 4 2 2" xfId="21260"/>
    <cellStyle name="Input 2 4 3" xfId="9384"/>
    <cellStyle name="Input 2 4 3 2" xfId="21259"/>
    <cellStyle name="Input 2 4 4" xfId="9385"/>
    <cellStyle name="Input 2 4 4 2" xfId="21258"/>
    <cellStyle name="Input 2 4 5" xfId="9386"/>
    <cellStyle name="Input 2 4 5 2" xfId="21257"/>
    <cellStyle name="Input 2 5" xfId="9387"/>
    <cellStyle name="Input 2 5 2" xfId="9388"/>
    <cellStyle name="Input 2 5 2 2" xfId="21256"/>
    <cellStyle name="Input 2 5 3" xfId="9389"/>
    <cellStyle name="Input 2 5 3 2" xfId="21255"/>
    <cellStyle name="Input 2 5 4" xfId="9390"/>
    <cellStyle name="Input 2 5 4 2" xfId="21254"/>
    <cellStyle name="Input 2 5 5" xfId="9391"/>
    <cellStyle name="Input 2 5 5 2" xfId="21253"/>
    <cellStyle name="Input 2 6" xfId="9392"/>
    <cellStyle name="Input 2 6 2" xfId="9393"/>
    <cellStyle name="Input 2 6 2 2" xfId="21252"/>
    <cellStyle name="Input 2 6 3" xfId="9394"/>
    <cellStyle name="Input 2 6 3 2" xfId="21251"/>
    <cellStyle name="Input 2 6 4" xfId="9395"/>
    <cellStyle name="Input 2 6 4 2" xfId="21250"/>
    <cellStyle name="Input 2 6 5" xfId="9396"/>
    <cellStyle name="Input 2 6 5 2" xfId="21249"/>
    <cellStyle name="Input 2 7" xfId="9397"/>
    <cellStyle name="Input 2 7 2" xfId="9398"/>
    <cellStyle name="Input 2 7 2 2" xfId="21248"/>
    <cellStyle name="Input 2 7 3" xfId="9399"/>
    <cellStyle name="Input 2 7 3 2" xfId="21247"/>
    <cellStyle name="Input 2 7 4" xfId="9400"/>
    <cellStyle name="Input 2 7 4 2" xfId="21246"/>
    <cellStyle name="Input 2 7 5" xfId="9401"/>
    <cellStyle name="Input 2 7 5 2" xfId="21245"/>
    <cellStyle name="Input 2 8" xfId="9402"/>
    <cellStyle name="Input 2 8 2" xfId="9403"/>
    <cellStyle name="Input 2 8 2 2" xfId="21244"/>
    <cellStyle name="Input 2 8 3" xfId="9404"/>
    <cellStyle name="Input 2 8 3 2" xfId="21243"/>
    <cellStyle name="Input 2 8 4" xfId="9405"/>
    <cellStyle name="Input 2 8 4 2" xfId="21242"/>
    <cellStyle name="Input 2 8 5" xfId="9406"/>
    <cellStyle name="Input 2 8 5 2" xfId="21241"/>
    <cellStyle name="Input 2 9" xfId="9407"/>
    <cellStyle name="Input 2 9 2" xfId="9408"/>
    <cellStyle name="Input 2 9 2 2" xfId="21240"/>
    <cellStyle name="Input 2 9 3" xfId="9409"/>
    <cellStyle name="Input 2 9 3 2" xfId="21239"/>
    <cellStyle name="Input 2 9 4" xfId="9410"/>
    <cellStyle name="Input 2 9 4 2" xfId="21238"/>
    <cellStyle name="Input 2 9 5" xfId="9411"/>
    <cellStyle name="Input 2 9 5 2" xfId="21237"/>
    <cellStyle name="Input 3" xfId="9412"/>
    <cellStyle name="Input 3 2" xfId="9413"/>
    <cellStyle name="Input 3 2 2" xfId="21235"/>
    <cellStyle name="Input 3 3" xfId="9414"/>
    <cellStyle name="Input 3 3 2" xfId="21234"/>
    <cellStyle name="Input 3 4" xfId="21236"/>
    <cellStyle name="Input 4" xfId="9415"/>
    <cellStyle name="Input 4 2" xfId="9416"/>
    <cellStyle name="Input 4 2 2" xfId="21232"/>
    <cellStyle name="Input 4 3" xfId="9417"/>
    <cellStyle name="Input 4 3 2" xfId="21231"/>
    <cellStyle name="Input 4 4" xfId="21233"/>
    <cellStyle name="Input 5" xfId="9418"/>
    <cellStyle name="Input 5 2" xfId="9419"/>
    <cellStyle name="Input 5 2 2" xfId="21229"/>
    <cellStyle name="Input 5 3" xfId="9420"/>
    <cellStyle name="Input 5 3 2" xfId="21228"/>
    <cellStyle name="Input 5 4" xfId="21230"/>
    <cellStyle name="Input 6" xfId="9421"/>
    <cellStyle name="Input 6 2" xfId="9422"/>
    <cellStyle name="Input 6 2 2" xfId="21226"/>
    <cellStyle name="Input 6 3" xfId="9423"/>
    <cellStyle name="Input 6 3 2" xfId="21225"/>
    <cellStyle name="Input 6 4" xfId="21227"/>
    <cellStyle name="Input 7" xfId="9424"/>
    <cellStyle name="Input 7 2" xfId="21224"/>
    <cellStyle name="inputExposure" xfId="9425"/>
    <cellStyle name="inputExposure 2" xfId="21223"/>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1410"/>
    <cellStyle name="Normal 122" xfId="20960"/>
    <cellStyle name="Normal 123" xfId="21414"/>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sestdy draft" xfId="15"/>
    <cellStyle name="Normal_Casestdy draft 2" xfId="9"/>
    <cellStyle name="Normalny_Eksport 2000 - F" xfId="20382"/>
    <cellStyle name="Note 2" xfId="20383"/>
    <cellStyle name="Note 2 10" xfId="20384"/>
    <cellStyle name="Note 2 10 2" xfId="20385"/>
    <cellStyle name="Note 2 10 2 2" xfId="21221"/>
    <cellStyle name="Note 2 10 3" xfId="20386"/>
    <cellStyle name="Note 2 10 3 2" xfId="21220"/>
    <cellStyle name="Note 2 10 4" xfId="20387"/>
    <cellStyle name="Note 2 10 4 2" xfId="21219"/>
    <cellStyle name="Note 2 10 5" xfId="20388"/>
    <cellStyle name="Note 2 10 5 2" xfId="21218"/>
    <cellStyle name="Note 2 11" xfId="20389"/>
    <cellStyle name="Note 2 11 2" xfId="20390"/>
    <cellStyle name="Note 2 11 2 2" xfId="21217"/>
    <cellStyle name="Note 2 11 3" xfId="20391"/>
    <cellStyle name="Note 2 11 3 2" xfId="21216"/>
    <cellStyle name="Note 2 11 4" xfId="20392"/>
    <cellStyle name="Note 2 11 4 2" xfId="21215"/>
    <cellStyle name="Note 2 11 5" xfId="20393"/>
    <cellStyle name="Note 2 11 5 2" xfId="21214"/>
    <cellStyle name="Note 2 12" xfId="20394"/>
    <cellStyle name="Note 2 12 2" xfId="20395"/>
    <cellStyle name="Note 2 12 2 2" xfId="21213"/>
    <cellStyle name="Note 2 12 3" xfId="20396"/>
    <cellStyle name="Note 2 12 3 2" xfId="21212"/>
    <cellStyle name="Note 2 12 4" xfId="20397"/>
    <cellStyle name="Note 2 12 4 2" xfId="21211"/>
    <cellStyle name="Note 2 12 5" xfId="20398"/>
    <cellStyle name="Note 2 12 5 2" xfId="21210"/>
    <cellStyle name="Note 2 13" xfId="20399"/>
    <cellStyle name="Note 2 13 2" xfId="20400"/>
    <cellStyle name="Note 2 13 2 2" xfId="21209"/>
    <cellStyle name="Note 2 13 3" xfId="20401"/>
    <cellStyle name="Note 2 13 3 2" xfId="21208"/>
    <cellStyle name="Note 2 13 4" xfId="20402"/>
    <cellStyle name="Note 2 13 4 2" xfId="21207"/>
    <cellStyle name="Note 2 13 5" xfId="20403"/>
    <cellStyle name="Note 2 13 5 2" xfId="21206"/>
    <cellStyle name="Note 2 14" xfId="20404"/>
    <cellStyle name="Note 2 14 2" xfId="20405"/>
    <cellStyle name="Note 2 14 2 2" xfId="21204"/>
    <cellStyle name="Note 2 14 3" xfId="21205"/>
    <cellStyle name="Note 2 15" xfId="20406"/>
    <cellStyle name="Note 2 15 2" xfId="20407"/>
    <cellStyle name="Note 2 15 2 2" xfId="21203"/>
    <cellStyle name="Note 2 16" xfId="20408"/>
    <cellStyle name="Note 2 16 2" xfId="21202"/>
    <cellStyle name="Note 2 17" xfId="20409"/>
    <cellStyle name="Note 2 17 2" xfId="21201"/>
    <cellStyle name="Note 2 18" xfId="21222"/>
    <cellStyle name="Note 2 2" xfId="20410"/>
    <cellStyle name="Note 2 2 10" xfId="20411"/>
    <cellStyle name="Note 2 2 10 2" xfId="21199"/>
    <cellStyle name="Note 2 2 11" xfId="21200"/>
    <cellStyle name="Note 2 2 2" xfId="20412"/>
    <cellStyle name="Note 2 2 2 2" xfId="20413"/>
    <cellStyle name="Note 2 2 2 2 2" xfId="21197"/>
    <cellStyle name="Note 2 2 2 3" xfId="20414"/>
    <cellStyle name="Note 2 2 2 3 2" xfId="21196"/>
    <cellStyle name="Note 2 2 2 4" xfId="20415"/>
    <cellStyle name="Note 2 2 2 4 2" xfId="21195"/>
    <cellStyle name="Note 2 2 2 5" xfId="20416"/>
    <cellStyle name="Note 2 2 2 5 2" xfId="21194"/>
    <cellStyle name="Note 2 2 2 6" xfId="21198"/>
    <cellStyle name="Note 2 2 3" xfId="20417"/>
    <cellStyle name="Note 2 2 3 2" xfId="20418"/>
    <cellStyle name="Note 2 2 3 2 2" xfId="21193"/>
    <cellStyle name="Note 2 2 3 3" xfId="20419"/>
    <cellStyle name="Note 2 2 3 3 2" xfId="21192"/>
    <cellStyle name="Note 2 2 3 4" xfId="20420"/>
    <cellStyle name="Note 2 2 3 4 2" xfId="21191"/>
    <cellStyle name="Note 2 2 3 5" xfId="20421"/>
    <cellStyle name="Note 2 2 3 5 2" xfId="21190"/>
    <cellStyle name="Note 2 2 4" xfId="20422"/>
    <cellStyle name="Note 2 2 4 2" xfId="20423"/>
    <cellStyle name="Note 2 2 4 2 2" xfId="21188"/>
    <cellStyle name="Note 2 2 4 3" xfId="20424"/>
    <cellStyle name="Note 2 2 4 3 2" xfId="21187"/>
    <cellStyle name="Note 2 2 4 4" xfId="20425"/>
    <cellStyle name="Note 2 2 4 4 2" xfId="21186"/>
    <cellStyle name="Note 2 2 4 5" xfId="21189"/>
    <cellStyle name="Note 2 2 5" xfId="20426"/>
    <cellStyle name="Note 2 2 5 2" xfId="20427"/>
    <cellStyle name="Note 2 2 5 2 2" xfId="21184"/>
    <cellStyle name="Note 2 2 5 3" xfId="20428"/>
    <cellStyle name="Note 2 2 5 3 2" xfId="21183"/>
    <cellStyle name="Note 2 2 5 4" xfId="20429"/>
    <cellStyle name="Note 2 2 5 4 2" xfId="21182"/>
    <cellStyle name="Note 2 2 5 5" xfId="21185"/>
    <cellStyle name="Note 2 2 6" xfId="20430"/>
    <cellStyle name="Note 2 2 6 2" xfId="21181"/>
    <cellStyle name="Note 2 2 7" xfId="20431"/>
    <cellStyle name="Note 2 2 7 2" xfId="21180"/>
    <cellStyle name="Note 2 2 8" xfId="20432"/>
    <cellStyle name="Note 2 2 8 2" xfId="21179"/>
    <cellStyle name="Note 2 2 9" xfId="20433"/>
    <cellStyle name="Note 2 2 9 2" xfId="21178"/>
    <cellStyle name="Note 2 3" xfId="20434"/>
    <cellStyle name="Note 2 3 2" xfId="20435"/>
    <cellStyle name="Note 2 3 2 2" xfId="21177"/>
    <cellStyle name="Note 2 3 3" xfId="20436"/>
    <cellStyle name="Note 2 3 3 2" xfId="21176"/>
    <cellStyle name="Note 2 3 4" xfId="20437"/>
    <cellStyle name="Note 2 3 4 2" xfId="21175"/>
    <cellStyle name="Note 2 3 5" xfId="20438"/>
    <cellStyle name="Note 2 3 5 2" xfId="21174"/>
    <cellStyle name="Note 2 4" xfId="20439"/>
    <cellStyle name="Note 2 4 2" xfId="20440"/>
    <cellStyle name="Note 2 4 2 2" xfId="20441"/>
    <cellStyle name="Note 2 4 2 2 2" xfId="21173"/>
    <cellStyle name="Note 2 4 3" xfId="20442"/>
    <cellStyle name="Note 2 4 3 2" xfId="20443"/>
    <cellStyle name="Note 2 4 3 2 2" xfId="21172"/>
    <cellStyle name="Note 2 4 4" xfId="20444"/>
    <cellStyle name="Note 2 4 4 2" xfId="20445"/>
    <cellStyle name="Note 2 4 4 2 2" xfId="21171"/>
    <cellStyle name="Note 2 4 5" xfId="20446"/>
    <cellStyle name="Note 2 4 6" xfId="20447"/>
    <cellStyle name="Note 2 4 7" xfId="20448"/>
    <cellStyle name="Note 2 4 7 2" xfId="21170"/>
    <cellStyle name="Note 2 5" xfId="20449"/>
    <cellStyle name="Note 2 5 2" xfId="20450"/>
    <cellStyle name="Note 2 5 2 2" xfId="20451"/>
    <cellStyle name="Note 2 5 2 2 2" xfId="21169"/>
    <cellStyle name="Note 2 5 3" xfId="20452"/>
    <cellStyle name="Note 2 5 3 2" xfId="20453"/>
    <cellStyle name="Note 2 5 3 2 2" xfId="21168"/>
    <cellStyle name="Note 2 5 4" xfId="20454"/>
    <cellStyle name="Note 2 5 4 2" xfId="20455"/>
    <cellStyle name="Note 2 5 4 2 2" xfId="21167"/>
    <cellStyle name="Note 2 5 5" xfId="20456"/>
    <cellStyle name="Note 2 5 6" xfId="20457"/>
    <cellStyle name="Note 2 5 7" xfId="20458"/>
    <cellStyle name="Note 2 5 7 2" xfId="21166"/>
    <cellStyle name="Note 2 6" xfId="20459"/>
    <cellStyle name="Note 2 6 2" xfId="20460"/>
    <cellStyle name="Note 2 6 2 2" xfId="20461"/>
    <cellStyle name="Note 2 6 2 2 2" xfId="21165"/>
    <cellStyle name="Note 2 6 3" xfId="20462"/>
    <cellStyle name="Note 2 6 3 2" xfId="20463"/>
    <cellStyle name="Note 2 6 3 2 2" xfId="21164"/>
    <cellStyle name="Note 2 6 4" xfId="20464"/>
    <cellStyle name="Note 2 6 4 2" xfId="20465"/>
    <cellStyle name="Note 2 6 4 2 2" xfId="21163"/>
    <cellStyle name="Note 2 6 5" xfId="20466"/>
    <cellStyle name="Note 2 6 6" xfId="20467"/>
    <cellStyle name="Note 2 6 7" xfId="20468"/>
    <cellStyle name="Note 2 6 7 2" xfId="21162"/>
    <cellStyle name="Note 2 7" xfId="20469"/>
    <cellStyle name="Note 2 7 2" xfId="20470"/>
    <cellStyle name="Note 2 7 2 2" xfId="20471"/>
    <cellStyle name="Note 2 7 2 2 2" xfId="21161"/>
    <cellStyle name="Note 2 7 3" xfId="20472"/>
    <cellStyle name="Note 2 7 3 2" xfId="20473"/>
    <cellStyle name="Note 2 7 3 2 2" xfId="21160"/>
    <cellStyle name="Note 2 7 4" xfId="20474"/>
    <cellStyle name="Note 2 7 4 2" xfId="20475"/>
    <cellStyle name="Note 2 7 4 2 2" xfId="21159"/>
    <cellStyle name="Note 2 7 5" xfId="20476"/>
    <cellStyle name="Note 2 7 6" xfId="20477"/>
    <cellStyle name="Note 2 7 7" xfId="20478"/>
    <cellStyle name="Note 2 7 7 2" xfId="21158"/>
    <cellStyle name="Note 2 8" xfId="20479"/>
    <cellStyle name="Note 2 8 2" xfId="20480"/>
    <cellStyle name="Note 2 8 2 2" xfId="21157"/>
    <cellStyle name="Note 2 8 3" xfId="20481"/>
    <cellStyle name="Note 2 8 3 2" xfId="21156"/>
    <cellStyle name="Note 2 8 4" xfId="20482"/>
    <cellStyle name="Note 2 8 4 2" xfId="21155"/>
    <cellStyle name="Note 2 8 5" xfId="20483"/>
    <cellStyle name="Note 2 8 5 2" xfId="21154"/>
    <cellStyle name="Note 2 9" xfId="20484"/>
    <cellStyle name="Note 2 9 2" xfId="20485"/>
    <cellStyle name="Note 2 9 2 2" xfId="21153"/>
    <cellStyle name="Note 2 9 3" xfId="20486"/>
    <cellStyle name="Note 2 9 3 2" xfId="21152"/>
    <cellStyle name="Note 2 9 4" xfId="20487"/>
    <cellStyle name="Note 2 9 4 2" xfId="21151"/>
    <cellStyle name="Note 2 9 5" xfId="20488"/>
    <cellStyle name="Note 2 9 5 2" xfId="21150"/>
    <cellStyle name="Note 3 2" xfId="20489"/>
    <cellStyle name="Note 3 2 2" xfId="20490"/>
    <cellStyle name="Note 3 2 2 2" xfId="21148"/>
    <cellStyle name="Note 3 2 3" xfId="20491"/>
    <cellStyle name="Note 3 2 4" xfId="21149"/>
    <cellStyle name="Note 3 3" xfId="20492"/>
    <cellStyle name="Note 3 3 2" xfId="20493"/>
    <cellStyle name="Note 3 3 3" xfId="21147"/>
    <cellStyle name="Note 3 4" xfId="20494"/>
    <cellStyle name="Note 3 4 2" xfId="21146"/>
    <cellStyle name="Note 3 5" xfId="20495"/>
    <cellStyle name="Note 4 2" xfId="20496"/>
    <cellStyle name="Note 4 2 2" xfId="20497"/>
    <cellStyle name="Note 4 2 2 2" xfId="21144"/>
    <cellStyle name="Note 4 2 3" xfId="20498"/>
    <cellStyle name="Note 4 2 4" xfId="21145"/>
    <cellStyle name="Note 4 3" xfId="20499"/>
    <cellStyle name="Note 4 4" xfId="20500"/>
    <cellStyle name="Note 4 4 2" xfId="21143"/>
    <cellStyle name="Note 4 5" xfId="20501"/>
    <cellStyle name="Note 5" xfId="20502"/>
    <cellStyle name="Note 5 2" xfId="20503"/>
    <cellStyle name="Note 5 2 2" xfId="20504"/>
    <cellStyle name="Note 5 2 3" xfId="21141"/>
    <cellStyle name="Note 5 3" xfId="20505"/>
    <cellStyle name="Note 5 3 2" xfId="20506"/>
    <cellStyle name="Note 5 3 3" xfId="21140"/>
    <cellStyle name="Note 5 4" xfId="20507"/>
    <cellStyle name="Note 5 4 2" xfId="21139"/>
    <cellStyle name="Note 5 5" xfId="20508"/>
    <cellStyle name="Note 5 6" xfId="21142"/>
    <cellStyle name="Note 6" xfId="20509"/>
    <cellStyle name="Note 6 2" xfId="20510"/>
    <cellStyle name="Note 6 2 2" xfId="20511"/>
    <cellStyle name="Note 6 2 3" xfId="21137"/>
    <cellStyle name="Note 6 3" xfId="20512"/>
    <cellStyle name="Note 6 4" xfId="20513"/>
    <cellStyle name="Note 6 5" xfId="21138"/>
    <cellStyle name="Note 7" xfId="20514"/>
    <cellStyle name="Note 7 2" xfId="21136"/>
    <cellStyle name="Note 8" xfId="20515"/>
    <cellStyle name="Note 8 2" xfId="20516"/>
    <cellStyle name="Note 8 2 2" xfId="21134"/>
    <cellStyle name="Note 8 3" xfId="21135"/>
    <cellStyle name="Note 9" xfId="20517"/>
    <cellStyle name="Note 9 2" xfId="21133"/>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alExposure 2" xfId="21132"/>
    <cellStyle name="OptionHeading" xfId="20525"/>
    <cellStyle name="OptionHeading 2" xfId="20526"/>
    <cellStyle name="OptionHeading 3" xfId="20527"/>
    <cellStyle name="Output 2" xfId="20528"/>
    <cellStyle name="Output 2 10" xfId="20529"/>
    <cellStyle name="Output 2 10 2" xfId="20530"/>
    <cellStyle name="Output 2 10 2 2" xfId="21130"/>
    <cellStyle name="Output 2 10 3" xfId="20531"/>
    <cellStyle name="Output 2 10 3 2" xfId="21129"/>
    <cellStyle name="Output 2 10 4" xfId="20532"/>
    <cellStyle name="Output 2 10 4 2" xfId="21128"/>
    <cellStyle name="Output 2 10 5" xfId="20533"/>
    <cellStyle name="Output 2 10 5 2" xfId="21127"/>
    <cellStyle name="Output 2 11" xfId="20534"/>
    <cellStyle name="Output 2 11 2" xfId="20535"/>
    <cellStyle name="Output 2 11 2 2" xfId="21125"/>
    <cellStyle name="Output 2 11 3" xfId="20536"/>
    <cellStyle name="Output 2 11 3 2" xfId="21124"/>
    <cellStyle name="Output 2 11 4" xfId="20537"/>
    <cellStyle name="Output 2 11 4 2" xfId="21123"/>
    <cellStyle name="Output 2 11 5" xfId="20538"/>
    <cellStyle name="Output 2 11 5 2" xfId="21122"/>
    <cellStyle name="Output 2 11 6" xfId="21126"/>
    <cellStyle name="Output 2 12" xfId="20539"/>
    <cellStyle name="Output 2 12 2" xfId="20540"/>
    <cellStyle name="Output 2 12 2 2" xfId="21120"/>
    <cellStyle name="Output 2 12 3" xfId="20541"/>
    <cellStyle name="Output 2 12 3 2" xfId="21119"/>
    <cellStyle name="Output 2 12 4" xfId="20542"/>
    <cellStyle name="Output 2 12 4 2" xfId="21118"/>
    <cellStyle name="Output 2 12 5" xfId="20543"/>
    <cellStyle name="Output 2 12 5 2" xfId="21117"/>
    <cellStyle name="Output 2 12 6" xfId="21121"/>
    <cellStyle name="Output 2 13" xfId="20544"/>
    <cellStyle name="Output 2 13 2" xfId="20545"/>
    <cellStyle name="Output 2 13 2 2" xfId="21115"/>
    <cellStyle name="Output 2 13 3" xfId="20546"/>
    <cellStyle name="Output 2 13 3 2" xfId="21114"/>
    <cellStyle name="Output 2 13 4" xfId="20547"/>
    <cellStyle name="Output 2 13 4 2" xfId="21113"/>
    <cellStyle name="Output 2 13 5" xfId="21116"/>
    <cellStyle name="Output 2 14" xfId="20548"/>
    <cellStyle name="Output 2 14 2" xfId="21112"/>
    <cellStyle name="Output 2 15" xfId="20549"/>
    <cellStyle name="Output 2 15 2" xfId="21111"/>
    <cellStyle name="Output 2 16" xfId="20550"/>
    <cellStyle name="Output 2 16 2" xfId="21110"/>
    <cellStyle name="Output 2 17" xfId="21131"/>
    <cellStyle name="Output 2 2" xfId="20551"/>
    <cellStyle name="Output 2 2 10" xfId="21109"/>
    <cellStyle name="Output 2 2 2" xfId="20552"/>
    <cellStyle name="Output 2 2 2 2" xfId="20553"/>
    <cellStyle name="Output 2 2 2 2 2" xfId="21107"/>
    <cellStyle name="Output 2 2 2 3" xfId="20554"/>
    <cellStyle name="Output 2 2 2 3 2" xfId="21106"/>
    <cellStyle name="Output 2 2 2 4" xfId="20555"/>
    <cellStyle name="Output 2 2 2 4 2" xfId="21105"/>
    <cellStyle name="Output 2 2 2 5" xfId="21108"/>
    <cellStyle name="Output 2 2 3" xfId="20556"/>
    <cellStyle name="Output 2 2 3 2" xfId="20557"/>
    <cellStyle name="Output 2 2 3 2 2" xfId="21103"/>
    <cellStyle name="Output 2 2 3 3" xfId="20558"/>
    <cellStyle name="Output 2 2 3 3 2" xfId="21102"/>
    <cellStyle name="Output 2 2 3 4" xfId="20559"/>
    <cellStyle name="Output 2 2 3 4 2" xfId="21101"/>
    <cellStyle name="Output 2 2 3 5" xfId="21104"/>
    <cellStyle name="Output 2 2 4" xfId="20560"/>
    <cellStyle name="Output 2 2 4 2" xfId="20561"/>
    <cellStyle name="Output 2 2 4 2 2" xfId="21099"/>
    <cellStyle name="Output 2 2 4 3" xfId="20562"/>
    <cellStyle name="Output 2 2 4 3 2" xfId="21098"/>
    <cellStyle name="Output 2 2 4 4" xfId="20563"/>
    <cellStyle name="Output 2 2 4 4 2" xfId="21097"/>
    <cellStyle name="Output 2 2 4 5" xfId="21100"/>
    <cellStyle name="Output 2 2 5" xfId="20564"/>
    <cellStyle name="Output 2 2 5 2" xfId="20565"/>
    <cellStyle name="Output 2 2 5 2 2" xfId="21095"/>
    <cellStyle name="Output 2 2 5 3" xfId="20566"/>
    <cellStyle name="Output 2 2 5 3 2" xfId="21094"/>
    <cellStyle name="Output 2 2 5 4" xfId="20567"/>
    <cellStyle name="Output 2 2 5 4 2" xfId="21093"/>
    <cellStyle name="Output 2 2 5 5" xfId="21096"/>
    <cellStyle name="Output 2 2 6" xfId="20568"/>
    <cellStyle name="Output 2 2 6 2" xfId="21092"/>
    <cellStyle name="Output 2 2 7" xfId="20569"/>
    <cellStyle name="Output 2 2 7 2" xfId="21091"/>
    <cellStyle name="Output 2 2 8" xfId="20570"/>
    <cellStyle name="Output 2 2 8 2" xfId="21090"/>
    <cellStyle name="Output 2 2 9" xfId="20571"/>
    <cellStyle name="Output 2 2 9 2" xfId="21089"/>
    <cellStyle name="Output 2 3" xfId="20572"/>
    <cellStyle name="Output 2 3 2" xfId="20573"/>
    <cellStyle name="Output 2 3 2 2" xfId="21088"/>
    <cellStyle name="Output 2 3 3" xfId="20574"/>
    <cellStyle name="Output 2 3 3 2" xfId="21087"/>
    <cellStyle name="Output 2 3 4" xfId="20575"/>
    <cellStyle name="Output 2 3 4 2" xfId="21086"/>
    <cellStyle name="Output 2 3 5" xfId="20576"/>
    <cellStyle name="Output 2 3 5 2" xfId="21085"/>
    <cellStyle name="Output 2 4" xfId="20577"/>
    <cellStyle name="Output 2 4 2" xfId="20578"/>
    <cellStyle name="Output 2 4 2 2" xfId="21084"/>
    <cellStyle name="Output 2 4 3" xfId="20579"/>
    <cellStyle name="Output 2 4 3 2" xfId="21083"/>
    <cellStyle name="Output 2 4 4" xfId="20580"/>
    <cellStyle name="Output 2 4 4 2" xfId="21082"/>
    <cellStyle name="Output 2 4 5" xfId="20581"/>
    <cellStyle name="Output 2 4 5 2" xfId="21081"/>
    <cellStyle name="Output 2 5" xfId="20582"/>
    <cellStyle name="Output 2 5 2" xfId="20583"/>
    <cellStyle name="Output 2 5 2 2" xfId="21080"/>
    <cellStyle name="Output 2 5 3" xfId="20584"/>
    <cellStyle name="Output 2 5 3 2" xfId="21079"/>
    <cellStyle name="Output 2 5 4" xfId="20585"/>
    <cellStyle name="Output 2 5 4 2" xfId="21078"/>
    <cellStyle name="Output 2 5 5" xfId="20586"/>
    <cellStyle name="Output 2 5 5 2" xfId="21077"/>
    <cellStyle name="Output 2 6" xfId="20587"/>
    <cellStyle name="Output 2 6 2" xfId="20588"/>
    <cellStyle name="Output 2 6 2 2" xfId="21076"/>
    <cellStyle name="Output 2 6 3" xfId="20589"/>
    <cellStyle name="Output 2 6 3 2" xfId="21075"/>
    <cellStyle name="Output 2 6 4" xfId="20590"/>
    <cellStyle name="Output 2 6 4 2" xfId="21074"/>
    <cellStyle name="Output 2 6 5" xfId="20591"/>
    <cellStyle name="Output 2 6 5 2" xfId="21073"/>
    <cellStyle name="Output 2 7" xfId="20592"/>
    <cellStyle name="Output 2 7 2" xfId="20593"/>
    <cellStyle name="Output 2 7 2 2" xfId="21072"/>
    <cellStyle name="Output 2 7 3" xfId="20594"/>
    <cellStyle name="Output 2 7 3 2" xfId="21071"/>
    <cellStyle name="Output 2 7 4" xfId="20595"/>
    <cellStyle name="Output 2 7 4 2" xfId="21070"/>
    <cellStyle name="Output 2 7 5" xfId="20596"/>
    <cellStyle name="Output 2 7 5 2" xfId="21069"/>
    <cellStyle name="Output 2 8" xfId="20597"/>
    <cellStyle name="Output 2 8 2" xfId="20598"/>
    <cellStyle name="Output 2 8 2 2" xfId="21068"/>
    <cellStyle name="Output 2 8 3" xfId="20599"/>
    <cellStyle name="Output 2 8 3 2" xfId="21067"/>
    <cellStyle name="Output 2 8 4" xfId="20600"/>
    <cellStyle name="Output 2 8 4 2" xfId="21066"/>
    <cellStyle name="Output 2 8 5" xfId="20601"/>
    <cellStyle name="Output 2 8 5 2" xfId="21065"/>
    <cellStyle name="Output 2 9" xfId="20602"/>
    <cellStyle name="Output 2 9 2" xfId="20603"/>
    <cellStyle name="Output 2 9 2 2" xfId="21064"/>
    <cellStyle name="Output 2 9 3" xfId="20604"/>
    <cellStyle name="Output 2 9 3 2" xfId="21063"/>
    <cellStyle name="Output 2 9 4" xfId="20605"/>
    <cellStyle name="Output 2 9 4 2" xfId="21062"/>
    <cellStyle name="Output 2 9 5" xfId="20606"/>
    <cellStyle name="Output 2 9 5 2" xfId="21061"/>
    <cellStyle name="Output 3" xfId="20607"/>
    <cellStyle name="Output 3 2" xfId="20608"/>
    <cellStyle name="Output 3 2 2" xfId="21059"/>
    <cellStyle name="Output 3 3" xfId="20609"/>
    <cellStyle name="Output 3 3 2" xfId="21058"/>
    <cellStyle name="Output 3 4" xfId="21060"/>
    <cellStyle name="Output 4" xfId="20610"/>
    <cellStyle name="Output 4 2" xfId="20611"/>
    <cellStyle name="Output 4 2 2" xfId="21056"/>
    <cellStyle name="Output 4 3" xfId="20612"/>
    <cellStyle name="Output 4 3 2" xfId="21055"/>
    <cellStyle name="Output 4 4" xfId="21057"/>
    <cellStyle name="Output 5" xfId="20613"/>
    <cellStyle name="Output 5 2" xfId="20614"/>
    <cellStyle name="Output 5 2 2" xfId="21053"/>
    <cellStyle name="Output 5 3" xfId="20615"/>
    <cellStyle name="Output 5 3 2" xfId="21052"/>
    <cellStyle name="Output 5 4" xfId="21054"/>
    <cellStyle name="Output 6" xfId="20616"/>
    <cellStyle name="Output 6 2" xfId="20617"/>
    <cellStyle name="Output 6 2 2" xfId="21050"/>
    <cellStyle name="Output 6 3" xfId="20618"/>
    <cellStyle name="Output 6 3 2" xfId="21049"/>
    <cellStyle name="Output 6 4" xfId="21051"/>
    <cellStyle name="Output 7" xfId="20619"/>
    <cellStyle name="Output 7 2" xfId="21048"/>
    <cellStyle name="Percen - Style1" xfId="20620"/>
    <cellStyle name="Percent" xfId="20961"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Exposure 2" xfId="21047"/>
    <cellStyle name="showParameterE" xfId="20787"/>
    <cellStyle name="showParameterE 2" xfId="21046"/>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Style 9" xfId="21411"/>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2 2" xfId="21044"/>
    <cellStyle name="Total 2 10 3" xfId="20826"/>
    <cellStyle name="Total 2 10 3 2" xfId="21043"/>
    <cellStyle name="Total 2 10 4" xfId="20827"/>
    <cellStyle name="Total 2 10 4 2" xfId="21042"/>
    <cellStyle name="Total 2 10 5" xfId="20828"/>
    <cellStyle name="Total 2 10 5 2" xfId="21041"/>
    <cellStyle name="Total 2 11" xfId="20829"/>
    <cellStyle name="Total 2 11 2" xfId="20830"/>
    <cellStyle name="Total 2 11 2 2" xfId="21039"/>
    <cellStyle name="Total 2 11 3" xfId="20831"/>
    <cellStyle name="Total 2 11 3 2" xfId="21038"/>
    <cellStyle name="Total 2 11 4" xfId="20832"/>
    <cellStyle name="Total 2 11 4 2" xfId="21037"/>
    <cellStyle name="Total 2 11 5" xfId="20833"/>
    <cellStyle name="Total 2 11 5 2" xfId="21036"/>
    <cellStyle name="Total 2 11 6" xfId="21040"/>
    <cellStyle name="Total 2 12" xfId="20834"/>
    <cellStyle name="Total 2 12 2" xfId="20835"/>
    <cellStyle name="Total 2 12 2 2" xfId="21034"/>
    <cellStyle name="Total 2 12 3" xfId="20836"/>
    <cellStyle name="Total 2 12 3 2" xfId="21033"/>
    <cellStyle name="Total 2 12 4" xfId="20837"/>
    <cellStyle name="Total 2 12 4 2" xfId="21032"/>
    <cellStyle name="Total 2 12 5" xfId="20838"/>
    <cellStyle name="Total 2 12 5 2" xfId="21031"/>
    <cellStyle name="Total 2 12 6" xfId="21035"/>
    <cellStyle name="Total 2 13" xfId="20839"/>
    <cellStyle name="Total 2 13 2" xfId="20840"/>
    <cellStyle name="Total 2 13 2 2" xfId="21029"/>
    <cellStyle name="Total 2 13 3" xfId="20841"/>
    <cellStyle name="Total 2 13 3 2" xfId="21028"/>
    <cellStyle name="Total 2 13 4" xfId="20842"/>
    <cellStyle name="Total 2 13 4 2" xfId="21027"/>
    <cellStyle name="Total 2 13 5" xfId="21030"/>
    <cellStyle name="Total 2 14" xfId="20843"/>
    <cellStyle name="Total 2 14 2" xfId="21026"/>
    <cellStyle name="Total 2 15" xfId="20844"/>
    <cellStyle name="Total 2 15 2" xfId="21025"/>
    <cellStyle name="Total 2 16" xfId="20845"/>
    <cellStyle name="Total 2 16 2" xfId="21024"/>
    <cellStyle name="Total 2 17" xfId="21045"/>
    <cellStyle name="Total 2 2" xfId="20846"/>
    <cellStyle name="Total 2 2 10" xfId="21023"/>
    <cellStyle name="Total 2 2 2" xfId="20847"/>
    <cellStyle name="Total 2 2 2 2" xfId="20848"/>
    <cellStyle name="Total 2 2 2 2 2" xfId="21021"/>
    <cellStyle name="Total 2 2 2 3" xfId="20849"/>
    <cellStyle name="Total 2 2 2 3 2" xfId="21020"/>
    <cellStyle name="Total 2 2 2 4" xfId="20850"/>
    <cellStyle name="Total 2 2 2 4 2" xfId="21019"/>
    <cellStyle name="Total 2 2 2 5" xfId="21022"/>
    <cellStyle name="Total 2 2 3" xfId="20851"/>
    <cellStyle name="Total 2 2 3 2" xfId="20852"/>
    <cellStyle name="Total 2 2 3 2 2" xfId="21017"/>
    <cellStyle name="Total 2 2 3 3" xfId="20853"/>
    <cellStyle name="Total 2 2 3 3 2" xfId="21016"/>
    <cellStyle name="Total 2 2 3 4" xfId="20854"/>
    <cellStyle name="Total 2 2 3 4 2" xfId="21015"/>
    <cellStyle name="Total 2 2 3 5" xfId="21018"/>
    <cellStyle name="Total 2 2 4" xfId="20855"/>
    <cellStyle name="Total 2 2 4 2" xfId="20856"/>
    <cellStyle name="Total 2 2 4 2 2" xfId="21013"/>
    <cellStyle name="Total 2 2 4 3" xfId="20857"/>
    <cellStyle name="Total 2 2 4 3 2" xfId="21012"/>
    <cellStyle name="Total 2 2 4 4" xfId="20858"/>
    <cellStyle name="Total 2 2 4 4 2" xfId="21011"/>
    <cellStyle name="Total 2 2 4 5" xfId="21014"/>
    <cellStyle name="Total 2 2 5" xfId="20859"/>
    <cellStyle name="Total 2 2 5 2" xfId="20860"/>
    <cellStyle name="Total 2 2 5 2 2" xfId="21009"/>
    <cellStyle name="Total 2 2 5 3" xfId="20861"/>
    <cellStyle name="Total 2 2 5 3 2" xfId="21008"/>
    <cellStyle name="Total 2 2 5 4" xfId="20862"/>
    <cellStyle name="Total 2 2 5 4 2" xfId="21007"/>
    <cellStyle name="Total 2 2 5 5" xfId="21010"/>
    <cellStyle name="Total 2 2 6" xfId="20863"/>
    <cellStyle name="Total 2 2 6 2" xfId="21006"/>
    <cellStyle name="Total 2 2 7" xfId="20864"/>
    <cellStyle name="Total 2 2 7 2" xfId="21005"/>
    <cellStyle name="Total 2 2 8" xfId="20865"/>
    <cellStyle name="Total 2 2 8 2" xfId="21004"/>
    <cellStyle name="Total 2 2 9" xfId="20866"/>
    <cellStyle name="Total 2 2 9 2" xfId="21003"/>
    <cellStyle name="Total 2 3" xfId="20867"/>
    <cellStyle name="Total 2 3 2" xfId="20868"/>
    <cellStyle name="Total 2 3 2 2" xfId="21002"/>
    <cellStyle name="Total 2 3 3" xfId="20869"/>
    <cellStyle name="Total 2 3 3 2" xfId="21001"/>
    <cellStyle name="Total 2 3 4" xfId="20870"/>
    <cellStyle name="Total 2 3 4 2" xfId="21000"/>
    <cellStyle name="Total 2 3 5" xfId="20871"/>
    <cellStyle name="Total 2 3 5 2" xfId="20999"/>
    <cellStyle name="Total 2 4" xfId="20872"/>
    <cellStyle name="Total 2 4 2" xfId="20873"/>
    <cellStyle name="Total 2 4 2 2" xfId="20998"/>
    <cellStyle name="Total 2 4 3" xfId="20874"/>
    <cellStyle name="Total 2 4 3 2" xfId="20997"/>
    <cellStyle name="Total 2 4 4" xfId="20875"/>
    <cellStyle name="Total 2 4 4 2" xfId="20996"/>
    <cellStyle name="Total 2 4 5" xfId="20876"/>
    <cellStyle name="Total 2 4 5 2" xfId="20995"/>
    <cellStyle name="Total 2 5" xfId="20877"/>
    <cellStyle name="Total 2 5 2" xfId="20878"/>
    <cellStyle name="Total 2 5 2 2" xfId="20994"/>
    <cellStyle name="Total 2 5 3" xfId="20879"/>
    <cellStyle name="Total 2 5 3 2" xfId="20993"/>
    <cellStyle name="Total 2 5 4" xfId="20880"/>
    <cellStyle name="Total 2 5 4 2" xfId="20992"/>
    <cellStyle name="Total 2 5 5" xfId="20881"/>
    <cellStyle name="Total 2 5 5 2" xfId="20991"/>
    <cellStyle name="Total 2 6" xfId="20882"/>
    <cellStyle name="Total 2 6 2" xfId="20883"/>
    <cellStyle name="Total 2 6 2 2" xfId="20990"/>
    <cellStyle name="Total 2 6 3" xfId="20884"/>
    <cellStyle name="Total 2 6 3 2" xfId="20989"/>
    <cellStyle name="Total 2 6 4" xfId="20885"/>
    <cellStyle name="Total 2 6 4 2" xfId="20988"/>
    <cellStyle name="Total 2 6 5" xfId="20886"/>
    <cellStyle name="Total 2 6 5 2" xfId="20987"/>
    <cellStyle name="Total 2 7" xfId="20887"/>
    <cellStyle name="Total 2 7 2" xfId="20888"/>
    <cellStyle name="Total 2 7 2 2" xfId="20986"/>
    <cellStyle name="Total 2 7 3" xfId="20889"/>
    <cellStyle name="Total 2 7 3 2" xfId="20985"/>
    <cellStyle name="Total 2 7 4" xfId="20890"/>
    <cellStyle name="Total 2 7 4 2" xfId="20984"/>
    <cellStyle name="Total 2 7 5" xfId="20891"/>
    <cellStyle name="Total 2 7 5 2" xfId="20983"/>
    <cellStyle name="Total 2 8" xfId="20892"/>
    <cellStyle name="Total 2 8 2" xfId="20893"/>
    <cellStyle name="Total 2 8 2 2" xfId="20982"/>
    <cellStyle name="Total 2 8 3" xfId="20894"/>
    <cellStyle name="Total 2 8 3 2" xfId="20981"/>
    <cellStyle name="Total 2 8 4" xfId="20895"/>
    <cellStyle name="Total 2 8 4 2" xfId="20980"/>
    <cellStyle name="Total 2 8 5" xfId="20896"/>
    <cellStyle name="Total 2 8 5 2" xfId="20979"/>
    <cellStyle name="Total 2 9" xfId="20897"/>
    <cellStyle name="Total 2 9 2" xfId="20898"/>
    <cellStyle name="Total 2 9 2 2" xfId="20978"/>
    <cellStyle name="Total 2 9 3" xfId="20899"/>
    <cellStyle name="Total 2 9 3 2" xfId="20977"/>
    <cellStyle name="Total 2 9 4" xfId="20900"/>
    <cellStyle name="Total 2 9 4 2" xfId="20976"/>
    <cellStyle name="Total 2 9 5" xfId="20901"/>
    <cellStyle name="Total 2 9 5 2" xfId="20975"/>
    <cellStyle name="Total 3" xfId="20902"/>
    <cellStyle name="Total 3 2" xfId="20903"/>
    <cellStyle name="Total 3 2 2" xfId="20973"/>
    <cellStyle name="Total 3 3" xfId="20904"/>
    <cellStyle name="Total 3 3 2" xfId="20972"/>
    <cellStyle name="Total 3 4" xfId="20974"/>
    <cellStyle name="Total 4" xfId="20905"/>
    <cellStyle name="Total 4 2" xfId="20906"/>
    <cellStyle name="Total 4 2 2" xfId="20970"/>
    <cellStyle name="Total 4 3" xfId="20907"/>
    <cellStyle name="Total 4 3 2" xfId="20969"/>
    <cellStyle name="Total 4 4" xfId="20971"/>
    <cellStyle name="Total 5" xfId="20908"/>
    <cellStyle name="Total 5 2" xfId="20909"/>
    <cellStyle name="Total 5 2 2" xfId="20967"/>
    <cellStyle name="Total 5 3" xfId="20910"/>
    <cellStyle name="Total 5 3 2" xfId="20966"/>
    <cellStyle name="Total 5 4" xfId="20968"/>
    <cellStyle name="Total 6" xfId="20911"/>
    <cellStyle name="Total 6 2" xfId="20912"/>
    <cellStyle name="Total 6 2 2" xfId="20964"/>
    <cellStyle name="Total 6 3" xfId="20913"/>
    <cellStyle name="Total 6 3 2" xfId="20963"/>
    <cellStyle name="Total 6 4" xfId="20965"/>
    <cellStyle name="Total 7" xfId="20914"/>
    <cellStyle name="Total 7 2" xfId="20962"/>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E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erver.lb.ge\Reports\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 val="დამხმარე გვარდი"/>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 sheetId="2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libertybank.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37"/>
  <sheetViews>
    <sheetView tabSelected="1" zoomScale="80" zoomScaleNormal="80" workbookViewId="0">
      <pane xSplit="1" ySplit="7" topLeftCell="B8" activePane="bottomRight" state="frozen"/>
      <selection pane="topRight" activeCell="B1" sqref="B1"/>
      <selection pane="bottomLeft" activeCell="A8" sqref="A8"/>
      <selection pane="bottomRight" activeCell="G17" sqref="G17"/>
    </sheetView>
  </sheetViews>
  <sheetFormatPr defaultRowHeight="14.4"/>
  <cols>
    <col min="1" max="1" width="10.33203125" style="2" customWidth="1"/>
    <col min="2" max="2" width="153" bestFit="1" customWidth="1"/>
    <col min="3" max="3" width="38" customWidth="1"/>
    <col min="7" max="7" width="11.33203125" customWidth="1"/>
  </cols>
  <sheetData>
    <row r="1" spans="1:3">
      <c r="A1" s="9"/>
      <c r="B1" s="122" t="s">
        <v>159</v>
      </c>
      <c r="C1" s="46"/>
    </row>
    <row r="2" spans="1:3" s="119" customFormat="1">
      <c r="A2" s="160">
        <v>1</v>
      </c>
      <c r="B2" s="120" t="s">
        <v>160</v>
      </c>
      <c r="C2" s="609" t="s">
        <v>1000</v>
      </c>
    </row>
    <row r="3" spans="1:3" s="119" customFormat="1">
      <c r="A3" s="160">
        <v>2</v>
      </c>
      <c r="B3" s="121" t="s">
        <v>161</v>
      </c>
      <c r="C3" s="610" t="s">
        <v>1001</v>
      </c>
    </row>
    <row r="4" spans="1:3" s="119" customFormat="1">
      <c r="A4" s="160">
        <v>3</v>
      </c>
      <c r="B4" s="121" t="s">
        <v>162</v>
      </c>
      <c r="C4" s="609" t="s">
        <v>1002</v>
      </c>
    </row>
    <row r="5" spans="1:3" s="119" customFormat="1">
      <c r="A5" s="161">
        <v>4</v>
      </c>
      <c r="B5" s="124" t="s">
        <v>163</v>
      </c>
      <c r="C5" s="611" t="s">
        <v>1003</v>
      </c>
    </row>
    <row r="6" spans="1:3" s="123" customFormat="1" ht="65.25" customHeight="1">
      <c r="A6" s="813" t="s">
        <v>321</v>
      </c>
      <c r="B6" s="814"/>
      <c r="C6" s="814"/>
    </row>
    <row r="7" spans="1:3">
      <c r="A7" s="249" t="s">
        <v>251</v>
      </c>
      <c r="B7" s="250" t="s">
        <v>164</v>
      </c>
    </row>
    <row r="8" spans="1:3">
      <c r="A8" s="251">
        <v>1</v>
      </c>
      <c r="B8" s="247" t="s">
        <v>139</v>
      </c>
    </row>
    <row r="9" spans="1:3">
      <c r="A9" s="251">
        <v>2</v>
      </c>
      <c r="B9" s="247" t="s">
        <v>165</v>
      </c>
    </row>
    <row r="10" spans="1:3">
      <c r="A10" s="251">
        <v>3</v>
      </c>
      <c r="B10" s="247" t="s">
        <v>166</v>
      </c>
    </row>
    <row r="11" spans="1:3">
      <c r="A11" s="251">
        <v>4</v>
      </c>
      <c r="B11" s="247" t="s">
        <v>167</v>
      </c>
      <c r="C11" s="118"/>
    </row>
    <row r="12" spans="1:3">
      <c r="A12" s="251">
        <v>5</v>
      </c>
      <c r="B12" s="247" t="s">
        <v>107</v>
      </c>
    </row>
    <row r="13" spans="1:3">
      <c r="A13" s="251">
        <v>6</v>
      </c>
      <c r="B13" s="252" t="s">
        <v>91</v>
      </c>
    </row>
    <row r="14" spans="1:3">
      <c r="A14" s="251">
        <v>7</v>
      </c>
      <c r="B14" s="247" t="s">
        <v>168</v>
      </c>
    </row>
    <row r="15" spans="1:3">
      <c r="A15" s="251">
        <v>8</v>
      </c>
      <c r="B15" s="247" t="s">
        <v>171</v>
      </c>
    </row>
    <row r="16" spans="1:3">
      <c r="A16" s="251">
        <v>9</v>
      </c>
      <c r="B16" s="247" t="s">
        <v>85</v>
      </c>
    </row>
    <row r="17" spans="1:2">
      <c r="A17" s="253" t="s">
        <v>378</v>
      </c>
      <c r="B17" s="247" t="s">
        <v>358</v>
      </c>
    </row>
    <row r="18" spans="1:2">
      <c r="A18" s="251">
        <v>9.1999999999999993</v>
      </c>
      <c r="B18" s="247" t="s">
        <v>979</v>
      </c>
    </row>
    <row r="19" spans="1:2">
      <c r="A19" s="251">
        <v>9.3000000000000007</v>
      </c>
      <c r="B19" s="247" t="s">
        <v>980</v>
      </c>
    </row>
    <row r="20" spans="1:2">
      <c r="A20" s="251">
        <v>10</v>
      </c>
      <c r="B20" s="247" t="s">
        <v>172</v>
      </c>
    </row>
    <row r="21" spans="1:2">
      <c r="A21" s="251">
        <v>11</v>
      </c>
      <c r="B21" s="252" t="s">
        <v>155</v>
      </c>
    </row>
    <row r="22" spans="1:2">
      <c r="A22" s="251">
        <v>12</v>
      </c>
      <c r="B22" s="252" t="s">
        <v>152</v>
      </c>
    </row>
    <row r="23" spans="1:2">
      <c r="A23" s="251">
        <v>13</v>
      </c>
      <c r="B23" s="254" t="s">
        <v>297</v>
      </c>
    </row>
    <row r="24" spans="1:2">
      <c r="A24" s="251">
        <v>14</v>
      </c>
      <c r="B24" s="247" t="s">
        <v>351</v>
      </c>
    </row>
    <row r="25" spans="1:2">
      <c r="A25" s="255">
        <v>15</v>
      </c>
      <c r="B25" s="247" t="s">
        <v>74</v>
      </c>
    </row>
    <row r="26" spans="1:2">
      <c r="A26" s="255">
        <v>15.1</v>
      </c>
      <c r="B26" s="247" t="s">
        <v>387</v>
      </c>
    </row>
    <row r="27" spans="1:2">
      <c r="A27" s="255">
        <v>16</v>
      </c>
      <c r="B27" s="247" t="s">
        <v>453</v>
      </c>
    </row>
    <row r="28" spans="1:2">
      <c r="A28" s="255">
        <v>17</v>
      </c>
      <c r="B28" s="247" t="s">
        <v>677</v>
      </c>
    </row>
    <row r="29" spans="1:2">
      <c r="A29" s="255">
        <v>18</v>
      </c>
      <c r="B29" s="247" t="s">
        <v>936</v>
      </c>
    </row>
    <row r="30" spans="1:2">
      <c r="A30" s="255">
        <v>19</v>
      </c>
      <c r="B30" s="247" t="s">
        <v>937</v>
      </c>
    </row>
    <row r="31" spans="1:2">
      <c r="A31" s="255">
        <v>20</v>
      </c>
      <c r="B31" s="247" t="s">
        <v>938</v>
      </c>
    </row>
    <row r="32" spans="1:2">
      <c r="A32" s="255">
        <v>21</v>
      </c>
      <c r="B32" s="247" t="s">
        <v>546</v>
      </c>
    </row>
    <row r="33" spans="1:2">
      <c r="A33" s="255">
        <v>22</v>
      </c>
      <c r="B33" s="247" t="s">
        <v>939</v>
      </c>
    </row>
    <row r="34" spans="1:2" ht="26.4">
      <c r="A34" s="255">
        <v>23</v>
      </c>
      <c r="B34" s="567" t="s">
        <v>935</v>
      </c>
    </row>
    <row r="35" spans="1:2">
      <c r="A35" s="255">
        <v>24</v>
      </c>
      <c r="B35" s="247" t="s">
        <v>940</v>
      </c>
    </row>
    <row r="36" spans="1:2">
      <c r="A36" s="255">
        <v>25</v>
      </c>
      <c r="B36" s="247" t="s">
        <v>941</v>
      </c>
    </row>
    <row r="37" spans="1:2">
      <c r="A37" s="251">
        <v>26</v>
      </c>
      <c r="B37" s="247" t="s">
        <v>722</v>
      </c>
    </row>
  </sheetData>
  <mergeCells count="1">
    <mergeCell ref="A6:C6"/>
  </mergeCells>
  <hyperlinks>
    <hyperlink ref="B8" location="'1. key ratios'!A1" display="ცხრილი 1: ძირითადი მაჩვენებლები"/>
    <hyperlink ref="B9" location="'2. SOFP'!A1" display="საბალანსო უწყისი"/>
    <hyperlink ref="B10" location="'3. SOPL'!A1" display="მოგება-ზარალის ანგარიშგება"/>
    <hyperlink ref="B11" location="'4. Off-Balance'!A1" display="ბალანსგარეშე ანგარიშების უწყისი "/>
    <hyperlink ref="B12" location="'5. RWA'!A1" display="ცხრილი 5: რისკის მიხედვით შეწონილი რისკის პოზიციები"/>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hyperlink ref="B13" location="'6. Administrators-shareholders'!A1" display="ინფორმაცია ბანკის სამეთვალყურეო საბჭოს, დირექტორატის და აქციონერთა შესახებ"/>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hyperlink ref="B16" location="'9. Capital'!A1" display="ცხრილი 9: საზედამხედველო კაპიტალი"/>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hyperlink ref="B22" location="'12. CRM'!A1" display="საკრედიტო რისკის მიტიგაცია"/>
    <hyperlink ref="B21" location="'11. CRWA'!A1" display="საკრედიტო რისკის მიხედვით შეწონილი რისკის პოზიციები"/>
    <hyperlink ref="B23" location="'13. CRME'!A1" display="სტანდარტიზებული მიდგომა - საკრედიტო რისკი საკრედიტო რისკის მიტიგაციის ეფექტი"/>
    <hyperlink ref="B25" location="'15. CCR'!A1" display="კონტრაგენტთან დაკავშირებული საკრედიტო რისკის მიხედვით შეწონილი რისკის პოზიციები"/>
    <hyperlink ref="B24" location="'14. LCR'!A1" display="ლიკვიდობის გადაფარვის კოეფიციენტი"/>
    <hyperlink ref="B17" location="'9.1. Capital Requirements'!A1" display="კაპიტალის ადეკვატურობის მოთხოვნები"/>
    <hyperlink ref="B26" location="'15.1. LR'!A1" display="ლევერიჯის კოეფიციენტი"/>
    <hyperlink ref="B27" location="'16. NSFR'!A1" display="წმინდა სტაბილური დაფინანსების კოეფიციენტი"/>
    <hyperlink ref="B28" location="' 17. Residual Maturity'!A1" display="რისკის პოზიციის ღირებულება ნარჩენი ვადიანობის  და რისკის კლასების მიხედვით"/>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hyperlink ref="B32" location="'21. NPL'!A1" display="უმოქმედო სესხების ცვლილება"/>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hyperlink ref="B31" location="'20. Reserves'!A1" display="რეზერვის ცვლილება სესხებზე და კორპორატიულ სავალო ფასიანი ქაღალდებზე"/>
    <hyperlink ref="B37" location="'26. Retail Products'!A1" display="ზოგადი ინფორმაცია საცალო პროდუქტებზე"/>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hyperlink ref="C5"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53"/>
  <sheetViews>
    <sheetView zoomScale="80" zoomScaleNormal="80" workbookViewId="0">
      <pane xSplit="1" ySplit="5" topLeftCell="B6" activePane="bottomRight" state="frozen"/>
      <selection pane="topRight" activeCell="B1" sqref="B1"/>
      <selection pane="bottomLeft" activeCell="A6" sqref="A6"/>
      <selection pane="bottomRight" activeCell="J16" sqref="J16"/>
    </sheetView>
  </sheetViews>
  <sheetFormatPr defaultRowHeight="14.4"/>
  <cols>
    <col min="1" max="1" width="9.5546875" style="15" bestFit="1" customWidth="1"/>
    <col min="2" max="2" width="88.33203125" style="12" customWidth="1"/>
    <col min="3" max="3" width="14.33203125" style="12" customWidth="1"/>
    <col min="4" max="7" width="14.33203125" style="2" customWidth="1"/>
    <col min="8" max="8" width="8.33203125" customWidth="1"/>
    <col min="9" max="9" width="8.88671875" customWidth="1"/>
  </cols>
  <sheetData>
    <row r="1" spans="1:8">
      <c r="A1" s="13" t="s">
        <v>108</v>
      </c>
      <c r="B1" s="284" t="str">
        <f>Info!C2</f>
        <v>სს ”ლიბერთი ბანკი”</v>
      </c>
    </row>
    <row r="2" spans="1:8">
      <c r="A2" s="13" t="s">
        <v>109</v>
      </c>
      <c r="B2" s="612">
        <v>45657</v>
      </c>
      <c r="C2" s="23"/>
      <c r="D2" s="14"/>
      <c r="E2" s="14"/>
      <c r="F2" s="14"/>
      <c r="G2" s="14"/>
      <c r="H2" s="1"/>
    </row>
    <row r="3" spans="1:8" ht="15" thickBot="1">
      <c r="A3" s="13"/>
      <c r="C3" s="23"/>
      <c r="D3" s="14"/>
      <c r="E3" s="14"/>
      <c r="F3" s="14"/>
      <c r="G3" s="14"/>
      <c r="H3" s="1"/>
    </row>
    <row r="4" spans="1:8" ht="15" customHeight="1" thickBot="1">
      <c r="A4" s="31" t="s">
        <v>252</v>
      </c>
      <c r="B4" s="142" t="s">
        <v>139</v>
      </c>
      <c r="C4" s="143"/>
      <c r="D4" s="815" t="s">
        <v>934</v>
      </c>
      <c r="E4" s="816"/>
      <c r="F4" s="816"/>
      <c r="G4" s="817"/>
      <c r="H4" s="1"/>
    </row>
    <row r="5" spans="1:8">
      <c r="A5" s="194" t="s">
        <v>25</v>
      </c>
      <c r="B5" s="195"/>
      <c r="C5" s="296" t="str">
        <f>INT((MONTH($B$2))/3)&amp;"Q"&amp;"-"&amp;YEAR($B$2)</f>
        <v>4Q-2024</v>
      </c>
      <c r="D5" s="296" t="str">
        <f>IF(INT(MONTH($B$2))=3, "4"&amp;"Q"&amp;"-"&amp;YEAR($B$2)-1, IF(INT(MONTH($B$2))=6, "1"&amp;"Q"&amp;"-"&amp;YEAR($B$2), IF(INT(MONTH($B$2))=9, "2"&amp;"Q"&amp;"-"&amp;YEAR($B$2),IF(INT(MONTH($B$2))=12, "3"&amp;"Q"&amp;"-"&amp;YEAR($B$2), 0))))</f>
        <v>3Q-2024</v>
      </c>
      <c r="E5" s="296" t="str">
        <f>IF(INT(MONTH($B$2))=3, "3"&amp;"Q"&amp;"-"&amp;YEAR($B$2)-1, IF(INT(MONTH($B$2))=6, "4"&amp;"Q"&amp;"-"&amp;YEAR($B$2)-1, IF(INT(MONTH($B$2))=9, "1"&amp;"Q"&amp;"-"&amp;YEAR($B$2),IF(INT(MONTH($B$2))=12, "2"&amp;"Q"&amp;"-"&amp;YEAR($B$2), 0))))</f>
        <v>2Q-2024</v>
      </c>
      <c r="F5" s="296" t="str">
        <f>IF(INT(MONTH($B$2))=3, "2"&amp;"Q"&amp;"-"&amp;YEAR($B$2)-1, IF(INT(MONTH($B$2))=6, "3"&amp;"Q"&amp;"-"&amp;YEAR($B$2)-1, IF(INT(MONTH($B$2))=9, "4"&amp;"Q"&amp;"-"&amp;YEAR($B$2)-1,IF(INT(MONTH($B$2))=12, "1"&amp;"Q"&amp;"-"&amp;YEAR($B$2), 0))))</f>
        <v>1Q-2024</v>
      </c>
      <c r="G5" s="297" t="str">
        <f>IF(INT(MONTH($B$2))=3, "1"&amp;"Q"&amp;"-"&amp;YEAR($B$2)-1, IF(INT(MONTH($B$2))=6, "2"&amp;"Q"&amp;"-"&amp;YEAR($B$2)-1, IF(INT(MONTH($B$2))=9, "3"&amp;"Q"&amp;"-"&amp;YEAR($B$2)-1,IF(INT(MONTH($B$2))=12, "4"&amp;"Q"&amp;"-"&amp;YEAR($B$2)-1, 0))))</f>
        <v>4Q-2023</v>
      </c>
    </row>
    <row r="6" spans="1:8">
      <c r="A6" s="298"/>
      <c r="B6" s="299" t="s">
        <v>106</v>
      </c>
      <c r="C6" s="196"/>
      <c r="D6" s="196"/>
      <c r="E6" s="196"/>
      <c r="F6" s="196"/>
      <c r="G6" s="197"/>
    </row>
    <row r="7" spans="1:8">
      <c r="A7" s="298"/>
      <c r="B7" s="300" t="s">
        <v>110</v>
      </c>
      <c r="C7" s="196"/>
      <c r="D7" s="196"/>
      <c r="E7" s="196"/>
      <c r="F7" s="196"/>
      <c r="G7" s="197"/>
    </row>
    <row r="8" spans="1:8">
      <c r="A8" s="287">
        <v>1</v>
      </c>
      <c r="B8" s="288" t="s">
        <v>22</v>
      </c>
      <c r="C8" s="770">
        <v>494557061.01626861</v>
      </c>
      <c r="D8" s="771">
        <v>476725155.01626861</v>
      </c>
      <c r="E8" s="771">
        <v>451910666.01626861</v>
      </c>
      <c r="F8" s="771">
        <v>423025190.01626861</v>
      </c>
      <c r="G8" s="772">
        <v>401458490.06085187</v>
      </c>
    </row>
    <row r="9" spans="1:8">
      <c r="A9" s="287">
        <v>2</v>
      </c>
      <c r="B9" s="288" t="s">
        <v>86</v>
      </c>
      <c r="C9" s="770">
        <v>499122445.01626861</v>
      </c>
      <c r="D9" s="771">
        <v>481290539.01626861</v>
      </c>
      <c r="E9" s="771">
        <v>456476050.01626861</v>
      </c>
      <c r="F9" s="771">
        <v>427590574.01626861</v>
      </c>
      <c r="G9" s="772">
        <v>406023874.06085187</v>
      </c>
    </row>
    <row r="10" spans="1:8">
      <c r="A10" s="287">
        <v>3</v>
      </c>
      <c r="B10" s="288" t="s">
        <v>85</v>
      </c>
      <c r="C10" s="770">
        <v>597044234.29626858</v>
      </c>
      <c r="D10" s="771">
        <v>576381135.99626863</v>
      </c>
      <c r="E10" s="771">
        <v>534461681.4802686</v>
      </c>
      <c r="F10" s="771">
        <v>496581166.50426865</v>
      </c>
      <c r="G10" s="772">
        <v>467158556.34485185</v>
      </c>
    </row>
    <row r="11" spans="1:8">
      <c r="A11" s="287">
        <v>4</v>
      </c>
      <c r="B11" s="288" t="s">
        <v>445</v>
      </c>
      <c r="C11" s="770">
        <v>389236302.9916597</v>
      </c>
      <c r="D11" s="771">
        <v>375461803.76365733</v>
      </c>
      <c r="E11" s="771">
        <v>353660623.14210975</v>
      </c>
      <c r="F11" s="771">
        <v>322994017.12029386</v>
      </c>
      <c r="G11" s="772">
        <v>272806085.24079722</v>
      </c>
    </row>
    <row r="12" spans="1:8">
      <c r="A12" s="287">
        <v>5</v>
      </c>
      <c r="B12" s="288" t="s">
        <v>446</v>
      </c>
      <c r="C12" s="770">
        <v>470223053.12787247</v>
      </c>
      <c r="D12" s="771">
        <v>450599467.36418808</v>
      </c>
      <c r="E12" s="771">
        <v>424208609.17093927</v>
      </c>
      <c r="F12" s="771">
        <v>391066293.67703539</v>
      </c>
      <c r="G12" s="772">
        <v>347905867.56583655</v>
      </c>
    </row>
    <row r="13" spans="1:8">
      <c r="A13" s="287">
        <v>6</v>
      </c>
      <c r="B13" s="288" t="s">
        <v>447</v>
      </c>
      <c r="C13" s="770">
        <v>577724799.6767478</v>
      </c>
      <c r="D13" s="771">
        <v>550336100.57666826</v>
      </c>
      <c r="E13" s="771">
        <v>517860781.4674024</v>
      </c>
      <c r="F13" s="771">
        <v>481434555.56059599</v>
      </c>
      <c r="G13" s="772">
        <v>447522228.37872732</v>
      </c>
    </row>
    <row r="14" spans="1:8">
      <c r="A14" s="298"/>
      <c r="B14" s="299" t="s">
        <v>449</v>
      </c>
      <c r="C14" s="196"/>
      <c r="D14" s="196"/>
      <c r="E14" s="196"/>
      <c r="F14" s="196"/>
      <c r="G14" s="197"/>
    </row>
    <row r="15" spans="1:8" ht="22.2" customHeight="1">
      <c r="A15" s="287">
        <v>7</v>
      </c>
      <c r="B15" s="288" t="s">
        <v>448</v>
      </c>
      <c r="C15" s="773">
        <v>3572886204.6625586</v>
      </c>
      <c r="D15" s="771">
        <v>3310888204.7714052</v>
      </c>
      <c r="E15" s="771">
        <v>3138324582.412457</v>
      </c>
      <c r="F15" s="771">
        <v>3038012373.8225713</v>
      </c>
      <c r="G15" s="772">
        <v>3043259463.7883325</v>
      </c>
    </row>
    <row r="16" spans="1:8">
      <c r="A16" s="298"/>
      <c r="B16" s="299" t="s">
        <v>452</v>
      </c>
      <c r="C16" s="196"/>
      <c r="D16" s="196"/>
      <c r="E16" s="196"/>
      <c r="F16" s="196"/>
      <c r="G16" s="197"/>
    </row>
    <row r="17" spans="1:7" s="3" customFormat="1">
      <c r="A17" s="287"/>
      <c r="B17" s="300" t="s">
        <v>435</v>
      </c>
      <c r="C17" s="196"/>
      <c r="D17" s="196"/>
      <c r="E17" s="196"/>
      <c r="F17" s="196"/>
      <c r="G17" s="197"/>
    </row>
    <row r="18" spans="1:7">
      <c r="A18" s="286">
        <v>8</v>
      </c>
      <c r="B18" s="301" t="s">
        <v>443</v>
      </c>
      <c r="C18" s="774">
        <v>0.13841948292976128</v>
      </c>
      <c r="D18" s="775">
        <v>0.14398708912286676</v>
      </c>
      <c r="E18" s="775">
        <v>0.14399742733713064</v>
      </c>
      <c r="F18" s="775">
        <v>0.13924406419846086</v>
      </c>
      <c r="G18" s="776">
        <v>0.13191727318613358</v>
      </c>
    </row>
    <row r="19" spans="1:7" ht="15" customHeight="1">
      <c r="A19" s="286">
        <v>9</v>
      </c>
      <c r="B19" s="301" t="s">
        <v>442</v>
      </c>
      <c r="C19" s="774">
        <v>0.13969726893762302</v>
      </c>
      <c r="D19" s="775">
        <v>0.14536598919971644</v>
      </c>
      <c r="E19" s="775">
        <v>0.14545214748481228</v>
      </c>
      <c r="F19" s="775">
        <v>0.14074681778805723</v>
      </c>
      <c r="G19" s="776">
        <v>0.13341743577638374</v>
      </c>
    </row>
    <row r="20" spans="1:7">
      <c r="A20" s="286">
        <v>10</v>
      </c>
      <c r="B20" s="301" t="s">
        <v>444</v>
      </c>
      <c r="C20" s="774">
        <v>0.16710418415149508</v>
      </c>
      <c r="D20" s="775">
        <v>0.17408655936060635</v>
      </c>
      <c r="E20" s="775">
        <v>0.170301594830393</v>
      </c>
      <c r="F20" s="775">
        <v>0.16345593941062414</v>
      </c>
      <c r="G20" s="776">
        <v>0.15350598984528258</v>
      </c>
    </row>
    <row r="21" spans="1:7">
      <c r="A21" s="286">
        <v>11</v>
      </c>
      <c r="B21" s="288" t="s">
        <v>445</v>
      </c>
      <c r="C21" s="774">
        <v>0.10894170166508876</v>
      </c>
      <c r="D21" s="775">
        <v>0.11340213880449657</v>
      </c>
      <c r="E21" s="775">
        <v>0.11269090046455546</v>
      </c>
      <c r="F21" s="775">
        <v>0.10631754495255313</v>
      </c>
      <c r="G21" s="776">
        <v>8.9642729608470764E-2</v>
      </c>
    </row>
    <row r="22" spans="1:7">
      <c r="A22" s="286">
        <v>12</v>
      </c>
      <c r="B22" s="288" t="s">
        <v>446</v>
      </c>
      <c r="C22" s="774">
        <v>0.13160874043909906</v>
      </c>
      <c r="D22" s="775">
        <v>0.13609624955467167</v>
      </c>
      <c r="E22" s="775">
        <v>0.13517040638443029</v>
      </c>
      <c r="F22" s="775">
        <v>0.12872439133122332</v>
      </c>
      <c r="G22" s="776">
        <v>0.11432014644349575</v>
      </c>
    </row>
    <row r="23" spans="1:7">
      <c r="A23" s="286">
        <v>13</v>
      </c>
      <c r="B23" s="288" t="s">
        <v>447</v>
      </c>
      <c r="C23" s="774">
        <v>0.16169694935227052</v>
      </c>
      <c r="D23" s="775">
        <v>0.16622007948911258</v>
      </c>
      <c r="E23" s="775">
        <v>0.1650118615421603</v>
      </c>
      <c r="F23" s="775">
        <v>0.15847024182947358</v>
      </c>
      <c r="G23" s="776">
        <v>0.147053589647476</v>
      </c>
    </row>
    <row r="24" spans="1:7">
      <c r="A24" s="298"/>
      <c r="B24" s="299" t="s">
        <v>985</v>
      </c>
      <c r="C24" s="196"/>
      <c r="D24" s="196"/>
      <c r="E24" s="196"/>
      <c r="F24" s="196"/>
      <c r="G24" s="197"/>
    </row>
    <row r="25" spans="1:7" ht="27.6">
      <c r="A25" s="286">
        <v>14</v>
      </c>
      <c r="B25" s="301" t="s">
        <v>986</v>
      </c>
      <c r="C25" s="774">
        <v>0.12717541588370704</v>
      </c>
      <c r="D25" s="808">
        <v>0.12466684122191135</v>
      </c>
      <c r="E25" s="808">
        <v>0.12316698443036685</v>
      </c>
      <c r="F25" s="808">
        <v>0.13333473308672039</v>
      </c>
      <c r="G25" s="805"/>
    </row>
    <row r="26" spans="1:7">
      <c r="A26" s="298"/>
      <c r="B26" s="299" t="s">
        <v>6</v>
      </c>
      <c r="C26" s="196"/>
      <c r="D26" s="196"/>
      <c r="E26" s="196"/>
      <c r="F26" s="196"/>
      <c r="G26" s="197"/>
    </row>
    <row r="27" spans="1:7" ht="15" customHeight="1">
      <c r="A27" s="302">
        <v>15</v>
      </c>
      <c r="B27" s="303" t="s">
        <v>7</v>
      </c>
      <c r="C27" s="789">
        <v>0.13352588531777046</v>
      </c>
      <c r="D27" s="777">
        <v>0.13489690373614893</v>
      </c>
      <c r="E27" s="777">
        <v>0.13594000874485046</v>
      </c>
      <c r="F27" s="777">
        <v>0.13854471117090625</v>
      </c>
      <c r="G27" s="778">
        <v>0.13685003134033016</v>
      </c>
    </row>
    <row r="28" spans="1:7">
      <c r="A28" s="302">
        <v>16</v>
      </c>
      <c r="B28" s="303" t="s">
        <v>8</v>
      </c>
      <c r="C28" s="789">
        <v>6.1812917122402701E-2</v>
      </c>
      <c r="D28" s="777">
        <v>6.2149335130943298E-2</v>
      </c>
      <c r="E28" s="777">
        <v>6.3447197673077563E-2</v>
      </c>
      <c r="F28" s="777">
        <v>6.5343927073051533E-2</v>
      </c>
      <c r="G28" s="778">
        <v>6.1529888868738697E-2</v>
      </c>
    </row>
    <row r="29" spans="1:7">
      <c r="A29" s="302">
        <v>17</v>
      </c>
      <c r="B29" s="303" t="s">
        <v>9</v>
      </c>
      <c r="C29" s="789">
        <v>3.3661146627301693E-2</v>
      </c>
      <c r="D29" s="777">
        <v>3.564391852912939E-2</v>
      </c>
      <c r="E29" s="777">
        <v>3.5716841818431891E-2</v>
      </c>
      <c r="F29" s="777">
        <v>3.506063366197857E-2</v>
      </c>
      <c r="G29" s="778">
        <v>3.5474552311493469E-2</v>
      </c>
    </row>
    <row r="30" spans="1:7">
      <c r="A30" s="302">
        <v>18</v>
      </c>
      <c r="B30" s="303" t="s">
        <v>140</v>
      </c>
      <c r="C30" s="789">
        <v>7.1712968195367752E-2</v>
      </c>
      <c r="D30" s="777">
        <v>7.2747568605205634E-2</v>
      </c>
      <c r="E30" s="777">
        <v>7.2492811071772897E-2</v>
      </c>
      <c r="F30" s="777">
        <v>7.3200784097854715E-2</v>
      </c>
      <c r="G30" s="778">
        <v>7.5320142471591453E-2</v>
      </c>
    </row>
    <row r="31" spans="1:7">
      <c r="A31" s="302">
        <v>19</v>
      </c>
      <c r="B31" s="303" t="s">
        <v>10</v>
      </c>
      <c r="C31" s="789">
        <v>2.2849459205870466E-2</v>
      </c>
      <c r="D31" s="777">
        <v>2.5326708964072134E-2</v>
      </c>
      <c r="E31" s="777">
        <v>2.6145284601019822E-2</v>
      </c>
      <c r="F31" s="777">
        <v>2.3647750903511153E-2</v>
      </c>
      <c r="G31" s="778">
        <v>2.1241062712144661E-2</v>
      </c>
    </row>
    <row r="32" spans="1:7">
      <c r="A32" s="302">
        <v>20</v>
      </c>
      <c r="B32" s="303" t="s">
        <v>11</v>
      </c>
      <c r="C32" s="789">
        <v>0.18910827785737916</v>
      </c>
      <c r="D32" s="777">
        <v>0.20934942503485948</v>
      </c>
      <c r="E32" s="777">
        <v>0.21668863259107363</v>
      </c>
      <c r="F32" s="777">
        <v>0.19487816522234003</v>
      </c>
      <c r="G32" s="778">
        <v>0.17501137916154838</v>
      </c>
    </row>
    <row r="33" spans="1:7">
      <c r="A33" s="298"/>
      <c r="B33" s="299" t="s">
        <v>12</v>
      </c>
      <c r="C33" s="790"/>
      <c r="D33" s="196"/>
      <c r="E33" s="196"/>
      <c r="F33" s="196"/>
      <c r="G33" s="197"/>
    </row>
    <row r="34" spans="1:7">
      <c r="A34" s="302">
        <v>21</v>
      </c>
      <c r="B34" s="303" t="s">
        <v>13</v>
      </c>
      <c r="C34" s="789">
        <v>3.6295698069211492E-2</v>
      </c>
      <c r="D34" s="779">
        <v>3.8632935098288648E-2</v>
      </c>
      <c r="E34" s="779">
        <v>4.1037638405429996E-2</v>
      </c>
      <c r="F34" s="779">
        <v>4.2040388837999307E-2</v>
      </c>
      <c r="G34" s="780">
        <v>4.0958611893445088E-2</v>
      </c>
    </row>
    <row r="35" spans="1:7" ht="15" customHeight="1">
      <c r="A35" s="302">
        <v>22</v>
      </c>
      <c r="B35" s="303" t="s">
        <v>950</v>
      </c>
      <c r="C35" s="789">
        <v>3.8723350761791203E-2</v>
      </c>
      <c r="D35" s="779">
        <v>4.0676002268681406E-2</v>
      </c>
      <c r="E35" s="779">
        <v>4.2331589398323363E-2</v>
      </c>
      <c r="F35" s="779">
        <v>4.5674563271294301E-2</v>
      </c>
      <c r="G35" s="780">
        <v>4.5020535355475663E-2</v>
      </c>
    </row>
    <row r="36" spans="1:7">
      <c r="A36" s="302">
        <v>23</v>
      </c>
      <c r="B36" s="303" t="s">
        <v>14</v>
      </c>
      <c r="C36" s="789">
        <v>0.23318541703763818</v>
      </c>
      <c r="D36" s="779">
        <v>0.22539542436453869</v>
      </c>
      <c r="E36" s="779">
        <v>0.20180543664543094</v>
      </c>
      <c r="F36" s="779">
        <v>0.18774491609496036</v>
      </c>
      <c r="G36" s="780">
        <v>0.19415852450177817</v>
      </c>
    </row>
    <row r="37" spans="1:7" ht="15" customHeight="1">
      <c r="A37" s="302">
        <v>24</v>
      </c>
      <c r="B37" s="303" t="s">
        <v>15</v>
      </c>
      <c r="C37" s="789">
        <v>0.25006070075037845</v>
      </c>
      <c r="D37" s="779">
        <v>0.24267437410402101</v>
      </c>
      <c r="E37" s="779">
        <v>0.23430983007843634</v>
      </c>
      <c r="F37" s="779">
        <v>0.22026657436617672</v>
      </c>
      <c r="G37" s="780">
        <v>0.2205963532981863</v>
      </c>
    </row>
    <row r="38" spans="1:7">
      <c r="A38" s="302">
        <v>25</v>
      </c>
      <c r="B38" s="303" t="s">
        <v>16</v>
      </c>
      <c r="C38" s="789">
        <v>0.18718191691155472</v>
      </c>
      <c r="D38" s="779">
        <v>0.15930679832848371</v>
      </c>
      <c r="E38" s="779">
        <v>0.14461920459661237</v>
      </c>
      <c r="F38" s="779">
        <v>0.14155169029709835</v>
      </c>
      <c r="G38" s="780">
        <v>0.1392665065375791</v>
      </c>
    </row>
    <row r="39" spans="1:7" ht="15" customHeight="1">
      <c r="A39" s="298"/>
      <c r="B39" s="299" t="s">
        <v>17</v>
      </c>
      <c r="C39" s="790"/>
      <c r="D39" s="196"/>
      <c r="E39" s="196"/>
      <c r="F39" s="196"/>
      <c r="G39" s="197"/>
    </row>
    <row r="40" spans="1:7" ht="15" customHeight="1">
      <c r="A40" s="302">
        <v>26</v>
      </c>
      <c r="B40" s="303" t="s">
        <v>18</v>
      </c>
      <c r="C40" s="789">
        <v>0.17963852729656912</v>
      </c>
      <c r="D40" s="781">
        <v>0.1492629749978556</v>
      </c>
      <c r="E40" s="781">
        <v>0.16539999999999999</v>
      </c>
      <c r="F40" s="781">
        <v>0.23266616291061154</v>
      </c>
      <c r="G40" s="778">
        <v>0.21039430202222409</v>
      </c>
    </row>
    <row r="41" spans="1:7" ht="15" customHeight="1">
      <c r="A41" s="302">
        <v>27</v>
      </c>
      <c r="B41" s="303" t="s">
        <v>19</v>
      </c>
      <c r="C41" s="789">
        <v>0.28814971838997666</v>
      </c>
      <c r="D41" s="777">
        <v>0.26329976972625957</v>
      </c>
      <c r="E41" s="777">
        <v>0.26488054908483566</v>
      </c>
      <c r="F41" s="777">
        <v>0.2530284209050998</v>
      </c>
      <c r="G41" s="778">
        <v>0.2593089051975116</v>
      </c>
    </row>
    <row r="42" spans="1:7" ht="15" customHeight="1">
      <c r="A42" s="302">
        <v>28</v>
      </c>
      <c r="B42" s="304" t="s">
        <v>20</v>
      </c>
      <c r="C42" s="789">
        <v>0.27356444959215231</v>
      </c>
      <c r="D42" s="777">
        <v>0.31830837153043406</v>
      </c>
      <c r="E42" s="777">
        <v>0.33134385693358714</v>
      </c>
      <c r="F42" s="777">
        <v>0.3209585932841531</v>
      </c>
      <c r="G42" s="778">
        <v>0.31086042362061611</v>
      </c>
    </row>
    <row r="43" spans="1:7" ht="15" customHeight="1">
      <c r="A43" s="305"/>
      <c r="B43" s="299" t="s">
        <v>356</v>
      </c>
      <c r="C43" s="790"/>
      <c r="D43" s="196"/>
      <c r="E43" s="196"/>
      <c r="F43" s="196"/>
      <c r="G43" s="197"/>
    </row>
    <row r="44" spans="1:7" ht="15" customHeight="1">
      <c r="A44" s="302">
        <v>29</v>
      </c>
      <c r="B44" s="344" t="s">
        <v>340</v>
      </c>
      <c r="C44" s="782">
        <v>922068910.69472909</v>
      </c>
      <c r="D44" s="782">
        <v>936119644.80454123</v>
      </c>
      <c r="E44" s="782">
        <v>947474891.78269398</v>
      </c>
      <c r="F44" s="782">
        <v>927754173.2838285</v>
      </c>
      <c r="G44" s="783">
        <v>850792640.60411692</v>
      </c>
    </row>
    <row r="45" spans="1:7">
      <c r="A45" s="302">
        <v>30</v>
      </c>
      <c r="B45" s="303" t="s">
        <v>341</v>
      </c>
      <c r="C45" s="782">
        <v>753183737.11671567</v>
      </c>
      <c r="D45" s="782">
        <v>691301791.06222975</v>
      </c>
      <c r="E45" s="782">
        <v>688153424.55383015</v>
      </c>
      <c r="F45" s="782">
        <v>684376195.01186359</v>
      </c>
      <c r="G45" s="783">
        <v>706157569.51359642</v>
      </c>
    </row>
    <row r="46" spans="1:7">
      <c r="A46" s="342">
        <v>31</v>
      </c>
      <c r="B46" s="343" t="s">
        <v>339</v>
      </c>
      <c r="C46" s="777">
        <v>1.2242283857913974</v>
      </c>
      <c r="D46" s="777">
        <v>1.3541403434904069</v>
      </c>
      <c r="E46" s="777">
        <v>1.3768367023632804</v>
      </c>
      <c r="F46" s="777">
        <v>1.3556201692078813</v>
      </c>
      <c r="G46" s="778">
        <v>1.2048198268130803</v>
      </c>
    </row>
    <row r="47" spans="1:7">
      <c r="A47" s="342"/>
      <c r="B47" s="299" t="s">
        <v>453</v>
      </c>
      <c r="C47" s="196"/>
      <c r="D47" s="196"/>
      <c r="E47" s="196"/>
      <c r="F47" s="196"/>
      <c r="G47" s="197"/>
    </row>
    <row r="48" spans="1:7">
      <c r="A48" s="342">
        <v>32</v>
      </c>
      <c r="B48" s="343" t="s">
        <v>460</v>
      </c>
      <c r="C48" s="803">
        <v>3021811981.9074044</v>
      </c>
      <c r="D48" s="784">
        <v>3031154923.5591049</v>
      </c>
      <c r="E48" s="784">
        <v>2921537560.5913286</v>
      </c>
      <c r="F48" s="784">
        <v>2840645610.9022017</v>
      </c>
      <c r="G48" s="785">
        <v>2703335241.1488881</v>
      </c>
    </row>
    <row r="49" spans="1:7">
      <c r="A49" s="342">
        <v>33</v>
      </c>
      <c r="B49" s="343" t="s">
        <v>473</v>
      </c>
      <c r="C49" s="803">
        <v>2388056306.4039626</v>
      </c>
      <c r="D49" s="784">
        <v>2278600368.8174944</v>
      </c>
      <c r="E49" s="784">
        <v>2130957564.7186644</v>
      </c>
      <c r="F49" s="784">
        <v>2200285214.0345831</v>
      </c>
      <c r="G49" s="785">
        <v>2163085075.2402401</v>
      </c>
    </row>
    <row r="50" spans="1:7" ht="15" thickBot="1">
      <c r="A50" s="75">
        <v>34</v>
      </c>
      <c r="B50" s="162" t="s">
        <v>487</v>
      </c>
      <c r="C50" s="804">
        <v>1.2653855664139588</v>
      </c>
      <c r="D50" s="786">
        <v>1.3302705314368739</v>
      </c>
      <c r="E50" s="786">
        <v>1.3709975313267391</v>
      </c>
      <c r="F50" s="786">
        <v>1.291035177068437</v>
      </c>
      <c r="G50" s="787">
        <v>1.2497590927387106</v>
      </c>
    </row>
    <row r="51" spans="1:7">
      <c r="A51" s="16"/>
    </row>
    <row r="52" spans="1:7" ht="41.4">
      <c r="B52" s="19" t="s">
        <v>942</v>
      </c>
    </row>
    <row r="53" spans="1:7" ht="69">
      <c r="B53" s="230" t="s">
        <v>355</v>
      </c>
      <c r="D53" s="216"/>
      <c r="E53" s="216"/>
      <c r="F53" s="216"/>
      <c r="G53" s="216"/>
    </row>
  </sheetData>
  <mergeCells count="1">
    <mergeCell ref="D4:G4"/>
  </mergeCells>
  <pageMargins left="0.7" right="0.7" top="0.75" bottom="0.75" header="0.3" footer="0.3"/>
  <pageSetup paperSize="9" scale="4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69"/>
  <sheetViews>
    <sheetView zoomScale="80" zoomScaleNormal="80" workbookViewId="0">
      <selection activeCell="L11" sqref="L11"/>
    </sheetView>
  </sheetViews>
  <sheetFormatPr defaultRowHeight="14.4"/>
  <cols>
    <col min="1" max="1" width="8.6640625" style="410"/>
    <col min="2" max="2" width="69.33203125" style="397" customWidth="1"/>
    <col min="3" max="3" width="17" customWidth="1"/>
    <col min="4" max="4" width="17.109375" customWidth="1"/>
    <col min="5" max="5" width="17.33203125" customWidth="1"/>
    <col min="6" max="6" width="17.5546875" customWidth="1"/>
    <col min="7" max="7" width="15.6640625" customWidth="1"/>
    <col min="8" max="8" width="18.6640625" customWidth="1"/>
  </cols>
  <sheetData>
    <row r="1" spans="1:8">
      <c r="A1" s="13" t="s">
        <v>108</v>
      </c>
      <c r="B1" s="284" t="str">
        <f>Info!C2</f>
        <v>სს ”ლიბერთი ბანკი”</v>
      </c>
      <c r="C1" s="12"/>
      <c r="D1" s="216"/>
      <c r="E1" s="216"/>
      <c r="F1" s="216"/>
      <c r="G1" s="216"/>
    </row>
    <row r="2" spans="1:8">
      <c r="A2" s="13" t="s">
        <v>109</v>
      </c>
      <c r="B2" s="612">
        <f>'1. key ratios'!B2</f>
        <v>45657</v>
      </c>
      <c r="C2" s="23"/>
      <c r="D2" s="14"/>
      <c r="E2" s="14"/>
      <c r="F2" s="14"/>
      <c r="G2" s="14"/>
      <c r="H2" s="1"/>
    </row>
    <row r="3" spans="1:8" ht="15" thickBot="1">
      <c r="A3" s="13"/>
      <c r="B3" s="12"/>
      <c r="C3" s="23"/>
      <c r="D3" s="14"/>
      <c r="E3" s="14"/>
      <c r="F3" s="14"/>
      <c r="G3" s="14"/>
      <c r="H3" s="1"/>
    </row>
    <row r="4" spans="1:8" ht="21" customHeight="1">
      <c r="A4" s="821" t="s">
        <v>25</v>
      </c>
      <c r="B4" s="823" t="s">
        <v>728</v>
      </c>
      <c r="C4" s="825" t="s">
        <v>114</v>
      </c>
      <c r="D4" s="825"/>
      <c r="E4" s="825"/>
      <c r="F4" s="825" t="s">
        <v>115</v>
      </c>
      <c r="G4" s="825"/>
      <c r="H4" s="826"/>
    </row>
    <row r="5" spans="1:8" ht="21" customHeight="1">
      <c r="A5" s="822"/>
      <c r="B5" s="824"/>
      <c r="C5" s="728" t="s">
        <v>26</v>
      </c>
      <c r="D5" s="728" t="s">
        <v>88</v>
      </c>
      <c r="E5" s="728" t="s">
        <v>66</v>
      </c>
      <c r="F5" s="728" t="s">
        <v>26</v>
      </c>
      <c r="G5" s="728" t="s">
        <v>88</v>
      </c>
      <c r="H5" s="729" t="s">
        <v>66</v>
      </c>
    </row>
    <row r="6" spans="1:8" ht="26.7" customHeight="1">
      <c r="A6" s="822"/>
      <c r="B6" s="734" t="s">
        <v>95</v>
      </c>
      <c r="C6" s="827"/>
      <c r="D6" s="828"/>
      <c r="E6" s="828"/>
      <c r="F6" s="828"/>
      <c r="G6" s="828"/>
      <c r="H6" s="829"/>
    </row>
    <row r="7" spans="1:8" ht="22.95" customHeight="1">
      <c r="A7" s="735">
        <v>1</v>
      </c>
      <c r="B7" s="619" t="s">
        <v>842</v>
      </c>
      <c r="C7" s="792">
        <f>SUM(C8:C10)</f>
        <v>257391989.31999999</v>
      </c>
      <c r="D7" s="792">
        <f>SUM(D8:D10)</f>
        <v>293655387.81</v>
      </c>
      <c r="E7" s="793">
        <f>C7+D7</f>
        <v>551047377.13</v>
      </c>
      <c r="F7" s="792">
        <v>267756826.63</v>
      </c>
      <c r="G7" s="792">
        <v>300248182.68000001</v>
      </c>
      <c r="H7" s="794">
        <f>F7+G7</f>
        <v>568005009.30999994</v>
      </c>
    </row>
    <row r="8" spans="1:8">
      <c r="A8" s="735">
        <v>1.1000000000000001</v>
      </c>
      <c r="B8" s="621" t="s">
        <v>96</v>
      </c>
      <c r="C8" s="792">
        <v>250559323.62</v>
      </c>
      <c r="D8" s="792">
        <v>74113297.170000002</v>
      </c>
      <c r="E8" s="793">
        <f t="shared" ref="E8:E36" si="0">C8+D8</f>
        <v>324672620.79000002</v>
      </c>
      <c r="F8" s="792">
        <v>236293880.85999998</v>
      </c>
      <c r="G8" s="792">
        <v>81167277.100000009</v>
      </c>
      <c r="H8" s="794">
        <f t="shared" ref="H8:H36" si="1">F8+G8</f>
        <v>317461157.95999998</v>
      </c>
    </row>
    <row r="9" spans="1:8">
      <c r="A9" s="735">
        <v>1.2</v>
      </c>
      <c r="B9" s="621" t="s">
        <v>97</v>
      </c>
      <c r="C9" s="792">
        <v>6269645.3200000003</v>
      </c>
      <c r="D9" s="792">
        <v>110578665.24000001</v>
      </c>
      <c r="E9" s="793">
        <f t="shared" si="0"/>
        <v>116848310.56</v>
      </c>
      <c r="F9" s="792">
        <v>10890989.18</v>
      </c>
      <c r="G9" s="792">
        <v>78807770.090000004</v>
      </c>
      <c r="H9" s="794">
        <f t="shared" si="1"/>
        <v>89698759.270000011</v>
      </c>
    </row>
    <row r="10" spans="1:8">
      <c r="A10" s="735">
        <v>1.3</v>
      </c>
      <c r="B10" s="621" t="s">
        <v>98</v>
      </c>
      <c r="C10" s="792">
        <v>563020.38</v>
      </c>
      <c r="D10" s="792">
        <v>108963425.39999999</v>
      </c>
      <c r="E10" s="793">
        <f t="shared" si="0"/>
        <v>109526445.77999999</v>
      </c>
      <c r="F10" s="792">
        <v>20571956.59</v>
      </c>
      <c r="G10" s="792">
        <v>140273135.49000001</v>
      </c>
      <c r="H10" s="794">
        <f t="shared" si="1"/>
        <v>160845092.08000001</v>
      </c>
    </row>
    <row r="11" spans="1:8">
      <c r="A11" s="735">
        <v>2</v>
      </c>
      <c r="B11" s="623" t="s">
        <v>729</v>
      </c>
      <c r="C11" s="792">
        <v>330647.54000000004</v>
      </c>
      <c r="D11" s="792">
        <v>0</v>
      </c>
      <c r="E11" s="793">
        <f t="shared" si="0"/>
        <v>330647.54000000004</v>
      </c>
      <c r="F11" s="792"/>
      <c r="G11" s="792"/>
      <c r="H11" s="794">
        <f t="shared" si="1"/>
        <v>0</v>
      </c>
    </row>
    <row r="12" spans="1:8">
      <c r="A12" s="735">
        <v>2.1</v>
      </c>
      <c r="B12" s="624" t="s">
        <v>730</v>
      </c>
      <c r="C12" s="792">
        <v>102263.9</v>
      </c>
      <c r="D12" s="792">
        <v>0</v>
      </c>
      <c r="E12" s="793">
        <f t="shared" si="0"/>
        <v>102263.9</v>
      </c>
      <c r="F12" s="792"/>
      <c r="G12" s="792"/>
      <c r="H12" s="794">
        <f t="shared" si="1"/>
        <v>0</v>
      </c>
    </row>
    <row r="13" spans="1:8" ht="26.7" customHeight="1">
      <c r="A13" s="735">
        <v>3</v>
      </c>
      <c r="B13" s="374" t="s">
        <v>731</v>
      </c>
      <c r="C13" s="792"/>
      <c r="D13" s="792"/>
      <c r="E13" s="793">
        <f t="shared" si="0"/>
        <v>0</v>
      </c>
      <c r="F13" s="792">
        <v>1454.65</v>
      </c>
      <c r="G13" s="792"/>
      <c r="H13" s="794">
        <f t="shared" si="1"/>
        <v>1454.65</v>
      </c>
    </row>
    <row r="14" spans="1:8" ht="26.7" customHeight="1">
      <c r="A14" s="735">
        <v>4</v>
      </c>
      <c r="B14" s="375" t="s">
        <v>732</v>
      </c>
      <c r="C14" s="792"/>
      <c r="D14" s="792"/>
      <c r="E14" s="793">
        <f t="shared" si="0"/>
        <v>0</v>
      </c>
      <c r="F14" s="792"/>
      <c r="G14" s="792"/>
      <c r="H14" s="794">
        <f t="shared" si="1"/>
        <v>0</v>
      </c>
    </row>
    <row r="15" spans="1:8" ht="24.45" customHeight="1">
      <c r="A15" s="735">
        <v>5</v>
      </c>
      <c r="B15" s="375" t="s">
        <v>733</v>
      </c>
      <c r="C15" s="799">
        <v>135042027</v>
      </c>
      <c r="D15" s="799">
        <v>0</v>
      </c>
      <c r="E15" s="800">
        <f t="shared" si="0"/>
        <v>135042027</v>
      </c>
      <c r="F15" s="799">
        <v>118259271.97000001</v>
      </c>
      <c r="G15" s="799">
        <v>0</v>
      </c>
      <c r="H15" s="801">
        <f t="shared" si="1"/>
        <v>118259271.97000001</v>
      </c>
    </row>
    <row r="16" spans="1:8">
      <c r="A16" s="735">
        <v>5.0999999999999996</v>
      </c>
      <c r="B16" s="376" t="s">
        <v>734</v>
      </c>
      <c r="C16" s="792"/>
      <c r="D16" s="792"/>
      <c r="E16" s="793">
        <f t="shared" si="0"/>
        <v>0</v>
      </c>
      <c r="F16" s="792"/>
      <c r="G16" s="792"/>
      <c r="H16" s="794">
        <f t="shared" si="1"/>
        <v>0</v>
      </c>
    </row>
    <row r="17" spans="1:8">
      <c r="A17" s="735">
        <v>5.2</v>
      </c>
      <c r="B17" s="376" t="s">
        <v>569</v>
      </c>
      <c r="C17" s="792">
        <v>135042027</v>
      </c>
      <c r="D17" s="792">
        <v>0</v>
      </c>
      <c r="E17" s="793">
        <f t="shared" si="0"/>
        <v>135042027</v>
      </c>
      <c r="F17" s="792">
        <v>118259271.97000001</v>
      </c>
      <c r="G17" s="792"/>
      <c r="H17" s="794">
        <f t="shared" si="1"/>
        <v>118259271.97000001</v>
      </c>
    </row>
    <row r="18" spans="1:8">
      <c r="A18" s="735">
        <v>5.3</v>
      </c>
      <c r="B18" s="376" t="s">
        <v>735</v>
      </c>
      <c r="C18" s="792"/>
      <c r="D18" s="792"/>
      <c r="E18" s="793">
        <f t="shared" si="0"/>
        <v>0</v>
      </c>
      <c r="F18" s="792"/>
      <c r="G18" s="792"/>
      <c r="H18" s="794">
        <f t="shared" si="1"/>
        <v>0</v>
      </c>
    </row>
    <row r="19" spans="1:8">
      <c r="A19" s="735">
        <v>6</v>
      </c>
      <c r="B19" s="374" t="s">
        <v>736</v>
      </c>
      <c r="C19" s="792">
        <v>2986879882.9912691</v>
      </c>
      <c r="D19" s="792">
        <v>927947465.29749119</v>
      </c>
      <c r="E19" s="793">
        <f t="shared" si="0"/>
        <v>3914827348.2887602</v>
      </c>
      <c r="F19" s="792">
        <v>2519212219.3778248</v>
      </c>
      <c r="G19" s="792">
        <v>567209014.30155623</v>
      </c>
      <c r="H19" s="794">
        <f t="shared" si="1"/>
        <v>3086421233.6793809</v>
      </c>
    </row>
    <row r="20" spans="1:8">
      <c r="A20" s="735">
        <v>6.1</v>
      </c>
      <c r="B20" s="376" t="s">
        <v>569</v>
      </c>
      <c r="C20" s="792">
        <v>282843123.9941358</v>
      </c>
      <c r="D20" s="792">
        <v>84201154.039999992</v>
      </c>
      <c r="E20" s="793">
        <f t="shared" si="0"/>
        <v>367044278.03413582</v>
      </c>
      <c r="F20" s="792">
        <v>228445202.59390447</v>
      </c>
      <c r="G20" s="792">
        <v>0</v>
      </c>
      <c r="H20" s="794">
        <f t="shared" si="1"/>
        <v>228445202.59390447</v>
      </c>
    </row>
    <row r="21" spans="1:8">
      <c r="A21" s="735">
        <v>6.2</v>
      </c>
      <c r="B21" s="376" t="s">
        <v>735</v>
      </c>
      <c r="C21" s="792">
        <v>2704036758.9971333</v>
      </c>
      <c r="D21" s="792">
        <v>843746311.25749123</v>
      </c>
      <c r="E21" s="793">
        <f t="shared" si="0"/>
        <v>3547783070.2546244</v>
      </c>
      <c r="F21" s="792">
        <v>2290767016.7839203</v>
      </c>
      <c r="G21" s="792">
        <v>567209014.30155623</v>
      </c>
      <c r="H21" s="794">
        <f t="shared" si="1"/>
        <v>2857976031.0854764</v>
      </c>
    </row>
    <row r="22" spans="1:8">
      <c r="A22" s="735">
        <v>7</v>
      </c>
      <c r="B22" s="377" t="s">
        <v>737</v>
      </c>
      <c r="C22" s="792">
        <v>0</v>
      </c>
      <c r="D22" s="792">
        <v>0</v>
      </c>
      <c r="E22" s="793">
        <f t="shared" si="0"/>
        <v>0</v>
      </c>
      <c r="F22" s="792">
        <v>106733.3</v>
      </c>
      <c r="G22" s="792">
        <v>0</v>
      </c>
      <c r="H22" s="794">
        <f t="shared" si="1"/>
        <v>106733.3</v>
      </c>
    </row>
    <row r="23" spans="1:8">
      <c r="A23" s="735">
        <v>8</v>
      </c>
      <c r="B23" s="378" t="s">
        <v>738</v>
      </c>
      <c r="C23" s="792">
        <v>0</v>
      </c>
      <c r="D23" s="792">
        <v>0</v>
      </c>
      <c r="E23" s="793">
        <f t="shared" si="0"/>
        <v>0</v>
      </c>
      <c r="F23" s="792">
        <v>0</v>
      </c>
      <c r="G23" s="792">
        <v>0</v>
      </c>
      <c r="H23" s="794">
        <f t="shared" si="1"/>
        <v>0</v>
      </c>
    </row>
    <row r="24" spans="1:8">
      <c r="A24" s="735">
        <v>9</v>
      </c>
      <c r="B24" s="375" t="s">
        <v>739</v>
      </c>
      <c r="C24" s="792">
        <v>198290376.61000001</v>
      </c>
      <c r="D24" s="792">
        <v>0</v>
      </c>
      <c r="E24" s="793">
        <f t="shared" si="0"/>
        <v>198290376.61000001</v>
      </c>
      <c r="F24" s="792">
        <v>185758810.72</v>
      </c>
      <c r="G24" s="792">
        <v>0</v>
      </c>
      <c r="H24" s="794">
        <f t="shared" si="1"/>
        <v>185758810.72</v>
      </c>
    </row>
    <row r="25" spans="1:8">
      <c r="A25" s="735">
        <v>9.1</v>
      </c>
      <c r="B25" s="379" t="s">
        <v>740</v>
      </c>
      <c r="C25" s="792">
        <v>196245657.57000002</v>
      </c>
      <c r="D25" s="792">
        <v>0</v>
      </c>
      <c r="E25" s="793">
        <f t="shared" si="0"/>
        <v>196245657.57000002</v>
      </c>
      <c r="F25" s="792">
        <v>183714091.68000001</v>
      </c>
      <c r="G25" s="792">
        <v>0</v>
      </c>
      <c r="H25" s="794">
        <f t="shared" si="1"/>
        <v>183714091.68000001</v>
      </c>
    </row>
    <row r="26" spans="1:8">
      <c r="A26" s="735">
        <v>9.1999999999999993</v>
      </c>
      <c r="B26" s="379" t="s">
        <v>741</v>
      </c>
      <c r="C26" s="792">
        <v>2044719.04</v>
      </c>
      <c r="D26" s="792">
        <v>0</v>
      </c>
      <c r="E26" s="793">
        <f t="shared" si="0"/>
        <v>2044719.04</v>
      </c>
      <c r="F26" s="792">
        <v>2044719.04</v>
      </c>
      <c r="G26" s="792">
        <v>0</v>
      </c>
      <c r="H26" s="794">
        <f t="shared" si="1"/>
        <v>2044719.04</v>
      </c>
    </row>
    <row r="27" spans="1:8">
      <c r="A27" s="735">
        <v>10</v>
      </c>
      <c r="B27" s="375" t="s">
        <v>36</v>
      </c>
      <c r="C27" s="792">
        <v>71952385.169999987</v>
      </c>
      <c r="D27" s="792">
        <v>0</v>
      </c>
      <c r="E27" s="793">
        <f t="shared" si="0"/>
        <v>71952385.169999987</v>
      </c>
      <c r="F27" s="792">
        <v>61406329.610000022</v>
      </c>
      <c r="G27" s="792">
        <v>0</v>
      </c>
      <c r="H27" s="794">
        <f t="shared" si="1"/>
        <v>61406329.610000022</v>
      </c>
    </row>
    <row r="28" spans="1:8">
      <c r="A28" s="735">
        <v>10.1</v>
      </c>
      <c r="B28" s="379" t="s">
        <v>742</v>
      </c>
      <c r="C28" s="792"/>
      <c r="D28" s="792"/>
      <c r="E28" s="793">
        <f t="shared" si="0"/>
        <v>0</v>
      </c>
      <c r="F28" s="792"/>
      <c r="G28" s="792"/>
      <c r="H28" s="794">
        <f t="shared" si="1"/>
        <v>0</v>
      </c>
    </row>
    <row r="29" spans="1:8">
      <c r="A29" s="735">
        <v>10.199999999999999</v>
      </c>
      <c r="B29" s="379" t="s">
        <v>743</v>
      </c>
      <c r="C29" s="792">
        <v>71952385.169999987</v>
      </c>
      <c r="D29" s="792">
        <v>0</v>
      </c>
      <c r="E29" s="793">
        <f t="shared" si="0"/>
        <v>71952385.169999987</v>
      </c>
      <c r="F29" s="792">
        <v>61406329.610000022</v>
      </c>
      <c r="G29" s="792">
        <v>0</v>
      </c>
      <c r="H29" s="794">
        <f t="shared" si="1"/>
        <v>61406329.610000022</v>
      </c>
    </row>
    <row r="30" spans="1:8">
      <c r="A30" s="735">
        <v>11</v>
      </c>
      <c r="B30" s="375" t="s">
        <v>744</v>
      </c>
      <c r="C30" s="792">
        <v>0</v>
      </c>
      <c r="D30" s="792">
        <v>0</v>
      </c>
      <c r="E30" s="793">
        <f t="shared" si="0"/>
        <v>0</v>
      </c>
      <c r="F30" s="792">
        <v>2176710.61</v>
      </c>
      <c r="G30" s="792">
        <v>0</v>
      </c>
      <c r="H30" s="794">
        <f t="shared" si="1"/>
        <v>2176710.61</v>
      </c>
    </row>
    <row r="31" spans="1:8">
      <c r="A31" s="735">
        <v>11.1</v>
      </c>
      <c r="B31" s="379" t="s">
        <v>745</v>
      </c>
      <c r="C31" s="792">
        <v>0</v>
      </c>
      <c r="D31" s="792">
        <v>0</v>
      </c>
      <c r="E31" s="793">
        <f t="shared" si="0"/>
        <v>0</v>
      </c>
      <c r="F31" s="792">
        <v>2176710.61</v>
      </c>
      <c r="G31" s="792">
        <v>0</v>
      </c>
      <c r="H31" s="794">
        <f t="shared" si="1"/>
        <v>2176710.61</v>
      </c>
    </row>
    <row r="32" spans="1:8">
      <c r="A32" s="735">
        <v>11.2</v>
      </c>
      <c r="B32" s="379" t="s">
        <v>746</v>
      </c>
      <c r="C32" s="792">
        <v>0</v>
      </c>
      <c r="D32" s="792">
        <v>0</v>
      </c>
      <c r="E32" s="793">
        <f t="shared" si="0"/>
        <v>0</v>
      </c>
      <c r="F32" s="792">
        <v>0</v>
      </c>
      <c r="G32" s="792">
        <v>0</v>
      </c>
      <c r="H32" s="794">
        <f t="shared" si="1"/>
        <v>0</v>
      </c>
    </row>
    <row r="33" spans="1:8">
      <c r="A33" s="735">
        <v>13</v>
      </c>
      <c r="B33" s="375" t="s">
        <v>99</v>
      </c>
      <c r="C33" s="792">
        <v>33581176.149999999</v>
      </c>
      <c r="D33" s="792">
        <v>6617499.4170000004</v>
      </c>
      <c r="E33" s="793">
        <f t="shared" si="0"/>
        <v>40198675.567000002</v>
      </c>
      <c r="F33" s="792">
        <v>39838958.530000001</v>
      </c>
      <c r="G33" s="792">
        <v>36694167.085999995</v>
      </c>
      <c r="H33" s="794">
        <f t="shared" si="1"/>
        <v>76533125.615999997</v>
      </c>
    </row>
    <row r="34" spans="1:8">
      <c r="A34" s="735">
        <v>13.1</v>
      </c>
      <c r="B34" s="625" t="s">
        <v>747</v>
      </c>
      <c r="C34" s="792">
        <v>4482035.76</v>
      </c>
      <c r="D34" s="792">
        <v>0</v>
      </c>
      <c r="E34" s="793">
        <f t="shared" si="0"/>
        <v>4482035.76</v>
      </c>
      <c r="F34" s="792">
        <v>2225181.84</v>
      </c>
      <c r="G34" s="792">
        <v>0</v>
      </c>
      <c r="H34" s="794">
        <f t="shared" si="1"/>
        <v>2225181.84</v>
      </c>
    </row>
    <row r="35" spans="1:8">
      <c r="A35" s="735">
        <v>13.2</v>
      </c>
      <c r="B35" s="625" t="s">
        <v>748</v>
      </c>
      <c r="C35" s="792">
        <v>0</v>
      </c>
      <c r="D35" s="792">
        <v>0</v>
      </c>
      <c r="E35" s="793">
        <f t="shared" si="0"/>
        <v>0</v>
      </c>
      <c r="F35" s="792"/>
      <c r="G35" s="792"/>
      <c r="H35" s="794">
        <f t="shared" si="1"/>
        <v>0</v>
      </c>
    </row>
    <row r="36" spans="1:8">
      <c r="A36" s="735">
        <v>14</v>
      </c>
      <c r="B36" s="682" t="s">
        <v>749</v>
      </c>
      <c r="C36" s="792">
        <f>SUM(C7,C11,C13,C14,C15,C19,C22,C23,C24,C27,C30,C33)</f>
        <v>3683468484.7812696</v>
      </c>
      <c r="D36" s="792">
        <f>SUM(D7,D11,D13,D14,D15,D19,D22,D23,D24,D27,D30,D33)</f>
        <v>1228220352.5244913</v>
      </c>
      <c r="E36" s="793">
        <f t="shared" si="0"/>
        <v>4911688837.3057613</v>
      </c>
      <c r="F36" s="792">
        <f>SUM(F7,F11,F13,F14,F15,F19,F22,F23,F24,F27,F30,F33)</f>
        <v>3194517315.3978252</v>
      </c>
      <c r="G36" s="792">
        <f>SUM(G7,G11,G13,G14,G15,G19,G22,G23,G24,G27,G30,G33)</f>
        <v>904151364.06755614</v>
      </c>
      <c r="H36" s="794">
        <f t="shared" si="1"/>
        <v>4098668679.4653816</v>
      </c>
    </row>
    <row r="37" spans="1:8" ht="22.5" customHeight="1">
      <c r="A37" s="735"/>
      <c r="B37" s="736" t="s">
        <v>104</v>
      </c>
      <c r="C37" s="818"/>
      <c r="D37" s="819"/>
      <c r="E37" s="819"/>
      <c r="F37" s="819"/>
      <c r="G37" s="819"/>
      <c r="H37" s="820"/>
    </row>
    <row r="38" spans="1:8">
      <c r="A38" s="735">
        <v>15</v>
      </c>
      <c r="B38" s="383" t="s">
        <v>750</v>
      </c>
      <c r="C38" s="792">
        <v>449375.96</v>
      </c>
      <c r="D38" s="792">
        <v>0</v>
      </c>
      <c r="E38" s="793">
        <f>C38+D38</f>
        <v>449375.96</v>
      </c>
      <c r="F38" s="792">
        <v>18545011.739999998</v>
      </c>
      <c r="G38" s="792"/>
      <c r="H38" s="794">
        <f>F38+G38</f>
        <v>18545011.739999998</v>
      </c>
    </row>
    <row r="39" spans="1:8">
      <c r="A39" s="735">
        <v>15.1</v>
      </c>
      <c r="B39" s="624" t="s">
        <v>730</v>
      </c>
      <c r="C39" s="792">
        <v>449375.96</v>
      </c>
      <c r="D39" s="792"/>
      <c r="E39" s="793">
        <f t="shared" ref="E39:E53" si="2">C39+D39</f>
        <v>449375.96</v>
      </c>
      <c r="F39" s="792"/>
      <c r="G39" s="792"/>
      <c r="H39" s="794">
        <f t="shared" ref="H39:H53" si="3">F39+G39</f>
        <v>0</v>
      </c>
    </row>
    <row r="40" spans="1:8" ht="24" customHeight="1">
      <c r="A40" s="735">
        <v>16</v>
      </c>
      <c r="B40" s="377" t="s">
        <v>751</v>
      </c>
      <c r="C40" s="792"/>
      <c r="D40" s="792"/>
      <c r="E40" s="793">
        <f t="shared" si="2"/>
        <v>0</v>
      </c>
      <c r="F40" s="792"/>
      <c r="G40" s="792">
        <v>0</v>
      </c>
      <c r="H40" s="794">
        <f t="shared" si="3"/>
        <v>0</v>
      </c>
    </row>
    <row r="41" spans="1:8">
      <c r="A41" s="735">
        <v>17</v>
      </c>
      <c r="B41" s="377" t="s">
        <v>752</v>
      </c>
      <c r="C41" s="792">
        <v>3014767251.7199998</v>
      </c>
      <c r="D41" s="792">
        <v>1099090390.6637576</v>
      </c>
      <c r="E41" s="793">
        <f t="shared" si="2"/>
        <v>4113857642.3837576</v>
      </c>
      <c r="F41" s="792">
        <v>2582896917.3499999</v>
      </c>
      <c r="G41" s="792">
        <v>839268825.30268145</v>
      </c>
      <c r="H41" s="794">
        <f t="shared" si="3"/>
        <v>3422165742.6526814</v>
      </c>
    </row>
    <row r="42" spans="1:8">
      <c r="A42" s="735">
        <v>17.100000000000001</v>
      </c>
      <c r="B42" s="385" t="s">
        <v>753</v>
      </c>
      <c r="C42" s="792">
        <v>2215159989.9400001</v>
      </c>
      <c r="D42" s="792">
        <v>1017363442.4537575</v>
      </c>
      <c r="E42" s="793">
        <f t="shared" si="2"/>
        <v>3232523432.3937578</v>
      </c>
      <c r="F42" s="792">
        <v>2289225099.54</v>
      </c>
      <c r="G42" s="792">
        <v>750448309.04268146</v>
      </c>
      <c r="H42" s="794">
        <f t="shared" si="3"/>
        <v>3039673408.5826817</v>
      </c>
    </row>
    <row r="43" spans="1:8">
      <c r="A43" s="735">
        <v>17.2</v>
      </c>
      <c r="B43" s="621" t="s">
        <v>100</v>
      </c>
      <c r="C43" s="792">
        <v>796961436.03999996</v>
      </c>
      <c r="D43" s="792">
        <v>44452891.160000004</v>
      </c>
      <c r="E43" s="793">
        <f t="shared" si="2"/>
        <v>841414327.19999993</v>
      </c>
      <c r="F43" s="792">
        <v>290229298.63</v>
      </c>
      <c r="G43" s="792">
        <v>62109926.629999995</v>
      </c>
      <c r="H43" s="794">
        <f t="shared" si="3"/>
        <v>352339225.25999999</v>
      </c>
    </row>
    <row r="44" spans="1:8">
      <c r="A44" s="735">
        <v>17.3</v>
      </c>
      <c r="B44" s="385" t="s">
        <v>754</v>
      </c>
      <c r="C44" s="792">
        <v>0</v>
      </c>
      <c r="D44" s="792">
        <v>0</v>
      </c>
      <c r="E44" s="793">
        <f t="shared" si="2"/>
        <v>0</v>
      </c>
      <c r="F44" s="792">
        <v>0</v>
      </c>
      <c r="G44" s="792">
        <v>0</v>
      </c>
      <c r="H44" s="794">
        <f t="shared" si="3"/>
        <v>0</v>
      </c>
    </row>
    <row r="45" spans="1:8">
      <c r="A45" s="735">
        <v>17.399999999999999</v>
      </c>
      <c r="B45" s="385" t="s">
        <v>755</v>
      </c>
      <c r="C45" s="792">
        <v>2645825.7400000002</v>
      </c>
      <c r="D45" s="792">
        <v>37274057.050000004</v>
      </c>
      <c r="E45" s="793">
        <f t="shared" si="2"/>
        <v>39919882.790000007</v>
      </c>
      <c r="F45" s="792">
        <v>3442519.1799999997</v>
      </c>
      <c r="G45" s="792">
        <v>26710589.629999999</v>
      </c>
      <c r="H45" s="794">
        <f t="shared" si="3"/>
        <v>30153108.809999999</v>
      </c>
    </row>
    <row r="46" spans="1:8">
      <c r="A46" s="735">
        <v>18</v>
      </c>
      <c r="B46" s="387" t="s">
        <v>756</v>
      </c>
      <c r="C46" s="792">
        <v>1441210.5802145405</v>
      </c>
      <c r="D46" s="792">
        <v>279971.92741791101</v>
      </c>
      <c r="E46" s="793">
        <f t="shared" si="2"/>
        <v>1721182.5076324516</v>
      </c>
      <c r="F46" s="792">
        <v>876802.61748110002</v>
      </c>
      <c r="G46" s="792">
        <v>141255.41231801911</v>
      </c>
      <c r="H46" s="794">
        <f t="shared" si="3"/>
        <v>1018058.0297991191</v>
      </c>
    </row>
    <row r="47" spans="1:8">
      <c r="A47" s="735">
        <v>19</v>
      </c>
      <c r="B47" s="387" t="s">
        <v>757</v>
      </c>
      <c r="C47" s="792">
        <v>16424495</v>
      </c>
      <c r="D47" s="792">
        <v>0</v>
      </c>
      <c r="E47" s="793">
        <f t="shared" si="2"/>
        <v>16424495</v>
      </c>
      <c r="F47" s="792">
        <v>30215587.130491171</v>
      </c>
      <c r="G47" s="792">
        <v>0</v>
      </c>
      <c r="H47" s="794">
        <f t="shared" si="3"/>
        <v>30215587.130491171</v>
      </c>
    </row>
    <row r="48" spans="1:8">
      <c r="A48" s="735">
        <v>19.100000000000001</v>
      </c>
      <c r="B48" s="388" t="s">
        <v>758</v>
      </c>
      <c r="C48" s="792">
        <v>830986</v>
      </c>
      <c r="D48" s="792">
        <v>0</v>
      </c>
      <c r="E48" s="793">
        <f t="shared" si="2"/>
        <v>830986</v>
      </c>
      <c r="F48" s="792">
        <v>16553267.25</v>
      </c>
      <c r="G48" s="792">
        <v>0</v>
      </c>
      <c r="H48" s="794">
        <f t="shared" si="3"/>
        <v>16553267.25</v>
      </c>
    </row>
    <row r="49" spans="1:8">
      <c r="A49" s="735">
        <v>19.2</v>
      </c>
      <c r="B49" s="389" t="s">
        <v>759</v>
      </c>
      <c r="C49" s="792">
        <v>15593509</v>
      </c>
      <c r="D49" s="792">
        <v>0</v>
      </c>
      <c r="E49" s="793">
        <f t="shared" si="2"/>
        <v>15593509</v>
      </c>
      <c r="F49" s="792">
        <v>13662319.880491171</v>
      </c>
      <c r="G49" s="792">
        <v>0</v>
      </c>
      <c r="H49" s="794">
        <f t="shared" si="3"/>
        <v>13662319.880491171</v>
      </c>
    </row>
    <row r="50" spans="1:8">
      <c r="A50" s="735">
        <v>20</v>
      </c>
      <c r="B50" s="682" t="s">
        <v>101</v>
      </c>
      <c r="C50" s="792">
        <v>10123192.130000001</v>
      </c>
      <c r="D50" s="792">
        <v>119779423.772</v>
      </c>
      <c r="E50" s="793">
        <f t="shared" si="2"/>
        <v>129902615.902</v>
      </c>
      <c r="F50" s="792">
        <v>6487029.5999999996</v>
      </c>
      <c r="G50" s="792">
        <v>87101310.500909999</v>
      </c>
      <c r="H50" s="794">
        <f t="shared" si="3"/>
        <v>93588340.100909993</v>
      </c>
    </row>
    <row r="51" spans="1:8">
      <c r="A51" s="735">
        <v>21</v>
      </c>
      <c r="B51" s="623" t="s">
        <v>89</v>
      </c>
      <c r="C51" s="792">
        <v>26683527.470000003</v>
      </c>
      <c r="D51" s="792">
        <v>23509925.829999998</v>
      </c>
      <c r="E51" s="793">
        <f t="shared" si="2"/>
        <v>50193453.299999997</v>
      </c>
      <c r="F51" s="792">
        <v>30498331.009999998</v>
      </c>
      <c r="G51" s="792">
        <v>8062050.1799999997</v>
      </c>
      <c r="H51" s="794">
        <f t="shared" si="3"/>
        <v>38560381.189999998</v>
      </c>
    </row>
    <row r="52" spans="1:8">
      <c r="A52" s="735">
        <v>21.1</v>
      </c>
      <c r="B52" s="621" t="s">
        <v>760</v>
      </c>
      <c r="C52" s="792">
        <v>91125.43</v>
      </c>
      <c r="D52" s="792">
        <v>0</v>
      </c>
      <c r="E52" s="793">
        <f t="shared" si="2"/>
        <v>91125.43</v>
      </c>
      <c r="F52" s="792">
        <v>93478.6</v>
      </c>
      <c r="G52" s="792">
        <v>0</v>
      </c>
      <c r="H52" s="794">
        <f t="shared" si="3"/>
        <v>93478.6</v>
      </c>
    </row>
    <row r="53" spans="1:8">
      <c r="A53" s="735">
        <v>22</v>
      </c>
      <c r="B53" s="682" t="s">
        <v>761</v>
      </c>
      <c r="C53" s="792">
        <f>SUM(C38,C40,C41,C46,C47,C50,C51)</f>
        <v>3069889052.8602142</v>
      </c>
      <c r="D53" s="792">
        <f>SUM(D38,D40,D41,D46,D47,D50,D51)</f>
        <v>1242659712.1931756</v>
      </c>
      <c r="E53" s="793">
        <f t="shared" si="2"/>
        <v>4312548765.0533895</v>
      </c>
      <c r="F53" s="792">
        <f>SUM(F38,F40,F41,F46,F47,F50,F51)</f>
        <v>2669519679.4479723</v>
      </c>
      <c r="G53" s="792">
        <f>SUM(G38,G40,G41,G46,G47,G50,G51)</f>
        <v>934573441.39590943</v>
      </c>
      <c r="H53" s="794">
        <f t="shared" si="3"/>
        <v>3604093120.8438816</v>
      </c>
    </row>
    <row r="54" spans="1:8" ht="24" customHeight="1">
      <c r="A54" s="735"/>
      <c r="B54" s="736" t="s">
        <v>762</v>
      </c>
      <c r="C54" s="818"/>
      <c r="D54" s="819"/>
      <c r="E54" s="819"/>
      <c r="F54" s="819"/>
      <c r="G54" s="819"/>
      <c r="H54" s="820"/>
    </row>
    <row r="55" spans="1:8">
      <c r="A55" s="735">
        <v>23</v>
      </c>
      <c r="B55" s="682" t="s">
        <v>993</v>
      </c>
      <c r="C55" s="792">
        <v>44490459.259999998</v>
      </c>
      <c r="D55" s="792">
        <v>0</v>
      </c>
      <c r="E55" s="793">
        <f>C55+D55</f>
        <v>44490459.259999998</v>
      </c>
      <c r="F55" s="792">
        <v>44490459.259999998</v>
      </c>
      <c r="G55" s="792"/>
      <c r="H55" s="794">
        <f>F55+G55</f>
        <v>44490459.259999998</v>
      </c>
    </row>
    <row r="56" spans="1:8">
      <c r="A56" s="735">
        <v>24</v>
      </c>
      <c r="B56" s="682" t="s">
        <v>763</v>
      </c>
      <c r="C56" s="792">
        <v>45653.84</v>
      </c>
      <c r="D56" s="792">
        <v>0</v>
      </c>
      <c r="E56" s="793">
        <f t="shared" ref="E56:E69" si="4">C56+D56</f>
        <v>45653.84</v>
      </c>
      <c r="F56" s="792">
        <v>45653.84</v>
      </c>
      <c r="G56" s="792"/>
      <c r="H56" s="794">
        <f t="shared" ref="H56:H69" si="5">F56+G56</f>
        <v>45653.84</v>
      </c>
    </row>
    <row r="57" spans="1:8">
      <c r="A57" s="735">
        <v>25</v>
      </c>
      <c r="B57" s="737" t="s">
        <v>102</v>
      </c>
      <c r="C57" s="792">
        <v>41370267.239999995</v>
      </c>
      <c r="D57" s="792">
        <v>0</v>
      </c>
      <c r="E57" s="793">
        <f t="shared" si="4"/>
        <v>41370267.239999995</v>
      </c>
      <c r="F57" s="792">
        <v>41370267.239999995</v>
      </c>
      <c r="G57" s="792"/>
      <c r="H57" s="794">
        <f t="shared" si="5"/>
        <v>41370267.239999995</v>
      </c>
    </row>
    <row r="58" spans="1:8">
      <c r="A58" s="735">
        <v>26</v>
      </c>
      <c r="B58" s="387" t="s">
        <v>764</v>
      </c>
      <c r="C58" s="792">
        <v>0</v>
      </c>
      <c r="D58" s="792">
        <v>0</v>
      </c>
      <c r="E58" s="793">
        <f t="shared" si="4"/>
        <v>0</v>
      </c>
      <c r="F58" s="792">
        <v>0</v>
      </c>
      <c r="G58" s="792"/>
      <c r="H58" s="794">
        <f t="shared" si="5"/>
        <v>0</v>
      </c>
    </row>
    <row r="59" spans="1:8">
      <c r="A59" s="735">
        <v>27</v>
      </c>
      <c r="B59" s="387" t="s">
        <v>765</v>
      </c>
      <c r="C59" s="792">
        <v>0</v>
      </c>
      <c r="D59" s="792">
        <v>0</v>
      </c>
      <c r="E59" s="793">
        <f t="shared" si="4"/>
        <v>0</v>
      </c>
      <c r="F59" s="792">
        <v>0</v>
      </c>
      <c r="G59" s="792">
        <v>0</v>
      </c>
      <c r="H59" s="794">
        <f t="shared" si="5"/>
        <v>0</v>
      </c>
    </row>
    <row r="60" spans="1:8">
      <c r="A60" s="735">
        <v>27.1</v>
      </c>
      <c r="B60" s="394" t="s">
        <v>766</v>
      </c>
      <c r="C60" s="792">
        <v>0</v>
      </c>
      <c r="D60" s="792">
        <v>0</v>
      </c>
      <c r="E60" s="793">
        <f t="shared" si="4"/>
        <v>0</v>
      </c>
      <c r="F60" s="792">
        <v>0</v>
      </c>
      <c r="G60" s="792"/>
      <c r="H60" s="794">
        <f t="shared" si="5"/>
        <v>0</v>
      </c>
    </row>
    <row r="61" spans="1:8">
      <c r="A61" s="735">
        <v>27.2</v>
      </c>
      <c r="B61" s="385" t="s">
        <v>767</v>
      </c>
      <c r="C61" s="792">
        <v>0</v>
      </c>
      <c r="D61" s="792"/>
      <c r="E61" s="793">
        <f t="shared" si="4"/>
        <v>0</v>
      </c>
      <c r="F61" s="792">
        <v>0</v>
      </c>
      <c r="G61" s="792"/>
      <c r="H61" s="794">
        <f t="shared" si="5"/>
        <v>0</v>
      </c>
    </row>
    <row r="62" spans="1:8">
      <c r="A62" s="735">
        <v>28</v>
      </c>
      <c r="B62" s="623" t="s">
        <v>768</v>
      </c>
      <c r="C62" s="792"/>
      <c r="D62" s="792"/>
      <c r="E62" s="793">
        <f t="shared" si="4"/>
        <v>0</v>
      </c>
      <c r="F62" s="792"/>
      <c r="G62" s="792"/>
      <c r="H62" s="794">
        <f t="shared" si="5"/>
        <v>0</v>
      </c>
    </row>
    <row r="63" spans="1:8">
      <c r="A63" s="735">
        <v>29</v>
      </c>
      <c r="B63" s="387" t="s">
        <v>769</v>
      </c>
      <c r="C63" s="792">
        <v>24921509.52</v>
      </c>
      <c r="D63" s="792">
        <v>0</v>
      </c>
      <c r="E63" s="793">
        <f t="shared" si="4"/>
        <v>24921509.52</v>
      </c>
      <c r="F63" s="792">
        <v>24001620.919999998</v>
      </c>
      <c r="G63" s="792">
        <v>0</v>
      </c>
      <c r="H63" s="794">
        <f t="shared" si="5"/>
        <v>24001620.919999998</v>
      </c>
    </row>
    <row r="64" spans="1:8">
      <c r="A64" s="735">
        <v>29.1</v>
      </c>
      <c r="B64" s="376" t="s">
        <v>770</v>
      </c>
      <c r="C64" s="792">
        <v>21463472.52</v>
      </c>
      <c r="D64" s="792">
        <v>0</v>
      </c>
      <c r="E64" s="793">
        <f t="shared" si="4"/>
        <v>21463472.52</v>
      </c>
      <c r="F64" s="792">
        <v>24001620.919999998</v>
      </c>
      <c r="G64" s="792"/>
      <c r="H64" s="794">
        <f t="shared" si="5"/>
        <v>24001620.919999998</v>
      </c>
    </row>
    <row r="65" spans="1:8" ht="25.2" customHeight="1">
      <c r="A65" s="735">
        <v>29.2</v>
      </c>
      <c r="B65" s="394" t="s">
        <v>771</v>
      </c>
      <c r="C65" s="792"/>
      <c r="D65" s="792"/>
      <c r="E65" s="793">
        <f t="shared" si="4"/>
        <v>0</v>
      </c>
      <c r="F65" s="792"/>
      <c r="G65" s="792"/>
      <c r="H65" s="794">
        <f t="shared" si="5"/>
        <v>0</v>
      </c>
    </row>
    <row r="66" spans="1:8" ht="22.5" customHeight="1">
      <c r="A66" s="735">
        <v>29.3</v>
      </c>
      <c r="B66" s="379" t="s">
        <v>772</v>
      </c>
      <c r="C66" s="792">
        <v>3458037</v>
      </c>
      <c r="D66" s="792"/>
      <c r="E66" s="793">
        <f t="shared" si="4"/>
        <v>3458037</v>
      </c>
      <c r="F66" s="792"/>
      <c r="G66" s="792"/>
      <c r="H66" s="794">
        <f t="shared" si="5"/>
        <v>0</v>
      </c>
    </row>
    <row r="67" spans="1:8">
      <c r="A67" s="735">
        <v>30</v>
      </c>
      <c r="B67" s="375" t="s">
        <v>103</v>
      </c>
      <c r="C67" s="792">
        <v>488312184.01999998</v>
      </c>
      <c r="D67" s="792"/>
      <c r="E67" s="793">
        <f t="shared" si="4"/>
        <v>488312184.01999998</v>
      </c>
      <c r="F67" s="792">
        <v>384667557.29999995</v>
      </c>
      <c r="G67" s="792"/>
      <c r="H67" s="794">
        <f t="shared" si="5"/>
        <v>384667557.29999995</v>
      </c>
    </row>
    <row r="68" spans="1:8">
      <c r="A68" s="735">
        <v>31</v>
      </c>
      <c r="B68" s="738" t="s">
        <v>773</v>
      </c>
      <c r="C68" s="792">
        <f>SUM(C55,C56,C57,C58,C59,C62,C63,C67)</f>
        <v>599140073.88</v>
      </c>
      <c r="D68" s="792">
        <f>SUM(D55,D56,D57,D58,D59,D62,D63,D67)</f>
        <v>0</v>
      </c>
      <c r="E68" s="793">
        <f t="shared" si="4"/>
        <v>599140073.88</v>
      </c>
      <c r="F68" s="792">
        <v>494575558.55999994</v>
      </c>
      <c r="G68" s="792">
        <v>0</v>
      </c>
      <c r="H68" s="794">
        <f t="shared" si="5"/>
        <v>494575558.55999994</v>
      </c>
    </row>
    <row r="69" spans="1:8" ht="15" thickBot="1">
      <c r="A69" s="739">
        <v>32</v>
      </c>
      <c r="B69" s="740" t="s">
        <v>774</v>
      </c>
      <c r="C69" s="802">
        <f>SUM(C53,C68)</f>
        <v>3669029126.7402143</v>
      </c>
      <c r="D69" s="802">
        <f>SUM(D53,D68)</f>
        <v>1242659712.1931756</v>
      </c>
      <c r="E69" s="797">
        <f t="shared" si="4"/>
        <v>4911688838.9333897</v>
      </c>
      <c r="F69" s="802">
        <f>SUM(F53,F68)</f>
        <v>3164095238.0079722</v>
      </c>
      <c r="G69" s="802">
        <f>SUM(G53,G68)</f>
        <v>934573441.39590943</v>
      </c>
      <c r="H69" s="798">
        <f t="shared" si="5"/>
        <v>4098668679.4038815</v>
      </c>
    </row>
  </sheetData>
  <mergeCells count="7">
    <mergeCell ref="C37:H37"/>
    <mergeCell ref="C54:H54"/>
    <mergeCell ref="A4:A6"/>
    <mergeCell ref="B4:B5"/>
    <mergeCell ref="C4:E4"/>
    <mergeCell ref="F4:H4"/>
    <mergeCell ref="C6:H6"/>
  </mergeCells>
  <pageMargins left="0.7" right="0.7" top="0.75" bottom="0.75" header="0.3" footer="0.3"/>
  <pageSetup paperSize="9" scale="4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45"/>
  <sheetViews>
    <sheetView zoomScale="80" zoomScaleNormal="80" workbookViewId="0">
      <selection activeCell="K12" sqref="K12"/>
    </sheetView>
  </sheetViews>
  <sheetFormatPr defaultRowHeight="14.4"/>
  <cols>
    <col min="2" max="2" width="66.6640625" customWidth="1"/>
    <col min="3" max="8" width="15.88671875" customWidth="1"/>
  </cols>
  <sheetData>
    <row r="1" spans="1:8">
      <c r="A1" s="13" t="s">
        <v>108</v>
      </c>
      <c r="B1" s="284" t="str">
        <f>Info!C2</f>
        <v>სს ”ლიბერთი ბანკი”</v>
      </c>
      <c r="C1" s="12"/>
      <c r="D1" s="216"/>
      <c r="E1" s="216"/>
      <c r="F1" s="216"/>
      <c r="G1" s="216"/>
    </row>
    <row r="2" spans="1:8">
      <c r="A2" s="13" t="s">
        <v>109</v>
      </c>
      <c r="B2" s="612">
        <f>'1. key ratios'!B2</f>
        <v>45657</v>
      </c>
      <c r="C2" s="23"/>
      <c r="D2" s="14"/>
      <c r="E2" s="14"/>
      <c r="F2" s="14"/>
      <c r="G2" s="14"/>
      <c r="H2" s="1"/>
    </row>
    <row r="3" spans="1:8" ht="15" thickBot="1">
      <c r="A3" s="13"/>
      <c r="B3" s="12"/>
      <c r="C3" s="23"/>
      <c r="D3" s="14"/>
      <c r="E3" s="14"/>
      <c r="F3" s="14"/>
      <c r="G3" s="14"/>
      <c r="H3" s="1"/>
    </row>
    <row r="4" spans="1:8">
      <c r="A4" s="832" t="s">
        <v>25</v>
      </c>
      <c r="B4" s="830" t="s">
        <v>166</v>
      </c>
      <c r="C4" s="825" t="s">
        <v>114</v>
      </c>
      <c r="D4" s="825"/>
      <c r="E4" s="825"/>
      <c r="F4" s="825" t="s">
        <v>115</v>
      </c>
      <c r="G4" s="825"/>
      <c r="H4" s="826"/>
    </row>
    <row r="5" spans="1:8" ht="15.45" customHeight="1">
      <c r="A5" s="833"/>
      <c r="B5" s="831"/>
      <c r="C5" s="728" t="s">
        <v>26</v>
      </c>
      <c r="D5" s="728" t="s">
        <v>88</v>
      </c>
      <c r="E5" s="728" t="s">
        <v>66</v>
      </c>
      <c r="F5" s="728" t="s">
        <v>26</v>
      </c>
      <c r="G5" s="728" t="s">
        <v>88</v>
      </c>
      <c r="H5" s="729" t="s">
        <v>66</v>
      </c>
    </row>
    <row r="6" spans="1:8">
      <c r="A6" s="618">
        <v>1</v>
      </c>
      <c r="B6" s="398" t="s">
        <v>775</v>
      </c>
      <c r="C6" s="792">
        <v>537612360.66999996</v>
      </c>
      <c r="D6" s="792">
        <v>70062108.118999988</v>
      </c>
      <c r="E6" s="793">
        <v>607674468.78899992</v>
      </c>
      <c r="F6" s="792">
        <v>474554915.53255975</v>
      </c>
      <c r="G6" s="792">
        <v>48350560.588458844</v>
      </c>
      <c r="H6" s="794">
        <f>F6+G6</f>
        <v>522905476.12101859</v>
      </c>
    </row>
    <row r="7" spans="1:8">
      <c r="A7" s="618">
        <v>1.1000000000000001</v>
      </c>
      <c r="B7" s="399" t="s">
        <v>729</v>
      </c>
      <c r="C7" s="792"/>
      <c r="D7" s="792"/>
      <c r="E7" s="793">
        <v>0</v>
      </c>
      <c r="F7" s="792"/>
      <c r="G7" s="792"/>
      <c r="H7" s="794">
        <f t="shared" ref="H7:H44" si="0">F7+G7</f>
        <v>0</v>
      </c>
    </row>
    <row r="8" spans="1:8" ht="20.399999999999999">
      <c r="A8" s="618">
        <v>1.2</v>
      </c>
      <c r="B8" s="399" t="s">
        <v>776</v>
      </c>
      <c r="C8" s="792"/>
      <c r="D8" s="792"/>
      <c r="E8" s="793">
        <v>0</v>
      </c>
      <c r="F8" s="792"/>
      <c r="G8" s="792"/>
      <c r="H8" s="794">
        <f t="shared" si="0"/>
        <v>0</v>
      </c>
    </row>
    <row r="9" spans="1:8" ht="21.45" customHeight="1">
      <c r="A9" s="618">
        <v>1.3</v>
      </c>
      <c r="B9" s="394" t="s">
        <v>777</v>
      </c>
      <c r="C9" s="792"/>
      <c r="D9" s="792"/>
      <c r="E9" s="793">
        <v>0</v>
      </c>
      <c r="F9" s="792"/>
      <c r="G9" s="792"/>
      <c r="H9" s="794">
        <f t="shared" si="0"/>
        <v>0</v>
      </c>
    </row>
    <row r="10" spans="1:8" ht="20.399999999999999">
      <c r="A10" s="618">
        <v>1.4</v>
      </c>
      <c r="B10" s="394" t="s">
        <v>733</v>
      </c>
      <c r="C10" s="792">
        <v>16815011</v>
      </c>
      <c r="D10" s="792">
        <v>0</v>
      </c>
      <c r="E10" s="793">
        <v>16815011</v>
      </c>
      <c r="F10" s="792">
        <v>37450457</v>
      </c>
      <c r="G10" s="792">
        <v>0</v>
      </c>
      <c r="H10" s="794">
        <f t="shared" si="0"/>
        <v>37450457</v>
      </c>
    </row>
    <row r="11" spans="1:8">
      <c r="A11" s="618">
        <v>1.5</v>
      </c>
      <c r="B11" s="394" t="s">
        <v>736</v>
      </c>
      <c r="C11" s="792">
        <v>520797349.66999996</v>
      </c>
      <c r="D11" s="792">
        <v>70062108.118999988</v>
      </c>
      <c r="E11" s="793">
        <v>590859457.78899992</v>
      </c>
      <c r="F11" s="792">
        <v>437104458.53255975</v>
      </c>
      <c r="G11" s="792">
        <v>48350560.588458844</v>
      </c>
      <c r="H11" s="794">
        <f t="shared" si="0"/>
        <v>485455019.12101859</v>
      </c>
    </row>
    <row r="12" spans="1:8">
      <c r="A12" s="618">
        <v>1.6</v>
      </c>
      <c r="B12" s="400" t="s">
        <v>99</v>
      </c>
      <c r="C12" s="792"/>
      <c r="D12" s="792"/>
      <c r="E12" s="793">
        <v>0</v>
      </c>
      <c r="F12" s="792"/>
      <c r="G12" s="792"/>
      <c r="H12" s="794">
        <f t="shared" si="0"/>
        <v>0</v>
      </c>
    </row>
    <row r="13" spans="1:8">
      <c r="A13" s="618">
        <v>2</v>
      </c>
      <c r="B13" s="401" t="s">
        <v>778</v>
      </c>
      <c r="C13" s="792">
        <v>-252058371.80526981</v>
      </c>
      <c r="D13" s="792">
        <v>-29251364.410016328</v>
      </c>
      <c r="E13" s="793">
        <f t="shared" ref="E13:E45" si="1">C13+D13</f>
        <v>-281309736.21528614</v>
      </c>
      <c r="F13" s="792">
        <v>-218499240.97659567</v>
      </c>
      <c r="G13" s="792">
        <v>-16607141.677913038</v>
      </c>
      <c r="H13" s="794">
        <f t="shared" si="0"/>
        <v>-235106382.65450871</v>
      </c>
    </row>
    <row r="14" spans="1:8">
      <c r="A14" s="618">
        <v>2.1</v>
      </c>
      <c r="B14" s="394" t="s">
        <v>779</v>
      </c>
      <c r="C14" s="792"/>
      <c r="D14" s="792"/>
      <c r="E14" s="793">
        <f t="shared" si="1"/>
        <v>0</v>
      </c>
      <c r="F14" s="792"/>
      <c r="G14" s="792"/>
      <c r="H14" s="794">
        <f t="shared" si="0"/>
        <v>0</v>
      </c>
    </row>
    <row r="15" spans="1:8" ht="24.45" customHeight="1">
      <c r="A15" s="618">
        <v>2.2000000000000002</v>
      </c>
      <c r="B15" s="394" t="s">
        <v>780</v>
      </c>
      <c r="C15" s="792"/>
      <c r="D15" s="792"/>
      <c r="E15" s="793">
        <f t="shared" si="1"/>
        <v>0</v>
      </c>
      <c r="F15" s="792"/>
      <c r="G15" s="792"/>
      <c r="H15" s="794">
        <f t="shared" si="0"/>
        <v>0</v>
      </c>
    </row>
    <row r="16" spans="1:8" ht="20.7" customHeight="1">
      <c r="A16" s="618">
        <v>2.2999999999999998</v>
      </c>
      <c r="B16" s="394" t="s">
        <v>781</v>
      </c>
      <c r="C16" s="792">
        <v>-252058371.80526981</v>
      </c>
      <c r="D16" s="792">
        <v>-29251364.410016328</v>
      </c>
      <c r="E16" s="793">
        <f t="shared" si="1"/>
        <v>-281309736.21528614</v>
      </c>
      <c r="F16" s="792">
        <v>-218499240.97659567</v>
      </c>
      <c r="G16" s="792">
        <v>-16607141.677913038</v>
      </c>
      <c r="H16" s="794">
        <f t="shared" si="0"/>
        <v>-235106382.65450871</v>
      </c>
    </row>
    <row r="17" spans="1:8">
      <c r="A17" s="618">
        <v>2.4</v>
      </c>
      <c r="B17" s="394" t="s">
        <v>782</v>
      </c>
      <c r="C17" s="792"/>
      <c r="D17" s="792"/>
      <c r="E17" s="793">
        <f t="shared" si="1"/>
        <v>0</v>
      </c>
      <c r="F17" s="792"/>
      <c r="G17" s="792"/>
      <c r="H17" s="794">
        <f t="shared" si="0"/>
        <v>0</v>
      </c>
    </row>
    <row r="18" spans="1:8">
      <c r="A18" s="618">
        <v>3</v>
      </c>
      <c r="B18" s="401" t="s">
        <v>783</v>
      </c>
      <c r="C18" s="792"/>
      <c r="D18" s="792"/>
      <c r="E18" s="793">
        <f t="shared" si="1"/>
        <v>0</v>
      </c>
      <c r="F18" s="792"/>
      <c r="G18" s="792"/>
      <c r="H18" s="794">
        <f t="shared" si="0"/>
        <v>0</v>
      </c>
    </row>
    <row r="19" spans="1:8">
      <c r="A19" s="618">
        <v>4</v>
      </c>
      <c r="B19" s="401" t="s">
        <v>784</v>
      </c>
      <c r="C19" s="792">
        <v>50056855.359999999</v>
      </c>
      <c r="D19" s="792">
        <v>9362264.8300000001</v>
      </c>
      <c r="E19" s="793">
        <f t="shared" si="1"/>
        <v>59419120.189999998</v>
      </c>
      <c r="F19" s="792">
        <v>41179242.469999984</v>
      </c>
      <c r="G19" s="792">
        <v>10087382.110000012</v>
      </c>
      <c r="H19" s="794">
        <f t="shared" si="0"/>
        <v>51266624.579999998</v>
      </c>
    </row>
    <row r="20" spans="1:8">
      <c r="A20" s="618">
        <v>5</v>
      </c>
      <c r="B20" s="401" t="s">
        <v>785</v>
      </c>
      <c r="C20" s="792">
        <v>-8190308.6299999999</v>
      </c>
      <c r="D20" s="792">
        <v>-21804662.469999999</v>
      </c>
      <c r="E20" s="793">
        <f t="shared" si="1"/>
        <v>-29994971.099999998</v>
      </c>
      <c r="F20" s="792">
        <v>-6310461.5500000007</v>
      </c>
      <c r="G20" s="792">
        <v>-16810078.369999997</v>
      </c>
      <c r="H20" s="794">
        <f t="shared" si="0"/>
        <v>-23120539.919999998</v>
      </c>
    </row>
    <row r="21" spans="1:8" ht="38.700000000000003" customHeight="1">
      <c r="A21" s="618">
        <v>6</v>
      </c>
      <c r="B21" s="401" t="s">
        <v>786</v>
      </c>
      <c r="C21" s="792">
        <v>-107662.37999999998</v>
      </c>
      <c r="D21" s="792">
        <v>0</v>
      </c>
      <c r="E21" s="793">
        <f t="shared" si="1"/>
        <v>-107662.37999999998</v>
      </c>
      <c r="F21" s="792">
        <v>14715.130000000005</v>
      </c>
      <c r="G21" s="792">
        <v>0</v>
      </c>
      <c r="H21" s="794">
        <f t="shared" si="0"/>
        <v>14715.130000000005</v>
      </c>
    </row>
    <row r="22" spans="1:8" ht="27.45" customHeight="1">
      <c r="A22" s="618">
        <v>7</v>
      </c>
      <c r="B22" s="401" t="s">
        <v>787</v>
      </c>
      <c r="C22" s="792">
        <v>17211464.379999999</v>
      </c>
      <c r="D22" s="792">
        <v>-0.26000000000931323</v>
      </c>
      <c r="E22" s="793">
        <f t="shared" si="1"/>
        <v>17211464.119999997</v>
      </c>
      <c r="F22" s="792"/>
      <c r="G22" s="792">
        <v>0</v>
      </c>
      <c r="H22" s="794">
        <f t="shared" si="0"/>
        <v>0</v>
      </c>
    </row>
    <row r="23" spans="1:8" ht="37.200000000000003" customHeight="1">
      <c r="A23" s="618">
        <v>8</v>
      </c>
      <c r="B23" s="402" t="s">
        <v>788</v>
      </c>
      <c r="C23" s="792"/>
      <c r="D23" s="792"/>
      <c r="E23" s="793">
        <f t="shared" si="1"/>
        <v>0</v>
      </c>
      <c r="F23" s="792">
        <v>10649006.739999998</v>
      </c>
      <c r="G23" s="792"/>
      <c r="H23" s="794">
        <f t="shared" si="0"/>
        <v>10649006.739999998</v>
      </c>
    </row>
    <row r="24" spans="1:8" ht="34.5" customHeight="1">
      <c r="A24" s="618">
        <v>9</v>
      </c>
      <c r="B24" s="402" t="s">
        <v>789</v>
      </c>
      <c r="C24" s="792"/>
      <c r="D24" s="792"/>
      <c r="E24" s="793">
        <f t="shared" si="1"/>
        <v>0</v>
      </c>
      <c r="F24" s="792"/>
      <c r="G24" s="792"/>
      <c r="H24" s="794">
        <f t="shared" si="0"/>
        <v>0</v>
      </c>
    </row>
    <row r="25" spans="1:8">
      <c r="A25" s="618">
        <v>10</v>
      </c>
      <c r="B25" s="401" t="s">
        <v>790</v>
      </c>
      <c r="C25" s="792">
        <v>5254242.4899999984</v>
      </c>
      <c r="D25" s="792">
        <v>0</v>
      </c>
      <c r="E25" s="793">
        <f t="shared" si="1"/>
        <v>5254242.4899999984</v>
      </c>
      <c r="F25" s="792">
        <v>3048821.6199999992</v>
      </c>
      <c r="G25" s="792"/>
      <c r="H25" s="794">
        <f t="shared" si="0"/>
        <v>3048821.6199999992</v>
      </c>
    </row>
    <row r="26" spans="1:8" ht="27" customHeight="1">
      <c r="A26" s="618">
        <v>11</v>
      </c>
      <c r="B26" s="403" t="s">
        <v>791</v>
      </c>
      <c r="C26" s="792">
        <v>386028.88</v>
      </c>
      <c r="D26" s="792">
        <v>0</v>
      </c>
      <c r="E26" s="793">
        <f t="shared" si="1"/>
        <v>386028.88</v>
      </c>
      <c r="F26" s="792">
        <v>227754.38</v>
      </c>
      <c r="G26" s="792"/>
      <c r="H26" s="794">
        <f t="shared" si="0"/>
        <v>227754.38</v>
      </c>
    </row>
    <row r="27" spans="1:8">
      <c r="A27" s="618">
        <v>12</v>
      </c>
      <c r="B27" s="401" t="s">
        <v>792</v>
      </c>
      <c r="C27" s="792">
        <v>16572899.51</v>
      </c>
      <c r="D27" s="792">
        <v>13995.710000000001</v>
      </c>
      <c r="E27" s="793">
        <f t="shared" si="1"/>
        <v>16586895.220000001</v>
      </c>
      <c r="F27" s="792"/>
      <c r="G27" s="792">
        <v>0</v>
      </c>
      <c r="H27" s="794">
        <f t="shared" si="0"/>
        <v>0</v>
      </c>
    </row>
    <row r="28" spans="1:8">
      <c r="A28" s="618">
        <v>13</v>
      </c>
      <c r="B28" s="404" t="s">
        <v>793</v>
      </c>
      <c r="C28" s="792">
        <v>-23435403</v>
      </c>
      <c r="D28" s="792">
        <v>-696950</v>
      </c>
      <c r="E28" s="793">
        <f t="shared" si="1"/>
        <v>-24132353</v>
      </c>
      <c r="F28" s="792">
        <v>-25347921.940000005</v>
      </c>
      <c r="G28" s="792">
        <v>-1489125.9000000001</v>
      </c>
      <c r="H28" s="794">
        <f t="shared" si="0"/>
        <v>-26837047.840000004</v>
      </c>
    </row>
    <row r="29" spans="1:8">
      <c r="A29" s="618">
        <v>14</v>
      </c>
      <c r="B29" s="405" t="s">
        <v>794</v>
      </c>
      <c r="C29" s="792">
        <v>-175928631.34999999</v>
      </c>
      <c r="D29" s="792">
        <v>-4474118.5999999996</v>
      </c>
      <c r="E29" s="793">
        <f t="shared" si="1"/>
        <v>-180402749.94999999</v>
      </c>
      <c r="F29" s="792">
        <v>-133079611.87</v>
      </c>
      <c r="G29" s="792">
        <v>1489125.9000000001</v>
      </c>
      <c r="H29" s="794">
        <f t="shared" si="0"/>
        <v>-131590485.97</v>
      </c>
    </row>
    <row r="30" spans="1:8">
      <c r="A30" s="618">
        <v>14.1</v>
      </c>
      <c r="B30" s="379" t="s">
        <v>795</v>
      </c>
      <c r="C30" s="792">
        <v>-138530658.84999999</v>
      </c>
      <c r="D30" s="792"/>
      <c r="E30" s="793">
        <f t="shared" si="1"/>
        <v>-138530658.84999999</v>
      </c>
      <c r="F30" s="792">
        <v>-116674028.58</v>
      </c>
      <c r="G30" s="792"/>
      <c r="H30" s="794">
        <f t="shared" si="0"/>
        <v>-116674028.58</v>
      </c>
    </row>
    <row r="31" spans="1:8">
      <c r="A31" s="618">
        <v>14.2</v>
      </c>
      <c r="B31" s="379" t="s">
        <v>796</v>
      </c>
      <c r="C31" s="792">
        <v>-37397972.5</v>
      </c>
      <c r="D31" s="792">
        <v>-4474118.5999999996</v>
      </c>
      <c r="E31" s="793">
        <f t="shared" si="1"/>
        <v>-41872091.100000001</v>
      </c>
      <c r="F31" s="792">
        <v>-16405583.289999999</v>
      </c>
      <c r="G31" s="792">
        <v>1489125.9000000001</v>
      </c>
      <c r="H31" s="794">
        <f t="shared" si="0"/>
        <v>-14916457.389999999</v>
      </c>
    </row>
    <row r="32" spans="1:8">
      <c r="A32" s="618">
        <v>15</v>
      </c>
      <c r="B32" s="730" t="s">
        <v>797</v>
      </c>
      <c r="C32" s="792">
        <v>-37321083.840000004</v>
      </c>
      <c r="D32" s="792"/>
      <c r="E32" s="793">
        <f t="shared" si="1"/>
        <v>-37321083.840000004</v>
      </c>
      <c r="F32" s="792">
        <v>-34954250.139999993</v>
      </c>
      <c r="G32" s="792"/>
      <c r="H32" s="794">
        <f t="shared" si="0"/>
        <v>-34954250.139999993</v>
      </c>
    </row>
    <row r="33" spans="1:8" ht="22.5" customHeight="1">
      <c r="A33" s="618">
        <v>16</v>
      </c>
      <c r="B33" s="375" t="s">
        <v>798</v>
      </c>
      <c r="C33" s="792"/>
      <c r="D33" s="792"/>
      <c r="E33" s="793">
        <f t="shared" si="1"/>
        <v>0</v>
      </c>
      <c r="F33" s="792"/>
      <c r="G33" s="792"/>
      <c r="H33" s="794">
        <f t="shared" si="0"/>
        <v>0</v>
      </c>
    </row>
    <row r="34" spans="1:8">
      <c r="A34" s="618">
        <v>17</v>
      </c>
      <c r="B34" s="401" t="s">
        <v>799</v>
      </c>
      <c r="C34" s="792">
        <v>-122931.34</v>
      </c>
      <c r="D34" s="792">
        <v>-138716.52000000002</v>
      </c>
      <c r="E34" s="793">
        <f t="shared" si="1"/>
        <v>-261647.86000000002</v>
      </c>
      <c r="F34" s="792">
        <v>620865.75899366965</v>
      </c>
      <c r="G34" s="792">
        <v>8247.1817285856887</v>
      </c>
      <c r="H34" s="794">
        <f t="shared" si="0"/>
        <v>629112.94072225539</v>
      </c>
    </row>
    <row r="35" spans="1:8">
      <c r="A35" s="618">
        <v>17.100000000000001</v>
      </c>
      <c r="B35" s="406" t="s">
        <v>800</v>
      </c>
      <c r="C35" s="792">
        <v>-122931.34</v>
      </c>
      <c r="D35" s="792">
        <v>-138716.52000000002</v>
      </c>
      <c r="E35" s="793">
        <f t="shared" si="1"/>
        <v>-261647.86000000002</v>
      </c>
      <c r="F35" s="792">
        <v>620865.75899366965</v>
      </c>
      <c r="G35" s="792">
        <v>8247.1817285856887</v>
      </c>
      <c r="H35" s="794">
        <f t="shared" si="0"/>
        <v>629112.94072225539</v>
      </c>
    </row>
    <row r="36" spans="1:8">
      <c r="A36" s="618">
        <v>17.2</v>
      </c>
      <c r="B36" s="379" t="s">
        <v>801</v>
      </c>
      <c r="C36" s="792"/>
      <c r="D36" s="792"/>
      <c r="E36" s="793">
        <f t="shared" si="1"/>
        <v>0</v>
      </c>
      <c r="F36" s="792"/>
      <c r="G36" s="792"/>
      <c r="H36" s="794">
        <f t="shared" si="0"/>
        <v>0</v>
      </c>
    </row>
    <row r="37" spans="1:8" ht="41.7" customHeight="1">
      <c r="A37" s="618">
        <v>18</v>
      </c>
      <c r="B37" s="407" t="s">
        <v>802</v>
      </c>
      <c r="C37" s="792">
        <v>-28213450.859999999</v>
      </c>
      <c r="D37" s="792">
        <v>-3242344.15</v>
      </c>
      <c r="E37" s="793">
        <f t="shared" si="1"/>
        <v>-31455795.009999998</v>
      </c>
      <c r="F37" s="792">
        <v>-36039088.383003108</v>
      </c>
      <c r="G37" s="795">
        <v>-3716960.126711336</v>
      </c>
      <c r="H37" s="794">
        <f t="shared" si="0"/>
        <v>-39756048.509714447</v>
      </c>
    </row>
    <row r="38" spans="1:8" ht="20.399999999999999">
      <c r="A38" s="618">
        <v>18.100000000000001</v>
      </c>
      <c r="B38" s="394" t="s">
        <v>803</v>
      </c>
      <c r="C38" s="792">
        <v>-29647</v>
      </c>
      <c r="D38" s="792">
        <v>0</v>
      </c>
      <c r="E38" s="793">
        <f t="shared" si="1"/>
        <v>-29647</v>
      </c>
      <c r="F38" s="792"/>
      <c r="G38" s="792">
        <v>0</v>
      </c>
      <c r="H38" s="794">
        <f t="shared" si="0"/>
        <v>0</v>
      </c>
    </row>
    <row r="39" spans="1:8">
      <c r="A39" s="618">
        <v>18.2</v>
      </c>
      <c r="B39" s="394" t="s">
        <v>804</v>
      </c>
      <c r="C39" s="792">
        <v>-28183803.859999999</v>
      </c>
      <c r="D39" s="792">
        <v>-3242344.15</v>
      </c>
      <c r="E39" s="793">
        <f t="shared" si="1"/>
        <v>-31426148.009999998</v>
      </c>
      <c r="F39" s="792">
        <v>-36039088.383003108</v>
      </c>
      <c r="G39" s="792">
        <v>-3716960.126711336</v>
      </c>
      <c r="H39" s="794">
        <f t="shared" si="0"/>
        <v>-39756048.509714447</v>
      </c>
    </row>
    <row r="40" spans="1:8" ht="24.45" customHeight="1">
      <c r="A40" s="618">
        <v>19</v>
      </c>
      <c r="B40" s="407" t="s">
        <v>805</v>
      </c>
      <c r="C40" s="792"/>
      <c r="D40" s="792"/>
      <c r="E40" s="793">
        <f t="shared" si="1"/>
        <v>0</v>
      </c>
      <c r="F40" s="792"/>
      <c r="G40" s="792"/>
      <c r="H40" s="794">
        <f t="shared" si="0"/>
        <v>0</v>
      </c>
    </row>
    <row r="41" spans="1:8" ht="25.2" customHeight="1">
      <c r="A41" s="618">
        <v>20</v>
      </c>
      <c r="B41" s="407" t="s">
        <v>806</v>
      </c>
      <c r="C41" s="792">
        <v>-1134073.55</v>
      </c>
      <c r="D41" s="792">
        <v>0</v>
      </c>
      <c r="E41" s="793">
        <f t="shared" si="1"/>
        <v>-1134073.55</v>
      </c>
      <c r="F41" s="792"/>
      <c r="G41" s="792"/>
      <c r="H41" s="794">
        <f t="shared" si="0"/>
        <v>0</v>
      </c>
    </row>
    <row r="42" spans="1:8" ht="33" customHeight="1">
      <c r="A42" s="618">
        <v>21</v>
      </c>
      <c r="B42" s="408" t="s">
        <v>807</v>
      </c>
      <c r="C42" s="792"/>
      <c r="D42" s="792"/>
      <c r="E42" s="793">
        <f t="shared" si="1"/>
        <v>0</v>
      </c>
      <c r="F42" s="792"/>
      <c r="G42" s="792"/>
      <c r="H42" s="794">
        <f t="shared" si="0"/>
        <v>0</v>
      </c>
    </row>
    <row r="43" spans="1:8">
      <c r="A43" s="618">
        <v>22</v>
      </c>
      <c r="B43" s="731" t="s">
        <v>808</v>
      </c>
      <c r="C43" s="792">
        <v>100581934.53473014</v>
      </c>
      <c r="D43" s="792">
        <v>19830212.248983663</v>
      </c>
      <c r="E43" s="793">
        <f t="shared" si="1"/>
        <v>120412146.7837138</v>
      </c>
      <c r="F43" s="792">
        <v>76064746.771954656</v>
      </c>
      <c r="G43" s="792">
        <v>21312009.705563072</v>
      </c>
      <c r="H43" s="794">
        <f t="shared" si="0"/>
        <v>97376756.477517724</v>
      </c>
    </row>
    <row r="44" spans="1:8">
      <c r="A44" s="618">
        <v>23</v>
      </c>
      <c r="B44" s="731" t="s">
        <v>809</v>
      </c>
      <c r="C44" s="792">
        <v>-16424572</v>
      </c>
      <c r="D44" s="792"/>
      <c r="E44" s="793">
        <f t="shared" si="1"/>
        <v>-16424572</v>
      </c>
      <c r="F44" s="792">
        <v>-16214422.044517608</v>
      </c>
      <c r="G44" s="792"/>
      <c r="H44" s="794">
        <f t="shared" si="0"/>
        <v>-16214422.044517608</v>
      </c>
    </row>
    <row r="45" spans="1:8" ht="15" thickBot="1">
      <c r="A45" s="732">
        <v>24</v>
      </c>
      <c r="B45" s="733" t="s">
        <v>810</v>
      </c>
      <c r="C45" s="796">
        <v>84157362.534730136</v>
      </c>
      <c r="D45" s="796">
        <v>19830212.248983663</v>
      </c>
      <c r="E45" s="797">
        <f t="shared" si="1"/>
        <v>103987574.7837138</v>
      </c>
      <c r="F45" s="796">
        <v>59850324.727437049</v>
      </c>
      <c r="G45" s="796">
        <v>21312009.705563072</v>
      </c>
      <c r="H45" s="798">
        <f>F45+G45</f>
        <v>81162334.433000118</v>
      </c>
    </row>
  </sheetData>
  <mergeCells count="4">
    <mergeCell ref="B4:B5"/>
    <mergeCell ref="C4:E4"/>
    <mergeCell ref="F4:H4"/>
    <mergeCell ref="A4:A5"/>
  </mergeCells>
  <pageMargins left="0.7" right="0.7" top="0.75" bottom="0.75" header="0.3" footer="0.3"/>
  <pageSetup scale="5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47"/>
  <sheetViews>
    <sheetView zoomScale="80" zoomScaleNormal="80" workbookViewId="0">
      <selection activeCell="C14" sqref="C14"/>
    </sheetView>
  </sheetViews>
  <sheetFormatPr defaultRowHeight="14.4"/>
  <cols>
    <col min="1" max="1" width="8.6640625" style="410"/>
    <col min="2" max="2" width="87.6640625" bestFit="1" customWidth="1"/>
    <col min="3" max="3" width="15.5546875" customWidth="1"/>
    <col min="4" max="4" width="15.6640625" customWidth="1"/>
    <col min="5" max="5" width="15.33203125" bestFit="1" customWidth="1"/>
    <col min="6" max="6" width="14.5546875" customWidth="1"/>
    <col min="7" max="7" width="15" customWidth="1"/>
    <col min="8" max="8" width="15.88671875" customWidth="1"/>
  </cols>
  <sheetData>
    <row r="1" spans="1:8">
      <c r="A1" s="13" t="s">
        <v>108</v>
      </c>
      <c r="B1" s="284" t="str">
        <f>Info!C2</f>
        <v>სს ”ლიბერთი ბანკი”</v>
      </c>
      <c r="C1" s="12"/>
      <c r="D1" s="216"/>
      <c r="E1" s="216"/>
      <c r="F1" s="216"/>
      <c r="G1" s="216"/>
    </row>
    <row r="2" spans="1:8">
      <c r="A2" s="13" t="s">
        <v>109</v>
      </c>
      <c r="B2" s="612">
        <f>'1. key ratios'!B2</f>
        <v>45657</v>
      </c>
      <c r="C2" s="23"/>
      <c r="D2" s="14"/>
      <c r="E2" s="14"/>
      <c r="F2" s="14"/>
      <c r="G2" s="14"/>
      <c r="H2" s="1"/>
    </row>
    <row r="3" spans="1:8" ht="15" thickBot="1">
      <c r="A3" s="13"/>
      <c r="B3" s="12"/>
      <c r="C3" s="23"/>
      <c r="D3" s="14"/>
      <c r="E3" s="14"/>
      <c r="F3" s="14"/>
      <c r="G3" s="14"/>
      <c r="H3" s="1"/>
    </row>
    <row r="4" spans="1:8">
      <c r="A4" s="821" t="s">
        <v>25</v>
      </c>
      <c r="B4" s="834" t="s">
        <v>151</v>
      </c>
      <c r="C4" s="836" t="s">
        <v>114</v>
      </c>
      <c r="D4" s="836"/>
      <c r="E4" s="836"/>
      <c r="F4" s="836" t="s">
        <v>115</v>
      </c>
      <c r="G4" s="836"/>
      <c r="H4" s="837"/>
    </row>
    <row r="5" spans="1:8">
      <c r="A5" s="822"/>
      <c r="B5" s="835"/>
      <c r="C5" s="728" t="s">
        <v>26</v>
      </c>
      <c r="D5" s="728" t="s">
        <v>88</v>
      </c>
      <c r="E5" s="728" t="s">
        <v>66</v>
      </c>
      <c r="F5" s="728" t="s">
        <v>26</v>
      </c>
      <c r="G5" s="728" t="s">
        <v>88</v>
      </c>
      <c r="H5" s="729" t="s">
        <v>66</v>
      </c>
    </row>
    <row r="6" spans="1:8">
      <c r="A6" s="735">
        <v>1</v>
      </c>
      <c r="B6" s="741" t="s">
        <v>811</v>
      </c>
      <c r="C6" s="681">
        <v>0</v>
      </c>
      <c r="D6" s="681">
        <v>0</v>
      </c>
      <c r="E6" s="726">
        <f t="shared" ref="E6:E43" si="0">C6+D6</f>
        <v>0</v>
      </c>
      <c r="F6" s="681">
        <v>0</v>
      </c>
      <c r="G6" s="681">
        <v>0</v>
      </c>
      <c r="H6" s="727">
        <f t="shared" ref="H6:H43" si="1">F6+G6</f>
        <v>0</v>
      </c>
    </row>
    <row r="7" spans="1:8">
      <c r="A7" s="735">
        <v>2</v>
      </c>
      <c r="B7" s="741" t="s">
        <v>177</v>
      </c>
      <c r="C7" s="681">
        <v>0</v>
      </c>
      <c r="D7" s="681">
        <v>0</v>
      </c>
      <c r="E7" s="726">
        <f t="shared" si="0"/>
        <v>0</v>
      </c>
      <c r="F7" s="681">
        <v>0</v>
      </c>
      <c r="G7" s="681">
        <v>0</v>
      </c>
      <c r="H7" s="727">
        <f t="shared" si="1"/>
        <v>0</v>
      </c>
    </row>
    <row r="8" spans="1:8">
      <c r="A8" s="735">
        <v>3</v>
      </c>
      <c r="B8" s="741" t="s">
        <v>179</v>
      </c>
      <c r="C8" s="681">
        <f>C9+C10</f>
        <v>469849979</v>
      </c>
      <c r="D8" s="681">
        <f>D9+D10</f>
        <v>17726131507</v>
      </c>
      <c r="E8" s="726">
        <f t="shared" si="0"/>
        <v>18195981486</v>
      </c>
      <c r="F8" s="681">
        <f>F9+F10</f>
        <v>475806600.31</v>
      </c>
      <c r="G8" s="681">
        <f>G9+G10</f>
        <v>16998788777.128</v>
      </c>
      <c r="H8" s="727">
        <f t="shared" si="1"/>
        <v>17474595377.438</v>
      </c>
    </row>
    <row r="9" spans="1:8">
      <c r="A9" s="735">
        <v>3.1</v>
      </c>
      <c r="B9" s="742" t="s">
        <v>812</v>
      </c>
      <c r="C9" s="681">
        <v>0</v>
      </c>
      <c r="D9" s="681">
        <v>0</v>
      </c>
      <c r="E9" s="726">
        <f t="shared" si="0"/>
        <v>0</v>
      </c>
      <c r="F9" s="681">
        <v>0</v>
      </c>
      <c r="G9" s="681">
        <v>0</v>
      </c>
      <c r="H9" s="727">
        <f t="shared" si="1"/>
        <v>0</v>
      </c>
    </row>
    <row r="10" spans="1:8">
      <c r="A10" s="735">
        <v>3.2</v>
      </c>
      <c r="B10" s="742" t="s">
        <v>813</v>
      </c>
      <c r="C10" s="681">
        <v>469849979</v>
      </c>
      <c r="D10" s="681">
        <v>17726131507</v>
      </c>
      <c r="E10" s="726">
        <f t="shared" si="0"/>
        <v>18195981486</v>
      </c>
      <c r="F10" s="681">
        <v>475806600.31</v>
      </c>
      <c r="G10" s="681">
        <v>16998788777.128</v>
      </c>
      <c r="H10" s="727">
        <f t="shared" si="1"/>
        <v>17474595377.438</v>
      </c>
    </row>
    <row r="11" spans="1:8">
      <c r="A11" s="735">
        <v>4</v>
      </c>
      <c r="B11" s="741" t="s">
        <v>178</v>
      </c>
      <c r="C11" s="681">
        <f>C12+C13</f>
        <v>1366840000</v>
      </c>
      <c r="D11" s="681">
        <f>D12+D13</f>
        <v>0</v>
      </c>
      <c r="E11" s="726">
        <f t="shared" si="0"/>
        <v>1366840000</v>
      </c>
      <c r="F11" s="681">
        <f>F12+F13</f>
        <v>321665000</v>
      </c>
      <c r="G11" s="681">
        <f>G12+G13</f>
        <v>0</v>
      </c>
      <c r="H11" s="727">
        <f t="shared" si="1"/>
        <v>321665000</v>
      </c>
    </row>
    <row r="12" spans="1:8">
      <c r="A12" s="735">
        <v>4.0999999999999996</v>
      </c>
      <c r="B12" s="742" t="s">
        <v>814</v>
      </c>
      <c r="C12" s="681">
        <v>1366840000</v>
      </c>
      <c r="D12" s="681">
        <v>0</v>
      </c>
      <c r="E12" s="726">
        <f t="shared" si="0"/>
        <v>1366840000</v>
      </c>
      <c r="F12" s="681">
        <v>321665000</v>
      </c>
      <c r="G12" s="681">
        <v>0</v>
      </c>
      <c r="H12" s="727">
        <f t="shared" si="1"/>
        <v>321665000</v>
      </c>
    </row>
    <row r="13" spans="1:8">
      <c r="A13" s="735">
        <v>4.2</v>
      </c>
      <c r="B13" s="742" t="s">
        <v>815</v>
      </c>
      <c r="C13" s="681">
        <v>0</v>
      </c>
      <c r="D13" s="681">
        <v>0</v>
      </c>
      <c r="E13" s="726">
        <f t="shared" si="0"/>
        <v>0</v>
      </c>
      <c r="F13" s="681">
        <v>0</v>
      </c>
      <c r="G13" s="681">
        <v>0</v>
      </c>
      <c r="H13" s="727">
        <f t="shared" si="1"/>
        <v>0</v>
      </c>
    </row>
    <row r="14" spans="1:8">
      <c r="A14" s="735">
        <v>5</v>
      </c>
      <c r="B14" s="743" t="s">
        <v>816</v>
      </c>
      <c r="C14" s="681">
        <f>C15+C16+C17+C23+C24+C25+C26</f>
        <v>170074021.45999998</v>
      </c>
      <c r="D14" s="681">
        <f>D15+D16+D17+D23+D24+D25+D26</f>
        <v>5507511150.6800003</v>
      </c>
      <c r="E14" s="726">
        <f t="shared" si="0"/>
        <v>5677585172.1400003</v>
      </c>
      <c r="F14" s="681">
        <f>F15+F16+F17+F23+F24+F25+F26</f>
        <v>206797895.22000003</v>
      </c>
      <c r="G14" s="681">
        <f>G15+G16+G17+G23+G24+G25+G26</f>
        <v>5278375605.9099998</v>
      </c>
      <c r="H14" s="727">
        <f t="shared" si="1"/>
        <v>5485173501.1300001</v>
      </c>
    </row>
    <row r="15" spans="1:8">
      <c r="A15" s="735">
        <v>5.0999999999999996</v>
      </c>
      <c r="B15" s="744" t="s">
        <v>817</v>
      </c>
      <c r="C15" s="681">
        <v>34958336.810000002</v>
      </c>
      <c r="D15" s="681">
        <v>8354188.2800000003</v>
      </c>
      <c r="E15" s="726">
        <f>C15+D15</f>
        <v>43312525.090000004</v>
      </c>
      <c r="F15" s="681">
        <v>34943948.850000001</v>
      </c>
      <c r="G15" s="681">
        <v>8100494.3099999996</v>
      </c>
      <c r="H15" s="727">
        <f t="shared" si="1"/>
        <v>43044443.160000004</v>
      </c>
    </row>
    <row r="16" spans="1:8">
      <c r="A16" s="735">
        <v>5.2</v>
      </c>
      <c r="B16" s="744" t="s">
        <v>818</v>
      </c>
      <c r="C16" s="681">
        <v>45435887.479999997</v>
      </c>
      <c r="D16" s="681">
        <v>114087516</v>
      </c>
      <c r="E16" s="726">
        <f>C16+D16</f>
        <v>159523403.47999999</v>
      </c>
      <c r="F16" s="681">
        <v>82174149.200000003</v>
      </c>
      <c r="G16" s="681">
        <v>106032548</v>
      </c>
      <c r="H16" s="727">
        <f t="shared" si="1"/>
        <v>188206697.19999999</v>
      </c>
    </row>
    <row r="17" spans="1:8">
      <c r="A17" s="735">
        <v>5.3</v>
      </c>
      <c r="B17" s="744" t="s">
        <v>819</v>
      </c>
      <c r="C17" s="681">
        <f>SUM(C18:C22)</f>
        <v>1531900</v>
      </c>
      <c r="D17" s="681">
        <f>SUM(D18:D22)</f>
        <v>3432541861.9999995</v>
      </c>
      <c r="E17" s="726">
        <f>C17+D17</f>
        <v>3434073761.9999995</v>
      </c>
      <c r="F17" s="681">
        <f>SUM(F18:F22)</f>
        <v>1531900</v>
      </c>
      <c r="G17" s="681">
        <f>SUM(G18:G22)</f>
        <v>3288972900</v>
      </c>
      <c r="H17" s="727">
        <f t="shared" si="1"/>
        <v>3290504800</v>
      </c>
    </row>
    <row r="18" spans="1:8">
      <c r="A18" s="735" t="s">
        <v>180</v>
      </c>
      <c r="B18" s="745" t="s">
        <v>820</v>
      </c>
      <c r="C18" s="681">
        <v>0</v>
      </c>
      <c r="D18" s="681">
        <v>315842675.99999952</v>
      </c>
      <c r="E18" s="726">
        <f t="shared" si="0"/>
        <v>315842675.99999952</v>
      </c>
      <c r="F18" s="681">
        <v>0</v>
      </c>
      <c r="G18" s="681">
        <v>27306906.448394895</v>
      </c>
      <c r="H18" s="727">
        <f t="shared" si="1"/>
        <v>27306906.448394895</v>
      </c>
    </row>
    <row r="19" spans="1:8">
      <c r="A19" s="735" t="s">
        <v>181</v>
      </c>
      <c r="B19" s="746" t="s">
        <v>821</v>
      </c>
      <c r="C19" s="681">
        <v>344000</v>
      </c>
      <c r="D19" s="681">
        <v>891254337.82799864</v>
      </c>
      <c r="E19" s="726">
        <f t="shared" si="0"/>
        <v>891598337.82799864</v>
      </c>
      <c r="F19" s="681">
        <v>264000</v>
      </c>
      <c r="G19" s="681">
        <v>1340202719.5368156</v>
      </c>
      <c r="H19" s="727">
        <f t="shared" si="1"/>
        <v>1340466719.5368156</v>
      </c>
    </row>
    <row r="20" spans="1:8">
      <c r="A20" s="735" t="s">
        <v>182</v>
      </c>
      <c r="B20" s="746" t="s">
        <v>822</v>
      </c>
      <c r="C20" s="681">
        <v>0</v>
      </c>
      <c r="D20" s="681">
        <v>269437853.64449996</v>
      </c>
      <c r="E20" s="726">
        <f t="shared" si="0"/>
        <v>269437853.64449996</v>
      </c>
      <c r="F20" s="681">
        <v>0</v>
      </c>
      <c r="G20" s="681">
        <v>280150618.67239988</v>
      </c>
      <c r="H20" s="727">
        <f t="shared" si="1"/>
        <v>280150618.67239988</v>
      </c>
    </row>
    <row r="21" spans="1:8">
      <c r="A21" s="735" t="s">
        <v>183</v>
      </c>
      <c r="B21" s="746" t="s">
        <v>823</v>
      </c>
      <c r="C21" s="681">
        <v>1136900</v>
      </c>
      <c r="D21" s="681">
        <v>1841376605.6894016</v>
      </c>
      <c r="E21" s="726">
        <f t="shared" si="0"/>
        <v>1842513505.6894016</v>
      </c>
      <c r="F21" s="681">
        <v>1216900</v>
      </c>
      <c r="G21" s="681">
        <v>1520173790.6115899</v>
      </c>
      <c r="H21" s="727">
        <f t="shared" si="1"/>
        <v>1521390690.6115899</v>
      </c>
    </row>
    <row r="22" spans="1:8">
      <c r="A22" s="735" t="s">
        <v>184</v>
      </c>
      <c r="B22" s="746" t="s">
        <v>541</v>
      </c>
      <c r="C22" s="681">
        <v>51000</v>
      </c>
      <c r="D22" s="681">
        <v>114630388.83810009</v>
      </c>
      <c r="E22" s="726">
        <f t="shared" si="0"/>
        <v>114681388.83810009</v>
      </c>
      <c r="F22" s="681">
        <v>51000</v>
      </c>
      <c r="G22" s="681">
        <v>121138864.73079988</v>
      </c>
      <c r="H22" s="727">
        <f t="shared" si="1"/>
        <v>121189864.73079988</v>
      </c>
    </row>
    <row r="23" spans="1:8">
      <c r="A23" s="735">
        <v>5.4</v>
      </c>
      <c r="B23" s="744" t="s">
        <v>824</v>
      </c>
      <c r="C23" s="681">
        <v>2760542.17</v>
      </c>
      <c r="D23" s="681">
        <v>449892275.89999998</v>
      </c>
      <c r="E23" s="726">
        <f t="shared" si="0"/>
        <v>452652818.06999999</v>
      </c>
      <c r="F23" s="681">
        <v>2760542.17</v>
      </c>
      <c r="G23" s="681">
        <v>431074635</v>
      </c>
      <c r="H23" s="727">
        <f t="shared" si="1"/>
        <v>433835177.17000002</v>
      </c>
    </row>
    <row r="24" spans="1:8">
      <c r="A24" s="735">
        <v>5.5</v>
      </c>
      <c r="B24" s="744" t="s">
        <v>825</v>
      </c>
      <c r="C24" s="681">
        <v>13625000</v>
      </c>
      <c r="D24" s="681">
        <v>619970177</v>
      </c>
      <c r="E24" s="726">
        <f t="shared" si="0"/>
        <v>633595177</v>
      </c>
      <c r="F24" s="681">
        <v>13625000</v>
      </c>
      <c r="G24" s="681">
        <v>594132462</v>
      </c>
      <c r="H24" s="727">
        <f t="shared" si="1"/>
        <v>607757462</v>
      </c>
    </row>
    <row r="25" spans="1:8">
      <c r="A25" s="735">
        <v>5.6</v>
      </c>
      <c r="B25" s="744" t="s">
        <v>826</v>
      </c>
      <c r="C25" s="681">
        <v>19000010</v>
      </c>
      <c r="D25" s="681">
        <v>515749006</v>
      </c>
      <c r="E25" s="726">
        <f t="shared" si="0"/>
        <v>534749016</v>
      </c>
      <c r="F25" s="681">
        <v>19000010</v>
      </c>
      <c r="G25" s="681">
        <v>497020505</v>
      </c>
      <c r="H25" s="727">
        <f t="shared" si="1"/>
        <v>516020515</v>
      </c>
    </row>
    <row r="26" spans="1:8">
      <c r="A26" s="735">
        <v>5.7</v>
      </c>
      <c r="B26" s="744" t="s">
        <v>541</v>
      </c>
      <c r="C26" s="681">
        <v>52762345</v>
      </c>
      <c r="D26" s="681">
        <v>366916125.5</v>
      </c>
      <c r="E26" s="726">
        <f t="shared" si="0"/>
        <v>419678470.5</v>
      </c>
      <c r="F26" s="681">
        <v>52762345</v>
      </c>
      <c r="G26" s="681">
        <v>353042061.60000002</v>
      </c>
      <c r="H26" s="727">
        <f t="shared" si="1"/>
        <v>405804406.60000002</v>
      </c>
    </row>
    <row r="27" spans="1:8">
      <c r="A27" s="735">
        <v>6</v>
      </c>
      <c r="B27" s="743" t="s">
        <v>827</v>
      </c>
      <c r="C27" s="681">
        <v>166542451.75999999</v>
      </c>
      <c r="D27" s="681">
        <v>160418220.38100001</v>
      </c>
      <c r="E27" s="726">
        <f t="shared" si="0"/>
        <v>326960672.14100003</v>
      </c>
      <c r="F27" s="681">
        <v>59348893.960000001</v>
      </c>
      <c r="G27" s="681">
        <v>116471253.00899999</v>
      </c>
      <c r="H27" s="727">
        <f t="shared" si="1"/>
        <v>175820146.96899998</v>
      </c>
    </row>
    <row r="28" spans="1:8">
      <c r="A28" s="735">
        <v>7</v>
      </c>
      <c r="B28" s="743" t="s">
        <v>828</v>
      </c>
      <c r="C28" s="681">
        <v>48553904.039999999</v>
      </c>
      <c r="D28" s="681">
        <v>37542411.436000004</v>
      </c>
      <c r="E28" s="726">
        <f t="shared" si="0"/>
        <v>86096315.476000011</v>
      </c>
      <c r="F28" s="681">
        <v>35394517.899999999</v>
      </c>
      <c r="G28" s="681">
        <v>18344511.162</v>
      </c>
      <c r="H28" s="727">
        <f t="shared" si="1"/>
        <v>53739029.061999999</v>
      </c>
    </row>
    <row r="29" spans="1:8">
      <c r="A29" s="735">
        <v>8</v>
      </c>
      <c r="B29" s="743" t="s">
        <v>829</v>
      </c>
      <c r="C29" s="681">
        <v>0</v>
      </c>
      <c r="D29" s="681">
        <v>0</v>
      </c>
      <c r="E29" s="726">
        <f t="shared" si="0"/>
        <v>0</v>
      </c>
      <c r="F29" s="681">
        <v>0</v>
      </c>
      <c r="G29" s="681">
        <v>0</v>
      </c>
      <c r="H29" s="727">
        <f t="shared" si="1"/>
        <v>0</v>
      </c>
    </row>
    <row r="30" spans="1:8">
      <c r="A30" s="735">
        <v>9</v>
      </c>
      <c r="B30" s="741" t="s">
        <v>185</v>
      </c>
      <c r="C30" s="681">
        <f>C31+C32+C33+C34+C35+C36+C37</f>
        <v>44402340.980000004</v>
      </c>
      <c r="D30" s="681">
        <f>D31+D32+D33+D34+D35+D36+D37</f>
        <v>113308878.70999999</v>
      </c>
      <c r="E30" s="726">
        <f t="shared" si="0"/>
        <v>157711219.69</v>
      </c>
      <c r="F30" s="681">
        <f>F31+F32+F33+F34+F35+F36+F37</f>
        <v>63205302.000000007</v>
      </c>
      <c r="G30" s="681">
        <f>G31+G32+G33+G34+G35+G36+G37</f>
        <v>52438732.689999998</v>
      </c>
      <c r="H30" s="727">
        <f t="shared" si="1"/>
        <v>115644034.69</v>
      </c>
    </row>
    <row r="31" spans="1:8" ht="27.6">
      <c r="A31" s="735">
        <v>9.1</v>
      </c>
      <c r="B31" s="742" t="s">
        <v>830</v>
      </c>
      <c r="C31" s="681">
        <v>17150912.979999997</v>
      </c>
      <c r="D31" s="681">
        <v>61615302.479999997</v>
      </c>
      <c r="E31" s="726">
        <f t="shared" si="0"/>
        <v>78766215.459999993</v>
      </c>
      <c r="F31" s="681">
        <v>0</v>
      </c>
      <c r="G31" s="681">
        <v>48272954.649999999</v>
      </c>
      <c r="H31" s="727">
        <f t="shared" si="1"/>
        <v>48272954.649999999</v>
      </c>
    </row>
    <row r="32" spans="1:8" ht="27.6">
      <c r="A32" s="735">
        <v>9.1999999999999993</v>
      </c>
      <c r="B32" s="742" t="s">
        <v>831</v>
      </c>
      <c r="C32" s="681">
        <v>27251428.000000007</v>
      </c>
      <c r="D32" s="681">
        <v>51693576.229999997</v>
      </c>
      <c r="E32" s="726">
        <f t="shared" si="0"/>
        <v>78945004.230000004</v>
      </c>
      <c r="F32" s="681">
        <v>63205302.000000007</v>
      </c>
      <c r="G32" s="681">
        <v>4165778.04</v>
      </c>
      <c r="H32" s="727">
        <f t="shared" si="1"/>
        <v>67371080.040000007</v>
      </c>
    </row>
    <row r="33" spans="1:8" ht="27.6">
      <c r="A33" s="735">
        <v>9.3000000000000007</v>
      </c>
      <c r="B33" s="742" t="s">
        <v>832</v>
      </c>
      <c r="C33" s="681">
        <v>0</v>
      </c>
      <c r="D33" s="681">
        <v>0</v>
      </c>
      <c r="E33" s="726">
        <f t="shared" si="0"/>
        <v>0</v>
      </c>
      <c r="F33" s="681">
        <v>0</v>
      </c>
      <c r="G33" s="681">
        <v>0</v>
      </c>
      <c r="H33" s="727">
        <f t="shared" si="1"/>
        <v>0</v>
      </c>
    </row>
    <row r="34" spans="1:8">
      <c r="A34" s="735">
        <v>9.4</v>
      </c>
      <c r="B34" s="742" t="s">
        <v>833</v>
      </c>
      <c r="C34" s="681">
        <v>0</v>
      </c>
      <c r="D34" s="681">
        <v>0</v>
      </c>
      <c r="E34" s="726">
        <f t="shared" si="0"/>
        <v>0</v>
      </c>
      <c r="F34" s="681">
        <v>0</v>
      </c>
      <c r="G34" s="681">
        <v>0</v>
      </c>
      <c r="H34" s="727">
        <f t="shared" si="1"/>
        <v>0</v>
      </c>
    </row>
    <row r="35" spans="1:8">
      <c r="A35" s="735">
        <v>9.5</v>
      </c>
      <c r="B35" s="742" t="s">
        <v>834</v>
      </c>
      <c r="C35" s="681">
        <v>0</v>
      </c>
      <c r="D35" s="681">
        <v>0</v>
      </c>
      <c r="E35" s="726">
        <f t="shared" si="0"/>
        <v>0</v>
      </c>
      <c r="F35" s="681">
        <v>0</v>
      </c>
      <c r="G35" s="681">
        <v>0</v>
      </c>
      <c r="H35" s="727">
        <f t="shared" si="1"/>
        <v>0</v>
      </c>
    </row>
    <row r="36" spans="1:8" ht="27.6">
      <c r="A36" s="735">
        <v>9.6</v>
      </c>
      <c r="B36" s="742" t="s">
        <v>835</v>
      </c>
      <c r="C36" s="681">
        <v>0</v>
      </c>
      <c r="D36" s="681">
        <v>0</v>
      </c>
      <c r="E36" s="726">
        <f t="shared" si="0"/>
        <v>0</v>
      </c>
      <c r="F36" s="681">
        <v>0</v>
      </c>
      <c r="G36" s="681">
        <v>0</v>
      </c>
      <c r="H36" s="727">
        <f t="shared" si="1"/>
        <v>0</v>
      </c>
    </row>
    <row r="37" spans="1:8" ht="27.6">
      <c r="A37" s="735">
        <v>9.6999999999999993</v>
      </c>
      <c r="B37" s="742" t="s">
        <v>836</v>
      </c>
      <c r="C37" s="681">
        <v>0</v>
      </c>
      <c r="D37" s="681">
        <v>0</v>
      </c>
      <c r="E37" s="726">
        <f t="shared" si="0"/>
        <v>0</v>
      </c>
      <c r="F37" s="681">
        <v>0</v>
      </c>
      <c r="G37" s="681">
        <v>0</v>
      </c>
      <c r="H37" s="727">
        <f t="shared" si="1"/>
        <v>0</v>
      </c>
    </row>
    <row r="38" spans="1:8">
      <c r="A38" s="735">
        <v>10</v>
      </c>
      <c r="B38" s="747" t="s">
        <v>837</v>
      </c>
      <c r="C38" s="681">
        <f>C41+C42</f>
        <v>141676828.91999987</v>
      </c>
      <c r="D38" s="681">
        <f>D41+D42</f>
        <v>2259245.4456440001</v>
      </c>
      <c r="E38" s="726">
        <f t="shared" si="0"/>
        <v>143936074.36564386</v>
      </c>
      <c r="F38" s="681">
        <f>F41+F42</f>
        <v>145335902.75999996</v>
      </c>
      <c r="G38" s="681">
        <f>G41+G42</f>
        <v>2609583.4141037106</v>
      </c>
      <c r="H38" s="727">
        <f t="shared" si="1"/>
        <v>147945486.17410368</v>
      </c>
    </row>
    <row r="39" spans="1:8">
      <c r="A39" s="735">
        <v>10.1</v>
      </c>
      <c r="B39" s="742" t="s">
        <v>838</v>
      </c>
      <c r="C39" s="681">
        <v>9618123.9799999967</v>
      </c>
      <c r="D39" s="681">
        <v>212815.82999999996</v>
      </c>
      <c r="E39" s="726">
        <f t="shared" si="0"/>
        <v>9830939.8099999968</v>
      </c>
      <c r="F39" s="681">
        <v>9706398.679999996</v>
      </c>
      <c r="G39" s="681">
        <v>0</v>
      </c>
      <c r="H39" s="727">
        <f t="shared" si="1"/>
        <v>9706398.679999996</v>
      </c>
    </row>
    <row r="40" spans="1:8" ht="27.6">
      <c r="A40" s="735">
        <v>10.199999999999999</v>
      </c>
      <c r="B40" s="742" t="s">
        <v>839</v>
      </c>
      <c r="C40" s="681">
        <v>1922740.7699999996</v>
      </c>
      <c r="D40" s="681">
        <v>155083.70006</v>
      </c>
      <c r="E40" s="726">
        <f t="shared" si="0"/>
        <v>2077824.4700599995</v>
      </c>
      <c r="F40" s="681">
        <v>1136514.94</v>
      </c>
      <c r="G40" s="681">
        <v>0</v>
      </c>
      <c r="H40" s="727">
        <f t="shared" si="1"/>
        <v>1136514.94</v>
      </c>
    </row>
    <row r="41" spans="1:8" ht="27.6">
      <c r="A41" s="735">
        <v>10.3</v>
      </c>
      <c r="B41" s="742" t="s">
        <v>840</v>
      </c>
      <c r="C41" s="681">
        <v>129014754.98999986</v>
      </c>
      <c r="D41" s="681">
        <v>2085716.3683040002</v>
      </c>
      <c r="E41" s="726">
        <f t="shared" si="0"/>
        <v>131100471.35830386</v>
      </c>
      <c r="F41" s="681">
        <v>138755096.75999996</v>
      </c>
      <c r="G41" s="681">
        <v>2597859.5588037106</v>
      </c>
      <c r="H41" s="727">
        <f t="shared" si="1"/>
        <v>141352956.31880367</v>
      </c>
    </row>
    <row r="42" spans="1:8" ht="27.6">
      <c r="A42" s="735">
        <v>10.4</v>
      </c>
      <c r="B42" s="742" t="s">
        <v>841</v>
      </c>
      <c r="C42" s="681">
        <v>12662073.93</v>
      </c>
      <c r="D42" s="681">
        <v>173529.07733999999</v>
      </c>
      <c r="E42" s="726">
        <f t="shared" si="0"/>
        <v>12835603.007339999</v>
      </c>
      <c r="F42" s="681">
        <v>6580806</v>
      </c>
      <c r="G42" s="681">
        <v>11723.855299999999</v>
      </c>
      <c r="H42" s="727">
        <f t="shared" si="1"/>
        <v>6592529.8552999999</v>
      </c>
    </row>
    <row r="43" spans="1:8" ht="15" thickBot="1">
      <c r="A43" s="739">
        <v>11</v>
      </c>
      <c r="B43" s="748" t="s">
        <v>186</v>
      </c>
      <c r="C43" s="749">
        <v>1952307</v>
      </c>
      <c r="D43" s="749">
        <v>557750</v>
      </c>
      <c r="E43" s="788">
        <f t="shared" si="0"/>
        <v>2510057</v>
      </c>
      <c r="F43" s="749">
        <v>614668</v>
      </c>
      <c r="G43" s="749">
        <v>172815</v>
      </c>
      <c r="H43" s="750">
        <f t="shared" si="1"/>
        <v>787483</v>
      </c>
    </row>
    <row r="44" spans="1:8">
      <c r="C44" s="411"/>
      <c r="D44" s="411"/>
      <c r="E44" s="411"/>
      <c r="F44" s="411"/>
      <c r="G44" s="411"/>
      <c r="H44" s="411"/>
    </row>
    <row r="45" spans="1:8">
      <c r="C45" s="411"/>
      <c r="D45" s="411"/>
      <c r="E45" s="411"/>
      <c r="F45" s="411"/>
      <c r="G45" s="411"/>
      <c r="H45" s="411"/>
    </row>
    <row r="46" spans="1:8">
      <c r="C46" s="411"/>
      <c r="D46" s="411"/>
      <c r="E46" s="411"/>
      <c r="F46" s="411"/>
      <c r="G46" s="411"/>
      <c r="H46" s="411"/>
    </row>
    <row r="47" spans="1:8">
      <c r="C47" s="411"/>
      <c r="D47" s="411"/>
      <c r="E47" s="411"/>
      <c r="F47" s="411"/>
      <c r="G47" s="411"/>
      <c r="H47" s="411"/>
    </row>
  </sheetData>
  <mergeCells count="4">
    <mergeCell ref="A4:A5"/>
    <mergeCell ref="B4:B5"/>
    <mergeCell ref="C4:E4"/>
    <mergeCell ref="F4:H4"/>
  </mergeCells>
  <pageMargins left="0.7" right="0.7" top="0.75" bottom="0.75" header="0.3" footer="0.3"/>
  <pageSetup scale="4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18"/>
  <sheetViews>
    <sheetView zoomScale="80" zoomScaleNormal="80" workbookViewId="0">
      <pane xSplit="1" ySplit="4" topLeftCell="B5" activePane="bottomRight" state="frozen"/>
      <selection activeCell="K11" sqref="K11"/>
      <selection pane="topRight" activeCell="K11" sqref="K11"/>
      <selection pane="bottomLeft" activeCell="K11" sqref="K11"/>
      <selection pane="bottomRight" activeCell="F28" sqref="F28"/>
    </sheetView>
  </sheetViews>
  <sheetFormatPr defaultColWidth="9.33203125" defaultRowHeight="13.8"/>
  <cols>
    <col min="1" max="1" width="9.5546875" style="2" bestFit="1" customWidth="1"/>
    <col min="2" max="2" width="93.5546875" style="2" customWidth="1"/>
    <col min="3" max="4" width="14" style="2" bestFit="1" customWidth="1"/>
    <col min="5" max="7" width="14" style="11" bestFit="1" customWidth="1"/>
    <col min="8" max="11" width="9.6640625" style="11" customWidth="1"/>
    <col min="12" max="16384" width="9.33203125" style="11"/>
  </cols>
  <sheetData>
    <row r="1" spans="1:8">
      <c r="A1" s="13" t="s">
        <v>108</v>
      </c>
      <c r="B1" s="12" t="str">
        <f>Info!C2</f>
        <v>სს ”ლიბერთი ბანკი”</v>
      </c>
      <c r="C1" s="12"/>
      <c r="D1" s="216"/>
    </row>
    <row r="2" spans="1:8">
      <c r="A2" s="13" t="s">
        <v>109</v>
      </c>
      <c r="B2" s="612">
        <f>'1. key ratios'!B2</f>
        <v>45657</v>
      </c>
      <c r="C2" s="23"/>
      <c r="D2" s="14"/>
      <c r="E2" s="10"/>
      <c r="F2" s="10"/>
      <c r="G2" s="10"/>
      <c r="H2" s="10"/>
    </row>
    <row r="3" spans="1:8">
      <c r="A3" s="13"/>
      <c r="B3" s="12"/>
      <c r="C3" s="23"/>
      <c r="D3" s="14"/>
      <c r="E3" s="10"/>
      <c r="F3" s="10"/>
      <c r="G3" s="10"/>
      <c r="H3" s="10"/>
    </row>
    <row r="4" spans="1:8" ht="15" customHeight="1" thickBot="1">
      <c r="A4" s="144" t="s">
        <v>253</v>
      </c>
      <c r="B4" s="145" t="s">
        <v>107</v>
      </c>
      <c r="C4" s="146" t="s">
        <v>87</v>
      </c>
    </row>
    <row r="5" spans="1:8" ht="15" customHeight="1">
      <c r="A5" s="751" t="s">
        <v>25</v>
      </c>
      <c r="B5" s="752"/>
      <c r="C5" s="296" t="str">
        <f>INT((MONTH($B$2))/3)&amp;"Q"&amp;"-"&amp;YEAR($B$2)</f>
        <v>4Q-2024</v>
      </c>
      <c r="D5" s="296" t="str">
        <f>IF(INT(MONTH($B$2))=3, "4"&amp;"Q"&amp;"-"&amp;YEAR($B$2)-1, IF(INT(MONTH($B$2))=6, "1"&amp;"Q"&amp;"-"&amp;YEAR($B$2), IF(INT(MONTH($B$2))=9, "2"&amp;"Q"&amp;"-"&amp;YEAR($B$2),IF(INT(MONTH($B$2))=12, "3"&amp;"Q"&amp;"-"&amp;YEAR($B$2), 0))))</f>
        <v>3Q-2024</v>
      </c>
      <c r="E5" s="296" t="str">
        <f>IF(INT(MONTH($B$2))=3, "3"&amp;"Q"&amp;"-"&amp;YEAR($B$2)-1, IF(INT(MONTH($B$2))=6, "4"&amp;"Q"&amp;"-"&amp;YEAR($B$2)-1, IF(INT(MONTH($B$2))=9, "1"&amp;"Q"&amp;"-"&amp;YEAR($B$2),IF(INT(MONTH($B$2))=12, "2"&amp;"Q"&amp;"-"&amp;YEAR($B$2), 0))))</f>
        <v>2Q-2024</v>
      </c>
      <c r="F5" s="296" t="str">
        <f>IF(INT(MONTH($B$2))=3, "2"&amp;"Q"&amp;"-"&amp;YEAR($B$2)-1, IF(INT(MONTH($B$2))=6, "3"&amp;"Q"&amp;"-"&amp;YEAR($B$2)-1, IF(INT(MONTH($B$2))=9, "4"&amp;"Q"&amp;"-"&amp;YEAR($B$2)-1,IF(INT(MONTH($B$2))=12, "1"&amp;"Q"&amp;"-"&amp;YEAR($B$2), 0))))</f>
        <v>1Q-2024</v>
      </c>
      <c r="G5" s="297" t="str">
        <f>IF(INT(MONTH($B$2))=3, "1"&amp;"Q"&amp;"-"&amp;YEAR($B$2)-1, IF(INT(MONTH($B$2))=6, "2"&amp;"Q"&amp;"-"&amp;YEAR($B$2)-1, IF(INT(MONTH($B$2))=9, "3"&amp;"Q"&amp;"-"&amp;YEAR($B$2)-1,IF(INT(MONTH($B$2))=12, "4"&amp;"Q"&amp;"-"&amp;YEAR($B$2)-1, 0))))</f>
        <v>4Q-2023</v>
      </c>
    </row>
    <row r="6" spans="1:8" ht="15" customHeight="1">
      <c r="A6" s="753">
        <v>1</v>
      </c>
      <c r="B6" s="754" t="s">
        <v>112</v>
      </c>
      <c r="C6" s="755">
        <f>C7+C9+C10</f>
        <v>2919232268.7415619</v>
      </c>
      <c r="D6" s="756">
        <f>D7+D9+D10</f>
        <v>2748282288.0625391</v>
      </c>
      <c r="E6" s="757">
        <f t="shared" ref="E6:G6" si="0">E7+E9+E10</f>
        <v>2577745458.2466707</v>
      </c>
      <c r="F6" s="755">
        <f t="shared" si="0"/>
        <v>2467307470.119647</v>
      </c>
      <c r="G6" s="289">
        <f t="shared" si="0"/>
        <v>2477974863.8496666</v>
      </c>
    </row>
    <row r="7" spans="1:8" ht="15" customHeight="1">
      <c r="A7" s="753">
        <v>1.1000000000000001</v>
      </c>
      <c r="B7" s="758" t="s">
        <v>436</v>
      </c>
      <c r="C7" s="759">
        <v>2862298531.2414284</v>
      </c>
      <c r="D7" s="760">
        <v>2702700911.2528443</v>
      </c>
      <c r="E7" s="759">
        <v>2530678185.7266049</v>
      </c>
      <c r="F7" s="759">
        <v>2418936632.6047473</v>
      </c>
      <c r="G7" s="290">
        <v>2433257021.983057</v>
      </c>
    </row>
    <row r="8" spans="1:8" ht="27.6">
      <c r="A8" s="753" t="s">
        <v>157</v>
      </c>
      <c r="B8" s="761" t="s">
        <v>250</v>
      </c>
      <c r="C8" s="759">
        <v>0</v>
      </c>
      <c r="D8" s="760">
        <v>0</v>
      </c>
      <c r="E8" s="759">
        <v>0</v>
      </c>
      <c r="F8" s="759">
        <v>0</v>
      </c>
      <c r="G8" s="290">
        <v>0</v>
      </c>
    </row>
    <row r="9" spans="1:8" ht="15" customHeight="1">
      <c r="A9" s="753">
        <v>1.2</v>
      </c>
      <c r="B9" s="758" t="s">
        <v>21</v>
      </c>
      <c r="C9" s="759">
        <v>56488368.500133306</v>
      </c>
      <c r="D9" s="760">
        <v>41573407.581385866</v>
      </c>
      <c r="E9" s="759">
        <v>45106551.520065695</v>
      </c>
      <c r="F9" s="759">
        <v>43809585.544900171</v>
      </c>
      <c r="G9" s="290">
        <v>38503503.896609783</v>
      </c>
    </row>
    <row r="10" spans="1:8" ht="15" customHeight="1">
      <c r="A10" s="753">
        <v>1.3</v>
      </c>
      <c r="B10" s="762" t="s">
        <v>74</v>
      </c>
      <c r="C10" s="763">
        <v>445369</v>
      </c>
      <c r="D10" s="760">
        <v>4007969.2283088798</v>
      </c>
      <c r="E10" s="763">
        <v>1960721</v>
      </c>
      <c r="F10" s="759">
        <v>4561251.97</v>
      </c>
      <c r="G10" s="291">
        <v>6214337.9699999997</v>
      </c>
    </row>
    <row r="11" spans="1:8" ht="15" customHeight="1">
      <c r="A11" s="753">
        <v>2</v>
      </c>
      <c r="B11" s="754" t="s">
        <v>113</v>
      </c>
      <c r="C11" s="759">
        <v>5640931.4535068916</v>
      </c>
      <c r="D11" s="760">
        <v>11006630.337764503</v>
      </c>
      <c r="E11" s="759">
        <v>8979837.7946851216</v>
      </c>
      <c r="F11" s="759">
        <v>19105617.331822868</v>
      </c>
      <c r="G11" s="290">
        <v>13685313.567564307</v>
      </c>
    </row>
    <row r="12" spans="1:8" ht="15" customHeight="1">
      <c r="A12" s="764">
        <v>3</v>
      </c>
      <c r="B12" s="765" t="s">
        <v>111</v>
      </c>
      <c r="C12" s="763">
        <v>648013004.4674896</v>
      </c>
      <c r="D12" s="760">
        <v>551599286.37110138</v>
      </c>
      <c r="E12" s="763">
        <v>551599286.37110138</v>
      </c>
      <c r="F12" s="759">
        <v>551599286.37110138</v>
      </c>
      <c r="G12" s="291">
        <v>551599286.37110138</v>
      </c>
    </row>
    <row r="13" spans="1:8" ht="15" customHeight="1" thickBot="1">
      <c r="A13" s="766">
        <v>4</v>
      </c>
      <c r="B13" s="767" t="s">
        <v>158</v>
      </c>
      <c r="C13" s="768">
        <f>C6+C11+C12</f>
        <v>3572886204.6625586</v>
      </c>
      <c r="D13" s="292">
        <f>D6+D11+D12</f>
        <v>3310888204.7714052</v>
      </c>
      <c r="E13" s="769">
        <f t="shared" ref="E13:G13" si="1">E6+E11+E12</f>
        <v>3138324582.412457</v>
      </c>
      <c r="F13" s="768">
        <f t="shared" si="1"/>
        <v>3038012373.8225713</v>
      </c>
      <c r="G13" s="293">
        <f t="shared" si="1"/>
        <v>3043259463.7883325</v>
      </c>
    </row>
    <row r="14" spans="1:8">
      <c r="B14" s="19"/>
    </row>
    <row r="15" spans="1:8" ht="27.6">
      <c r="B15" s="58" t="s">
        <v>437</v>
      </c>
    </row>
    <row r="16" spans="1:8">
      <c r="B16" s="58"/>
    </row>
    <row r="17" spans="2:2">
      <c r="B17" s="58"/>
    </row>
    <row r="18" spans="2:2">
      <c r="B18" s="58"/>
    </row>
  </sheetData>
  <pageMargins left="0.7" right="0.7" top="0.75" bottom="0.75" header="0.3" footer="0.3"/>
  <pageSetup paperSize="9" scale="4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29"/>
  <sheetViews>
    <sheetView showGridLines="0" zoomScale="80" zoomScaleNormal="80" workbookViewId="0">
      <pane xSplit="1" ySplit="4" topLeftCell="B5" activePane="bottomRight" state="frozen"/>
      <selection activeCell="K11" sqref="K11"/>
      <selection pane="topRight" activeCell="K11" sqref="K11"/>
      <selection pane="bottomLeft" activeCell="K11" sqref="K11"/>
      <selection pane="bottomRight" activeCell="F15" sqref="F15"/>
    </sheetView>
  </sheetViews>
  <sheetFormatPr defaultRowHeight="14.4"/>
  <cols>
    <col min="1" max="1" width="9.5546875" style="216" bestFit="1" customWidth="1"/>
    <col min="2" max="2" width="58.6640625" style="216" customWidth="1"/>
    <col min="3" max="3" width="32.5546875" style="216" customWidth="1"/>
  </cols>
  <sheetData>
    <row r="1" spans="1:3">
      <c r="A1" s="216" t="s">
        <v>108</v>
      </c>
      <c r="B1" s="216" t="str">
        <f>Info!C2</f>
        <v>სს ”ლიბერთი ბანკი”</v>
      </c>
    </row>
    <row r="2" spans="1:3">
      <c r="A2" s="216" t="s">
        <v>109</v>
      </c>
      <c r="B2" s="612">
        <f>'1. key ratios'!B2</f>
        <v>45657</v>
      </c>
    </row>
    <row r="4" spans="1:3" ht="25.5" customHeight="1" thickBot="1">
      <c r="A4" s="684" t="s">
        <v>254</v>
      </c>
      <c r="B4" s="685" t="s">
        <v>91</v>
      </c>
      <c r="C4" s="686"/>
    </row>
    <row r="5" spans="1:3">
      <c r="A5" s="687"/>
      <c r="B5" s="688" t="s">
        <v>92</v>
      </c>
      <c r="C5" s="689" t="s">
        <v>450</v>
      </c>
    </row>
    <row r="6" spans="1:3">
      <c r="A6" s="690">
        <v>1</v>
      </c>
      <c r="B6" s="691" t="s">
        <v>1001</v>
      </c>
      <c r="C6" s="692" t="s">
        <v>1004</v>
      </c>
    </row>
    <row r="7" spans="1:3">
      <c r="A7" s="690">
        <v>2</v>
      </c>
      <c r="B7" s="691" t="s">
        <v>1005</v>
      </c>
      <c r="C7" s="692" t="s">
        <v>1006</v>
      </c>
    </row>
    <row r="8" spans="1:3">
      <c r="A8" s="690">
        <v>3</v>
      </c>
      <c r="B8" s="691" t="s">
        <v>1007</v>
      </c>
      <c r="C8" s="692" t="s">
        <v>1008</v>
      </c>
    </row>
    <row r="9" spans="1:3">
      <c r="A9" s="690">
        <v>4</v>
      </c>
      <c r="B9" s="691" t="s">
        <v>1009</v>
      </c>
      <c r="C9" s="692" t="s">
        <v>1008</v>
      </c>
    </row>
    <row r="10" spans="1:3">
      <c r="A10" s="690">
        <v>5</v>
      </c>
      <c r="B10" s="691" t="s">
        <v>1010</v>
      </c>
      <c r="C10" s="692" t="s">
        <v>1008</v>
      </c>
    </row>
    <row r="11" spans="1:3">
      <c r="A11" s="693"/>
      <c r="B11" s="694"/>
      <c r="C11" s="294"/>
    </row>
    <row r="12" spans="1:3">
      <c r="A12" s="693"/>
      <c r="B12" s="838"/>
      <c r="C12" s="839"/>
    </row>
    <row r="13" spans="1:3" ht="41.4">
      <c r="A13" s="693"/>
      <c r="B13" s="695" t="s">
        <v>93</v>
      </c>
      <c r="C13" s="696" t="s">
        <v>451</v>
      </c>
    </row>
    <row r="14" spans="1:3">
      <c r="A14" s="690">
        <v>1</v>
      </c>
      <c r="B14" s="697" t="s">
        <v>1002</v>
      </c>
      <c r="C14" s="698" t="s">
        <v>1011</v>
      </c>
    </row>
    <row r="15" spans="1:3">
      <c r="A15" s="690">
        <v>2</v>
      </c>
      <c r="B15" s="697" t="s">
        <v>1012</v>
      </c>
      <c r="C15" s="698" t="s">
        <v>1013</v>
      </c>
    </row>
    <row r="16" spans="1:3">
      <c r="A16" s="690">
        <v>3</v>
      </c>
      <c r="B16" s="697" t="s">
        <v>1014</v>
      </c>
      <c r="C16" s="698" t="s">
        <v>1015</v>
      </c>
    </row>
    <row r="17" spans="1:3">
      <c r="A17" s="693"/>
      <c r="B17" s="694"/>
      <c r="C17" s="699"/>
    </row>
    <row r="18" spans="1:3" ht="15.75" customHeight="1">
      <c r="A18" s="693"/>
      <c r="B18" s="694"/>
      <c r="C18" s="700"/>
    </row>
    <row r="19" spans="1:3" ht="30" customHeight="1">
      <c r="A19" s="693"/>
      <c r="B19" s="840" t="s">
        <v>94</v>
      </c>
      <c r="C19" s="841"/>
    </row>
    <row r="20" spans="1:3">
      <c r="A20" s="690">
        <v>1</v>
      </c>
      <c r="B20" s="701" t="s">
        <v>1016</v>
      </c>
      <c r="C20" s="702">
        <v>0.96966097615000002</v>
      </c>
    </row>
    <row r="21" spans="1:3">
      <c r="A21" s="690">
        <v>2</v>
      </c>
      <c r="B21" s="701" t="s">
        <v>1017</v>
      </c>
      <c r="C21" s="702">
        <v>3.033902384999998E-2</v>
      </c>
    </row>
    <row r="22" spans="1:3">
      <c r="A22" s="690"/>
      <c r="B22" s="691"/>
      <c r="C22" s="25"/>
    </row>
    <row r="23" spans="1:3" ht="15.75" customHeight="1">
      <c r="A23" s="693"/>
      <c r="B23" s="694"/>
      <c r="C23" s="25"/>
    </row>
    <row r="24" spans="1:3" ht="29.25" customHeight="1">
      <c r="A24" s="693"/>
      <c r="B24" s="840" t="s">
        <v>174</v>
      </c>
      <c r="C24" s="841"/>
    </row>
    <row r="25" spans="1:3">
      <c r="A25" s="690">
        <v>1</v>
      </c>
      <c r="B25" s="701" t="s">
        <v>1005</v>
      </c>
      <c r="C25" s="702">
        <v>0.31378973399999999</v>
      </c>
    </row>
    <row r="26" spans="1:3">
      <c r="A26" s="703">
        <v>2</v>
      </c>
      <c r="B26" s="704" t="s">
        <v>1018</v>
      </c>
      <c r="C26" s="702">
        <v>0.31378973399999999</v>
      </c>
    </row>
    <row r="27" spans="1:3">
      <c r="A27" s="703">
        <v>3</v>
      </c>
      <c r="B27" s="701" t="s">
        <v>1019</v>
      </c>
      <c r="C27" s="702">
        <v>0.31378973399999999</v>
      </c>
    </row>
    <row r="28" spans="1:3">
      <c r="A28" s="703"/>
      <c r="B28" s="705"/>
      <c r="C28" s="683"/>
    </row>
    <row r="29" spans="1:3" ht="15" thickBot="1">
      <c r="A29" s="706"/>
      <c r="B29" s="707"/>
      <c r="C29" s="295"/>
    </row>
  </sheetData>
  <mergeCells count="3">
    <mergeCell ref="B12:C12"/>
    <mergeCell ref="B24:C24"/>
    <mergeCell ref="B19:C19"/>
  </mergeCells>
  <dataValidations count="1">
    <dataValidation type="list" allowBlank="1" showInputMessage="1" showErrorMessage="1" sqref="C6:C11">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scale="8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G53"/>
  <sheetViews>
    <sheetView zoomScale="80" zoomScaleNormal="80" workbookViewId="0">
      <pane xSplit="1" ySplit="5" topLeftCell="B6" activePane="bottomRight" state="frozen"/>
      <selection activeCell="K11" sqref="K11"/>
      <selection pane="topRight" activeCell="K11" sqref="K11"/>
      <selection pane="bottomLeft" activeCell="K11" sqref="K11"/>
      <selection pane="bottomRight" activeCell="K15" sqref="K15"/>
    </sheetView>
  </sheetViews>
  <sheetFormatPr defaultRowHeight="14.4"/>
  <cols>
    <col min="1" max="1" width="9.5546875" style="2" bestFit="1" customWidth="1"/>
    <col min="2" max="2" width="47.5546875" style="2" customWidth="1"/>
    <col min="3" max="3" width="28" style="2" customWidth="1"/>
    <col min="4" max="4" width="25.6640625" style="2" customWidth="1"/>
    <col min="5" max="5" width="18.6640625" style="2" customWidth="1"/>
    <col min="6" max="6" width="12" bestFit="1" customWidth="1"/>
    <col min="7" max="7" width="12.5546875" bestFit="1" customWidth="1"/>
  </cols>
  <sheetData>
    <row r="1" spans="1:7">
      <c r="A1" s="13" t="s">
        <v>108</v>
      </c>
      <c r="B1" s="12" t="str">
        <f>Info!C2</f>
        <v>სს ”ლიბერთი ბანკი”</v>
      </c>
    </row>
    <row r="2" spans="1:7" s="17" customFormat="1" ht="15.75" customHeight="1">
      <c r="A2" s="17" t="s">
        <v>109</v>
      </c>
      <c r="B2" s="612">
        <f>'1. key ratios'!B2</f>
        <v>45657</v>
      </c>
    </row>
    <row r="3" spans="1:7" s="17" customFormat="1" ht="15.75" customHeight="1"/>
    <row r="4" spans="1:7" s="17" customFormat="1" ht="15.75" customHeight="1" thickBot="1">
      <c r="A4" s="158" t="s">
        <v>255</v>
      </c>
      <c r="B4" s="159" t="s">
        <v>168</v>
      </c>
      <c r="C4" s="126"/>
      <c r="D4" s="126"/>
      <c r="E4" s="127" t="s">
        <v>87</v>
      </c>
    </row>
    <row r="5" spans="1:7" s="73" customFormat="1" ht="17.7" customHeight="1">
      <c r="A5" s="226"/>
      <c r="B5" s="227"/>
      <c r="C5" s="125" t="s">
        <v>0</v>
      </c>
      <c r="D5" s="125" t="s">
        <v>1</v>
      </c>
      <c r="E5" s="228" t="s">
        <v>2</v>
      </c>
    </row>
    <row r="6" spans="1:7" s="93" customFormat="1" ht="14.7" customHeight="1">
      <c r="A6" s="617"/>
      <c r="B6" s="842" t="s">
        <v>144</v>
      </c>
      <c r="C6" s="842" t="s">
        <v>855</v>
      </c>
      <c r="D6" s="843" t="s">
        <v>143</v>
      </c>
      <c r="E6" s="844"/>
      <c r="G6"/>
    </row>
    <row r="7" spans="1:7" s="93" customFormat="1" ht="99.6" customHeight="1">
      <c r="A7" s="617"/>
      <c r="B7" s="842"/>
      <c r="C7" s="842"/>
      <c r="D7" s="607" t="s">
        <v>142</v>
      </c>
      <c r="E7" s="608" t="s">
        <v>353</v>
      </c>
      <c r="G7"/>
    </row>
    <row r="8" spans="1:7" s="93" customFormat="1" ht="22.5" customHeight="1">
      <c r="A8" s="618">
        <v>1</v>
      </c>
      <c r="B8" s="619" t="s">
        <v>842</v>
      </c>
      <c r="C8" s="614">
        <f>SUM(C9:C11)</f>
        <v>551047377.13</v>
      </c>
      <c r="D8" s="614">
        <f>SUM(D9:D11)</f>
        <v>0</v>
      </c>
      <c r="E8" s="620">
        <f>SUM(E9:E11)</f>
        <v>551047377.13</v>
      </c>
      <c r="G8"/>
    </row>
    <row r="9" spans="1:7" s="93" customFormat="1">
      <c r="A9" s="618">
        <v>1.1000000000000001</v>
      </c>
      <c r="B9" s="621" t="s">
        <v>96</v>
      </c>
      <c r="C9" s="615">
        <v>324672620.79000002</v>
      </c>
      <c r="D9" s="615"/>
      <c r="E9" s="622">
        <f>C9-D9</f>
        <v>324672620.79000002</v>
      </c>
      <c r="G9"/>
    </row>
    <row r="10" spans="1:7" s="93" customFormat="1">
      <c r="A10" s="618">
        <v>1.2</v>
      </c>
      <c r="B10" s="621" t="s">
        <v>97</v>
      </c>
      <c r="C10" s="615">
        <v>116848310.56</v>
      </c>
      <c r="D10" s="615"/>
      <c r="E10" s="622">
        <f t="shared" ref="E10:E13" si="0">C10-D10</f>
        <v>116848310.56</v>
      </c>
      <c r="G10"/>
    </row>
    <row r="11" spans="1:7" s="93" customFormat="1">
      <c r="A11" s="618">
        <v>1.3</v>
      </c>
      <c r="B11" s="621" t="s">
        <v>98</v>
      </c>
      <c r="C11" s="615">
        <v>109526445.78</v>
      </c>
      <c r="D11" s="615"/>
      <c r="E11" s="622">
        <f t="shared" si="0"/>
        <v>109526445.78</v>
      </c>
      <c r="G11"/>
    </row>
    <row r="12" spans="1:7" s="93" customFormat="1">
      <c r="A12" s="618">
        <v>2</v>
      </c>
      <c r="B12" s="623" t="s">
        <v>729</v>
      </c>
      <c r="C12" s="615">
        <v>330647.54000000004</v>
      </c>
      <c r="D12" s="615"/>
      <c r="E12" s="622">
        <f t="shared" si="0"/>
        <v>330647.54000000004</v>
      </c>
      <c r="G12"/>
    </row>
    <row r="13" spans="1:7" s="93" customFormat="1">
      <c r="A13" s="618">
        <v>2.1</v>
      </c>
      <c r="B13" s="624" t="s">
        <v>730</v>
      </c>
      <c r="C13" s="615">
        <v>102263.9</v>
      </c>
      <c r="D13" s="615"/>
      <c r="E13" s="622">
        <f t="shared" si="0"/>
        <v>102263.9</v>
      </c>
      <c r="G13"/>
    </row>
    <row r="14" spans="1:7" s="93" customFormat="1" ht="34.200000000000003" customHeight="1">
      <c r="A14" s="618">
        <v>3</v>
      </c>
      <c r="B14" s="374" t="s">
        <v>731</v>
      </c>
      <c r="C14" s="614"/>
      <c r="D14" s="614"/>
      <c r="E14" s="620"/>
      <c r="G14"/>
    </row>
    <row r="15" spans="1:7" s="93" customFormat="1" ht="32.700000000000003" customHeight="1">
      <c r="A15" s="618">
        <v>4</v>
      </c>
      <c r="B15" s="375" t="s">
        <v>732</v>
      </c>
      <c r="C15" s="614"/>
      <c r="D15" s="614"/>
      <c r="E15" s="620"/>
      <c r="G15"/>
    </row>
    <row r="16" spans="1:7" s="93" customFormat="1" ht="22.95" customHeight="1">
      <c r="A16" s="618">
        <v>5</v>
      </c>
      <c r="B16" s="375" t="s">
        <v>733</v>
      </c>
      <c r="C16" s="614">
        <f>SUM(C17:C19)</f>
        <v>135042027</v>
      </c>
      <c r="D16" s="614">
        <f>SUM(D17:D19)</f>
        <v>0</v>
      </c>
      <c r="E16" s="620">
        <f>SUM(E17:E19)</f>
        <v>135042027</v>
      </c>
      <c r="G16"/>
    </row>
    <row r="17" spans="1:7" s="93" customFormat="1">
      <c r="A17" s="618">
        <v>5.0999999999999996</v>
      </c>
      <c r="B17" s="376" t="s">
        <v>734</v>
      </c>
      <c r="C17" s="614">
        <v>0</v>
      </c>
      <c r="D17" s="614"/>
      <c r="E17" s="620">
        <v>0</v>
      </c>
      <c r="G17"/>
    </row>
    <row r="18" spans="1:7" s="93" customFormat="1">
      <c r="A18" s="618">
        <v>5.2</v>
      </c>
      <c r="B18" s="376" t="s">
        <v>569</v>
      </c>
      <c r="C18" s="614">
        <v>135042027</v>
      </c>
      <c r="D18" s="614"/>
      <c r="E18" s="620">
        <v>135042027</v>
      </c>
      <c r="G18"/>
    </row>
    <row r="19" spans="1:7" s="93" customFormat="1">
      <c r="A19" s="618">
        <v>5.3</v>
      </c>
      <c r="B19" s="376" t="s">
        <v>735</v>
      </c>
      <c r="C19" s="614"/>
      <c r="D19" s="614"/>
      <c r="E19" s="620">
        <v>0</v>
      </c>
      <c r="G19"/>
    </row>
    <row r="20" spans="1:7" s="93" customFormat="1" ht="20.399999999999999">
      <c r="A20" s="618">
        <v>6</v>
      </c>
      <c r="B20" s="374" t="s">
        <v>736</v>
      </c>
      <c r="C20" s="614">
        <f>SUM(C21:C22)</f>
        <v>3914827348.2887602</v>
      </c>
      <c r="D20" s="614">
        <f>SUM(D21:D22)</f>
        <v>0</v>
      </c>
      <c r="E20" s="620">
        <f>SUM(E21:E22)</f>
        <v>3914827348.2887602</v>
      </c>
      <c r="G20"/>
    </row>
    <row r="21" spans="1:7">
      <c r="A21" s="618">
        <v>6.1</v>
      </c>
      <c r="B21" s="376" t="s">
        <v>569</v>
      </c>
      <c r="C21" s="614">
        <v>367044278.03413582</v>
      </c>
      <c r="D21" s="614"/>
      <c r="E21" s="620">
        <v>367044278.03413582</v>
      </c>
    </row>
    <row r="22" spans="1:7">
      <c r="A22" s="618">
        <v>6.2</v>
      </c>
      <c r="B22" s="376" t="s">
        <v>735</v>
      </c>
      <c r="C22" s="614">
        <v>3547783070.2546244</v>
      </c>
      <c r="D22" s="614"/>
      <c r="E22" s="620">
        <v>3547783070.2546244</v>
      </c>
    </row>
    <row r="23" spans="1:7" ht="20.399999999999999">
      <c r="A23" s="618">
        <v>7</v>
      </c>
      <c r="B23" s="377" t="s">
        <v>737</v>
      </c>
      <c r="C23" s="614"/>
      <c r="D23" s="614"/>
      <c r="E23" s="620">
        <v>0</v>
      </c>
    </row>
    <row r="24" spans="1:7" ht="20.399999999999999">
      <c r="A24" s="618">
        <v>8</v>
      </c>
      <c r="B24" s="378" t="s">
        <v>738</v>
      </c>
      <c r="C24" s="614"/>
      <c r="D24" s="614"/>
      <c r="E24" s="620">
        <v>0</v>
      </c>
    </row>
    <row r="25" spans="1:7">
      <c r="A25" s="618">
        <v>9</v>
      </c>
      <c r="B25" s="375" t="s">
        <v>739</v>
      </c>
      <c r="C25" s="614">
        <f>SUM(C26:C27)</f>
        <v>198290376.61000001</v>
      </c>
      <c r="D25" s="614">
        <f>SUM(D26:D27)</f>
        <v>21901502.149999999</v>
      </c>
      <c r="E25" s="620">
        <f>SUM(E26:E27)</f>
        <v>176388874.46000001</v>
      </c>
    </row>
    <row r="26" spans="1:7">
      <c r="A26" s="618">
        <v>9.1</v>
      </c>
      <c r="B26" s="379" t="s">
        <v>740</v>
      </c>
      <c r="C26" s="614">
        <v>196245657.57000002</v>
      </c>
      <c r="D26" s="614">
        <v>21901502.149999999</v>
      </c>
      <c r="E26" s="620">
        <v>174344155.42000002</v>
      </c>
    </row>
    <row r="27" spans="1:7">
      <c r="A27" s="618">
        <v>9.1999999999999993</v>
      </c>
      <c r="B27" s="379" t="s">
        <v>741</v>
      </c>
      <c r="C27" s="614">
        <v>2044719.04</v>
      </c>
      <c r="D27" s="614"/>
      <c r="E27" s="620">
        <v>2044719.04</v>
      </c>
    </row>
    <row r="28" spans="1:7">
      <c r="A28" s="618">
        <v>10</v>
      </c>
      <c r="B28" s="375" t="s">
        <v>36</v>
      </c>
      <c r="C28" s="614">
        <f>SUM(C29:C30)</f>
        <v>71952385.169999987</v>
      </c>
      <c r="D28" s="614">
        <f>SUM(D29:D30)</f>
        <v>71952385</v>
      </c>
      <c r="E28" s="620">
        <f>SUM(E29:E30)</f>
        <v>0.16999998688697815</v>
      </c>
    </row>
    <row r="29" spans="1:7">
      <c r="A29" s="618">
        <v>10.1</v>
      </c>
      <c r="B29" s="379" t="s">
        <v>742</v>
      </c>
      <c r="C29" s="614"/>
      <c r="D29" s="614"/>
      <c r="E29" s="620">
        <v>0</v>
      </c>
    </row>
    <row r="30" spans="1:7">
      <c r="A30" s="618">
        <v>10.199999999999999</v>
      </c>
      <c r="B30" s="379" t="s">
        <v>743</v>
      </c>
      <c r="C30" s="614">
        <v>71952385.169999987</v>
      </c>
      <c r="D30" s="614">
        <v>71952385</v>
      </c>
      <c r="E30" s="620">
        <v>0.16999998688697815</v>
      </c>
    </row>
    <row r="31" spans="1:7">
      <c r="A31" s="618">
        <v>11</v>
      </c>
      <c r="B31" s="375" t="s">
        <v>744</v>
      </c>
      <c r="C31" s="614">
        <f>SUM(C32:C33)</f>
        <v>0</v>
      </c>
      <c r="D31" s="614">
        <f>SUM(D32:D33)</f>
        <v>0</v>
      </c>
      <c r="E31" s="620">
        <f>SUM(E32:E33)</f>
        <v>0</v>
      </c>
    </row>
    <row r="32" spans="1:7">
      <c r="A32" s="618">
        <v>11.1</v>
      </c>
      <c r="B32" s="379" t="s">
        <v>745</v>
      </c>
      <c r="C32" s="614"/>
      <c r="D32" s="614"/>
      <c r="E32" s="620"/>
    </row>
    <row r="33" spans="1:7">
      <c r="A33" s="618">
        <v>11.2</v>
      </c>
      <c r="B33" s="379" t="s">
        <v>746</v>
      </c>
      <c r="C33" s="614"/>
      <c r="D33" s="614"/>
      <c r="E33" s="620"/>
    </row>
    <row r="34" spans="1:7">
      <c r="A34" s="618">
        <v>13</v>
      </c>
      <c r="B34" s="375" t="s">
        <v>99</v>
      </c>
      <c r="C34" s="614">
        <v>40198675.567000002</v>
      </c>
      <c r="D34" s="614"/>
      <c r="E34" s="620">
        <v>40198675.567000002</v>
      </c>
    </row>
    <row r="35" spans="1:7">
      <c r="A35" s="618">
        <v>13.1</v>
      </c>
      <c r="B35" s="625" t="s">
        <v>747</v>
      </c>
      <c r="C35" s="614"/>
      <c r="D35" s="614"/>
      <c r="E35" s="620"/>
    </row>
    <row r="36" spans="1:7">
      <c r="A36" s="618">
        <v>13.2</v>
      </c>
      <c r="B36" s="625" t="s">
        <v>748</v>
      </c>
      <c r="C36" s="614"/>
      <c r="D36" s="614"/>
      <c r="E36" s="620"/>
    </row>
    <row r="37" spans="1:7" ht="42" thickBot="1">
      <c r="A37" s="626"/>
      <c r="B37" s="229" t="s">
        <v>320</v>
      </c>
      <c r="C37" s="616">
        <f>SUM(C8,C12,C14,C15,C16,C20,C23,C24,C25,C28,C31,C34)</f>
        <v>4911688837.3057604</v>
      </c>
      <c r="D37" s="616">
        <f>SUM(D8,D12,D14,D15,D16,D20,D23,D24,D25,D28,D31,D34)</f>
        <v>93853887.150000006</v>
      </c>
      <c r="E37" s="627">
        <f t="shared" ref="E37" si="1">SUM(E8,E12,E14,E15,E16,E20,E23,E24,E25,E28,E31,E34)</f>
        <v>4817834950.1557608</v>
      </c>
    </row>
    <row r="38" spans="1:7">
      <c r="A38"/>
      <c r="B38"/>
      <c r="C38"/>
      <c r="D38"/>
      <c r="E38"/>
    </row>
    <row r="39" spans="1:7">
      <c r="A39"/>
      <c r="B39"/>
      <c r="C39"/>
      <c r="D39"/>
      <c r="E39"/>
    </row>
    <row r="41" spans="1:7" s="2" customFormat="1">
      <c r="B41" s="27"/>
      <c r="F41"/>
      <c r="G41"/>
    </row>
    <row r="42" spans="1:7" s="2" customFormat="1">
      <c r="B42" s="28"/>
      <c r="F42"/>
      <c r="G42"/>
    </row>
    <row r="43" spans="1:7" s="2" customFormat="1">
      <c r="B43" s="27"/>
      <c r="F43"/>
      <c r="G43"/>
    </row>
    <row r="44" spans="1:7" s="2" customFormat="1">
      <c r="B44" s="27"/>
      <c r="F44"/>
      <c r="G44"/>
    </row>
    <row r="45" spans="1:7" s="2" customFormat="1">
      <c r="B45" s="27"/>
      <c r="F45"/>
      <c r="G45"/>
    </row>
    <row r="46" spans="1:7" s="2" customFormat="1">
      <c r="B46" s="27"/>
      <c r="F46"/>
      <c r="G46"/>
    </row>
    <row r="47" spans="1:7" s="2" customFormat="1">
      <c r="B47" s="27"/>
      <c r="F47"/>
      <c r="G47"/>
    </row>
    <row r="48" spans="1:7" s="2" customFormat="1">
      <c r="B48" s="28"/>
      <c r="F48"/>
      <c r="G48"/>
    </row>
    <row r="49" spans="2:7" s="2" customFormat="1">
      <c r="B49" s="28"/>
      <c r="F49"/>
      <c r="G49"/>
    </row>
    <row r="50" spans="2:7" s="2" customFormat="1">
      <c r="B50" s="28"/>
      <c r="F50"/>
      <c r="G50"/>
    </row>
    <row r="51" spans="2:7" s="2" customFormat="1">
      <c r="B51" s="28"/>
      <c r="F51"/>
      <c r="G51"/>
    </row>
    <row r="52" spans="2:7" s="2" customFormat="1">
      <c r="B52" s="28"/>
      <c r="F52"/>
      <c r="G52"/>
    </row>
    <row r="53" spans="2:7" s="2" customFormat="1">
      <c r="B53" s="28"/>
      <c r="F53"/>
      <c r="G53"/>
    </row>
  </sheetData>
  <mergeCells count="3">
    <mergeCell ref="B6:B7"/>
    <mergeCell ref="C6:C7"/>
    <mergeCell ref="D6:E6"/>
  </mergeCells>
  <pageMargins left="0.7" right="0.7" top="0.75" bottom="0.75" header="0.3" footer="0.3"/>
  <pageSetup paperSize="9" scale="67"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33"/>
  <sheetViews>
    <sheetView zoomScale="80" zoomScaleNormal="80" workbookViewId="0">
      <pane xSplit="1" ySplit="4" topLeftCell="B5" activePane="bottomRight" state="frozen"/>
      <selection activeCell="K11" sqref="K11"/>
      <selection pane="topRight" activeCell="K11" sqref="K11"/>
      <selection pane="bottomLeft" activeCell="K11" sqref="K11"/>
      <selection pane="bottomRight" activeCell="D19" sqref="D19"/>
    </sheetView>
  </sheetViews>
  <sheetFormatPr defaultRowHeight="14.4" outlineLevelRow="1"/>
  <cols>
    <col min="1" max="1" width="9.5546875" style="2" bestFit="1" customWidth="1"/>
    <col min="2" max="2" width="114.33203125" style="2" customWidth="1"/>
    <col min="3" max="3" width="18.6640625" customWidth="1"/>
    <col min="4" max="4" width="25.44140625" customWidth="1"/>
    <col min="5" max="5" width="24.33203125" customWidth="1"/>
    <col min="6" max="6" width="24" customWidth="1"/>
    <col min="7" max="7" width="10" bestFit="1" customWidth="1"/>
    <col min="8" max="8" width="12" bestFit="1" customWidth="1"/>
    <col min="9" max="9" width="12.5546875" bestFit="1" customWidth="1"/>
  </cols>
  <sheetData>
    <row r="1" spans="1:6">
      <c r="A1" s="13" t="s">
        <v>108</v>
      </c>
      <c r="B1" s="12" t="str">
        <f>Info!C2</f>
        <v>სს ”ლიბერთი ბანკი”</v>
      </c>
    </row>
    <row r="2" spans="1:6" s="17" customFormat="1" ht="15.75" customHeight="1">
      <c r="A2" s="17" t="s">
        <v>109</v>
      </c>
      <c r="B2" s="612">
        <f>'1. key ratios'!B2</f>
        <v>45657</v>
      </c>
      <c r="C2"/>
      <c r="D2"/>
      <c r="E2"/>
      <c r="F2"/>
    </row>
    <row r="3" spans="1:6" s="17" customFormat="1" ht="15.75" customHeight="1">
      <c r="C3"/>
      <c r="D3"/>
      <c r="E3"/>
      <c r="F3"/>
    </row>
    <row r="4" spans="1:6" s="17" customFormat="1" ht="28.2" thickBot="1">
      <c r="A4" s="17" t="s">
        <v>256</v>
      </c>
      <c r="B4" s="133" t="s">
        <v>171</v>
      </c>
      <c r="C4" s="127" t="s">
        <v>87</v>
      </c>
      <c r="D4"/>
      <c r="E4"/>
      <c r="F4"/>
    </row>
    <row r="5" spans="1:6">
      <c r="A5" s="128">
        <v>1</v>
      </c>
      <c r="B5" s="129" t="s">
        <v>726</v>
      </c>
      <c r="C5" s="163">
        <f>'7. LI1'!E37</f>
        <v>4817834950.1557608</v>
      </c>
    </row>
    <row r="6" spans="1:6" s="118" customFormat="1">
      <c r="A6" s="72">
        <v>2.1</v>
      </c>
      <c r="B6" s="135" t="s">
        <v>860</v>
      </c>
      <c r="C6" s="628">
        <v>411335804.99999946</v>
      </c>
    </row>
    <row r="7" spans="1:6" s="4" customFormat="1" ht="27.6" outlineLevel="1">
      <c r="A7" s="134">
        <v>2.2000000000000002</v>
      </c>
      <c r="B7" s="130" t="s">
        <v>861</v>
      </c>
      <c r="C7" s="629">
        <v>21215900</v>
      </c>
    </row>
    <row r="8" spans="1:6" s="4" customFormat="1" ht="27.6">
      <c r="A8" s="134">
        <v>3</v>
      </c>
      <c r="B8" s="131" t="s">
        <v>727</v>
      </c>
      <c r="C8" s="164">
        <f>SUM(C5:C7)</f>
        <v>5250386655.1557598</v>
      </c>
    </row>
    <row r="9" spans="1:6" s="118" customFormat="1">
      <c r="A9" s="72">
        <v>4</v>
      </c>
      <c r="B9" s="138" t="s">
        <v>169</v>
      </c>
      <c r="C9" s="628"/>
    </row>
    <row r="10" spans="1:6" s="4" customFormat="1" ht="27.6" outlineLevel="1">
      <c r="A10" s="134">
        <v>5.0999999999999996</v>
      </c>
      <c r="B10" s="130" t="s">
        <v>175</v>
      </c>
      <c r="C10" s="629">
        <v>-348209287.81713939</v>
      </c>
    </row>
    <row r="11" spans="1:6" s="4" customFormat="1" ht="27.6" outlineLevel="1">
      <c r="A11" s="134">
        <v>5.2</v>
      </c>
      <c r="B11" s="130" t="s">
        <v>176</v>
      </c>
      <c r="C11" s="629">
        <v>-20770531</v>
      </c>
    </row>
    <row r="12" spans="1:6" s="4" customFormat="1">
      <c r="A12" s="134">
        <v>6</v>
      </c>
      <c r="B12" s="136" t="s">
        <v>438</v>
      </c>
      <c r="C12" s="629"/>
    </row>
    <row r="13" spans="1:6" s="4" customFormat="1" ht="15" thickBot="1">
      <c r="A13" s="137">
        <v>7</v>
      </c>
      <c r="B13" s="132" t="s">
        <v>170</v>
      </c>
      <c r="C13" s="165">
        <f>SUM(C8:C12)</f>
        <v>4881406836.3386202</v>
      </c>
    </row>
    <row r="15" spans="1:6" ht="27.6">
      <c r="B15" s="19" t="s">
        <v>439</v>
      </c>
    </row>
    <row r="17" spans="2:9" s="2" customFormat="1">
      <c r="B17" s="29"/>
      <c r="C17"/>
      <c r="D17"/>
      <c r="E17"/>
      <c r="F17"/>
      <c r="G17"/>
      <c r="H17"/>
      <c r="I17"/>
    </row>
    <row r="18" spans="2:9" s="2" customFormat="1">
      <c r="B18" s="26"/>
      <c r="C18"/>
      <c r="D18"/>
      <c r="E18"/>
      <c r="F18"/>
      <c r="G18"/>
      <c r="H18"/>
      <c r="I18"/>
    </row>
    <row r="19" spans="2:9" s="2" customFormat="1">
      <c r="B19" s="26"/>
      <c r="C19"/>
      <c r="D19"/>
      <c r="E19"/>
      <c r="F19"/>
      <c r="G19"/>
      <c r="H19"/>
      <c r="I19"/>
    </row>
    <row r="20" spans="2:9" s="2" customFormat="1">
      <c r="B20" s="28"/>
      <c r="C20"/>
      <c r="D20"/>
      <c r="E20"/>
      <c r="F20"/>
      <c r="G20"/>
      <c r="H20"/>
      <c r="I20"/>
    </row>
    <row r="21" spans="2:9" s="2" customFormat="1">
      <c r="B21" s="27"/>
      <c r="C21"/>
      <c r="D21"/>
      <c r="E21"/>
      <c r="F21"/>
      <c r="G21"/>
      <c r="H21"/>
      <c r="I21"/>
    </row>
    <row r="22" spans="2:9" s="2" customFormat="1">
      <c r="B22" s="28"/>
      <c r="C22"/>
      <c r="D22"/>
      <c r="E22"/>
      <c r="F22"/>
      <c r="G22"/>
      <c r="H22"/>
      <c r="I22"/>
    </row>
    <row r="23" spans="2:9" s="2" customFormat="1">
      <c r="B23" s="27"/>
      <c r="C23"/>
      <c r="D23"/>
      <c r="E23"/>
      <c r="F23"/>
      <c r="G23"/>
      <c r="H23"/>
      <c r="I23"/>
    </row>
    <row r="24" spans="2:9" s="2" customFormat="1">
      <c r="B24" s="27"/>
      <c r="C24"/>
      <c r="D24"/>
      <c r="E24"/>
      <c r="F24"/>
      <c r="G24"/>
      <c r="H24"/>
      <c r="I24"/>
    </row>
    <row r="25" spans="2:9" s="2" customFormat="1">
      <c r="B25" s="27"/>
      <c r="C25"/>
      <c r="D25"/>
      <c r="E25"/>
      <c r="F25"/>
      <c r="G25"/>
      <c r="H25"/>
      <c r="I25"/>
    </row>
    <row r="26" spans="2:9" s="2" customFormat="1">
      <c r="B26" s="27"/>
      <c r="C26"/>
      <c r="D26"/>
      <c r="E26"/>
      <c r="F26"/>
      <c r="G26"/>
      <c r="H26"/>
      <c r="I26"/>
    </row>
    <row r="27" spans="2:9" s="2" customFormat="1">
      <c r="B27" s="27"/>
      <c r="C27"/>
      <c r="D27"/>
      <c r="E27"/>
      <c r="F27"/>
      <c r="G27"/>
      <c r="H27"/>
      <c r="I27"/>
    </row>
    <row r="28" spans="2:9" s="2" customFormat="1">
      <c r="B28" s="28"/>
      <c r="C28"/>
      <c r="D28"/>
      <c r="E28"/>
      <c r="F28"/>
      <c r="G28"/>
      <c r="H28"/>
      <c r="I28"/>
    </row>
    <row r="29" spans="2:9" s="2" customFormat="1">
      <c r="B29" s="28"/>
      <c r="C29"/>
      <c r="D29"/>
      <c r="E29"/>
      <c r="F29"/>
      <c r="G29"/>
      <c r="H29"/>
      <c r="I29"/>
    </row>
    <row r="30" spans="2:9" s="2" customFormat="1">
      <c r="B30" s="28"/>
      <c r="C30"/>
      <c r="D30"/>
      <c r="E30"/>
      <c r="F30"/>
      <c r="G30"/>
      <c r="H30"/>
      <c r="I30"/>
    </row>
    <row r="31" spans="2:9" s="2" customFormat="1">
      <c r="B31" s="28"/>
      <c r="C31"/>
      <c r="D31"/>
      <c r="E31"/>
      <c r="F31"/>
      <c r="G31"/>
      <c r="H31"/>
      <c r="I31"/>
    </row>
    <row r="32" spans="2:9" s="2" customFormat="1">
      <c r="B32" s="28"/>
      <c r="C32"/>
      <c r="D32"/>
      <c r="E32"/>
      <c r="F32"/>
      <c r="G32"/>
      <c r="H32"/>
      <c r="I32"/>
    </row>
    <row r="33" spans="2:9" s="2" customFormat="1">
      <c r="B33" s="28"/>
      <c r="C33"/>
      <c r="D33"/>
      <c r="E33"/>
      <c r="F33"/>
      <c r="G33"/>
      <c r="H33"/>
      <c r="I33"/>
    </row>
  </sheetData>
  <pageMargins left="0.7" right="0.7" top="0.75" bottom="0.75" header="0.3" footer="0.3"/>
  <pageSetup paperSize="9" scale="61"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56"/>
  <sheetViews>
    <sheetView zoomScale="80" zoomScaleNormal="80" workbookViewId="0">
      <pane xSplit="1" ySplit="5" topLeftCell="B6" activePane="bottomRight" state="frozen"/>
      <selection activeCell="K11" sqref="K11"/>
      <selection pane="topRight" activeCell="K11" sqref="K11"/>
      <selection pane="bottomLeft" activeCell="K11" sqref="K11"/>
      <selection pane="bottomRight" activeCell="C26" sqref="C26"/>
    </sheetView>
  </sheetViews>
  <sheetFormatPr defaultRowHeight="14.4"/>
  <cols>
    <col min="1" max="1" width="9.5546875" style="5" bestFit="1" customWidth="1"/>
    <col min="2" max="2" width="132.44140625" style="2" customWidth="1"/>
    <col min="3" max="3" width="18.44140625" style="2" customWidth="1"/>
  </cols>
  <sheetData>
    <row r="1" spans="1:6">
      <c r="A1" s="13" t="s">
        <v>108</v>
      </c>
      <c r="B1" s="12" t="str">
        <f>Info!C2</f>
        <v>სს ”ლიბერთი ბანკი”</v>
      </c>
      <c r="D1" s="2"/>
      <c r="E1" s="2"/>
      <c r="F1" s="2"/>
    </row>
    <row r="2" spans="1:6" s="17" customFormat="1" ht="15.75" customHeight="1">
      <c r="A2" s="17" t="s">
        <v>109</v>
      </c>
      <c r="B2" s="612">
        <f>'1. key ratios'!B2</f>
        <v>45657</v>
      </c>
    </row>
    <row r="3" spans="1:6" s="17" customFormat="1" ht="15.75" customHeight="1"/>
    <row r="4" spans="1:6" ht="15" thickBot="1">
      <c r="A4" s="5" t="s">
        <v>257</v>
      </c>
      <c r="B4" s="24" t="s">
        <v>85</v>
      </c>
    </row>
    <row r="5" spans="1:6">
      <c r="A5" s="78" t="s">
        <v>25</v>
      </c>
      <c r="B5" s="79"/>
      <c r="C5" s="80" t="s">
        <v>26</v>
      </c>
    </row>
    <row r="6" spans="1:6">
      <c r="A6" s="81">
        <v>1</v>
      </c>
      <c r="B6" s="42" t="s">
        <v>27</v>
      </c>
      <c r="C6" s="630">
        <f>SUM(C7:C11)</f>
        <v>591116652</v>
      </c>
    </row>
    <row r="7" spans="1:6">
      <c r="A7" s="81">
        <v>2</v>
      </c>
      <c r="B7" s="39" t="s">
        <v>28</v>
      </c>
      <c r="C7" s="631">
        <v>44490459</v>
      </c>
    </row>
    <row r="8" spans="1:6">
      <c r="A8" s="81">
        <v>3</v>
      </c>
      <c r="B8" s="33" t="s">
        <v>29</v>
      </c>
      <c r="C8" s="631">
        <v>36850537</v>
      </c>
    </row>
    <row r="9" spans="1:6">
      <c r="A9" s="81">
        <v>4</v>
      </c>
      <c r="B9" s="33" t="s">
        <v>30</v>
      </c>
      <c r="C9" s="631">
        <v>21463472</v>
      </c>
    </row>
    <row r="10" spans="1:6">
      <c r="A10" s="81">
        <v>5</v>
      </c>
      <c r="B10" s="33" t="s">
        <v>31</v>
      </c>
      <c r="C10" s="631">
        <v>0</v>
      </c>
    </row>
    <row r="11" spans="1:6">
      <c r="A11" s="81">
        <v>6</v>
      </c>
      <c r="B11" s="40" t="s">
        <v>32</v>
      </c>
      <c r="C11" s="631">
        <v>488312184</v>
      </c>
    </row>
    <row r="12" spans="1:6" s="4" customFormat="1">
      <c r="A12" s="81">
        <v>7</v>
      </c>
      <c r="B12" s="42" t="s">
        <v>33</v>
      </c>
      <c r="C12" s="632">
        <f>SUM(C13:C28)</f>
        <v>96559590.983731389</v>
      </c>
    </row>
    <row r="13" spans="1:6" s="4" customFormat="1">
      <c r="A13" s="81">
        <v>8</v>
      </c>
      <c r="B13" s="41" t="s">
        <v>34</v>
      </c>
      <c r="C13" s="633">
        <v>21463472</v>
      </c>
    </row>
    <row r="14" spans="1:6" s="4" customFormat="1" ht="27.6">
      <c r="A14" s="81">
        <v>9</v>
      </c>
      <c r="B14" s="34" t="s">
        <v>35</v>
      </c>
      <c r="C14" s="633">
        <v>3037000.6837313883</v>
      </c>
    </row>
    <row r="15" spans="1:6" s="4" customFormat="1">
      <c r="A15" s="81">
        <v>10</v>
      </c>
      <c r="B15" s="35" t="s">
        <v>36</v>
      </c>
      <c r="C15" s="633">
        <v>71952385</v>
      </c>
    </row>
    <row r="16" spans="1:6" s="4" customFormat="1">
      <c r="A16" s="81">
        <v>11</v>
      </c>
      <c r="B16" s="36" t="s">
        <v>37</v>
      </c>
      <c r="C16" s="633"/>
    </row>
    <row r="17" spans="1:3" s="4" customFormat="1">
      <c r="A17" s="81">
        <v>12</v>
      </c>
      <c r="B17" s="35" t="s">
        <v>38</v>
      </c>
      <c r="C17" s="633"/>
    </row>
    <row r="18" spans="1:3" s="4" customFormat="1">
      <c r="A18" s="81">
        <v>13</v>
      </c>
      <c r="B18" s="35" t="s">
        <v>39</v>
      </c>
      <c r="C18" s="633"/>
    </row>
    <row r="19" spans="1:3" s="4" customFormat="1">
      <c r="A19" s="81">
        <v>14</v>
      </c>
      <c r="B19" s="35" t="s">
        <v>40</v>
      </c>
      <c r="C19" s="633"/>
    </row>
    <row r="20" spans="1:3" s="4" customFormat="1" ht="27.6">
      <c r="A20" s="81">
        <v>15</v>
      </c>
      <c r="B20" s="35" t="s">
        <v>41</v>
      </c>
      <c r="C20" s="633"/>
    </row>
    <row r="21" spans="1:3" s="4" customFormat="1" ht="27.6">
      <c r="A21" s="81">
        <v>16</v>
      </c>
      <c r="B21" s="34" t="s">
        <v>42</v>
      </c>
      <c r="C21" s="633"/>
    </row>
    <row r="22" spans="1:3" s="4" customFormat="1">
      <c r="A22" s="81">
        <v>17</v>
      </c>
      <c r="B22" s="82" t="s">
        <v>43</v>
      </c>
      <c r="C22" s="633">
        <v>106733.3</v>
      </c>
    </row>
    <row r="23" spans="1:3" s="4" customFormat="1">
      <c r="A23" s="81">
        <v>18</v>
      </c>
      <c r="B23" s="601" t="s">
        <v>725</v>
      </c>
      <c r="C23" s="633"/>
    </row>
    <row r="24" spans="1:3" s="4" customFormat="1" ht="27.6">
      <c r="A24" s="81">
        <v>19</v>
      </c>
      <c r="B24" s="34" t="s">
        <v>44</v>
      </c>
      <c r="C24" s="633"/>
    </row>
    <row r="25" spans="1:3" s="4" customFormat="1" ht="27.6">
      <c r="A25" s="81">
        <v>20</v>
      </c>
      <c r="B25" s="34" t="s">
        <v>45</v>
      </c>
      <c r="C25" s="633"/>
    </row>
    <row r="26" spans="1:3" s="4" customFormat="1" ht="27.6">
      <c r="A26" s="81">
        <v>21</v>
      </c>
      <c r="B26" s="37" t="s">
        <v>46</v>
      </c>
      <c r="C26" s="633"/>
    </row>
    <row r="27" spans="1:3" s="4" customFormat="1">
      <c r="A27" s="81">
        <v>22</v>
      </c>
      <c r="B27" s="37" t="s">
        <v>47</v>
      </c>
      <c r="C27" s="633"/>
    </row>
    <row r="28" spans="1:3" s="4" customFormat="1" ht="27.6">
      <c r="A28" s="81">
        <v>23</v>
      </c>
      <c r="B28" s="37" t="s">
        <v>48</v>
      </c>
      <c r="C28" s="633"/>
    </row>
    <row r="29" spans="1:3" s="4" customFormat="1">
      <c r="A29" s="81">
        <v>24</v>
      </c>
      <c r="B29" s="43" t="s">
        <v>22</v>
      </c>
      <c r="C29" s="632">
        <f>C6-C12</f>
        <v>494557061.01626861</v>
      </c>
    </row>
    <row r="30" spans="1:3" s="4" customFormat="1">
      <c r="A30" s="83"/>
      <c r="B30" s="38"/>
      <c r="C30" s="633"/>
    </row>
    <row r="31" spans="1:3" s="4" customFormat="1">
      <c r="A31" s="83">
        <v>25</v>
      </c>
      <c r="B31" s="43" t="s">
        <v>49</v>
      </c>
      <c r="C31" s="632">
        <f>C32+C35</f>
        <v>4565384</v>
      </c>
    </row>
    <row r="32" spans="1:3" s="4" customFormat="1">
      <c r="A32" s="83">
        <v>26</v>
      </c>
      <c r="B32" s="33" t="s">
        <v>50</v>
      </c>
      <c r="C32" s="634">
        <f>C33+C34</f>
        <v>45654</v>
      </c>
    </row>
    <row r="33" spans="1:3" s="4" customFormat="1">
      <c r="A33" s="83">
        <v>27</v>
      </c>
      <c r="B33" s="116" t="s">
        <v>51</v>
      </c>
      <c r="C33" s="633">
        <v>45654</v>
      </c>
    </row>
    <row r="34" spans="1:3" s="4" customFormat="1">
      <c r="A34" s="83">
        <v>28</v>
      </c>
      <c r="B34" s="116" t="s">
        <v>52</v>
      </c>
      <c r="C34" s="633">
        <v>0</v>
      </c>
    </row>
    <row r="35" spans="1:3" s="4" customFormat="1">
      <c r="A35" s="83">
        <v>29</v>
      </c>
      <c r="B35" s="33" t="s">
        <v>53</v>
      </c>
      <c r="C35" s="633">
        <v>4519730</v>
      </c>
    </row>
    <row r="36" spans="1:3" s="4" customFormat="1">
      <c r="A36" s="83">
        <v>30</v>
      </c>
      <c r="B36" s="43" t="s">
        <v>54</v>
      </c>
      <c r="C36" s="632">
        <f>SUM(C37:C41)</f>
        <v>0</v>
      </c>
    </row>
    <row r="37" spans="1:3" s="4" customFormat="1">
      <c r="A37" s="83">
        <v>31</v>
      </c>
      <c r="B37" s="34" t="s">
        <v>55</v>
      </c>
      <c r="C37" s="633"/>
    </row>
    <row r="38" spans="1:3" s="4" customFormat="1">
      <c r="A38" s="83">
        <v>32</v>
      </c>
      <c r="B38" s="35" t="s">
        <v>56</v>
      </c>
      <c r="C38" s="633"/>
    </row>
    <row r="39" spans="1:3" s="4" customFormat="1" ht="27.6">
      <c r="A39" s="83">
        <v>33</v>
      </c>
      <c r="B39" s="34" t="s">
        <v>57</v>
      </c>
      <c r="C39" s="633"/>
    </row>
    <row r="40" spans="1:3" s="4" customFormat="1" ht="27.6">
      <c r="A40" s="83">
        <v>34</v>
      </c>
      <c r="B40" s="34" t="s">
        <v>45</v>
      </c>
      <c r="C40" s="633"/>
    </row>
    <row r="41" spans="1:3" s="4" customFormat="1" ht="27.6">
      <c r="A41" s="83">
        <v>35</v>
      </c>
      <c r="B41" s="37" t="s">
        <v>58</v>
      </c>
      <c r="C41" s="633"/>
    </row>
    <row r="42" spans="1:3" s="4" customFormat="1">
      <c r="A42" s="83">
        <v>36</v>
      </c>
      <c r="B42" s="43" t="s">
        <v>23</v>
      </c>
      <c r="C42" s="632">
        <f>C31-C36</f>
        <v>4565384</v>
      </c>
    </row>
    <row r="43" spans="1:3" s="4" customFormat="1">
      <c r="A43" s="83"/>
      <c r="B43" s="38"/>
      <c r="C43" s="633"/>
    </row>
    <row r="44" spans="1:3" s="4" customFormat="1">
      <c r="A44" s="83">
        <v>37</v>
      </c>
      <c r="B44" s="44" t="s">
        <v>59</v>
      </c>
      <c r="C44" s="632">
        <f>SUM(C45:C47)</f>
        <v>97921789.280000001</v>
      </c>
    </row>
    <row r="45" spans="1:3" s="4" customFormat="1">
      <c r="A45" s="83">
        <v>38</v>
      </c>
      <c r="B45" s="33" t="s">
        <v>60</v>
      </c>
      <c r="C45" s="633">
        <v>97921789.280000001</v>
      </c>
    </row>
    <row r="46" spans="1:3" s="4" customFormat="1">
      <c r="A46" s="83">
        <v>39</v>
      </c>
      <c r="B46" s="33" t="s">
        <v>61</v>
      </c>
      <c r="C46" s="633"/>
    </row>
    <row r="47" spans="1:3" s="4" customFormat="1">
      <c r="A47" s="83">
        <v>40</v>
      </c>
      <c r="B47" s="602" t="s">
        <v>724</v>
      </c>
      <c r="C47" s="633"/>
    </row>
    <row r="48" spans="1:3" s="4" customFormat="1">
      <c r="A48" s="83">
        <v>41</v>
      </c>
      <c r="B48" s="44" t="s">
        <v>62</v>
      </c>
      <c r="C48" s="632">
        <f>SUM(C49:C52)</f>
        <v>0</v>
      </c>
    </row>
    <row r="49" spans="1:3" s="4" customFormat="1">
      <c r="A49" s="83">
        <v>42</v>
      </c>
      <c r="B49" s="34" t="s">
        <v>63</v>
      </c>
      <c r="C49" s="633"/>
    </row>
    <row r="50" spans="1:3" s="4" customFormat="1">
      <c r="A50" s="83">
        <v>43</v>
      </c>
      <c r="B50" s="35" t="s">
        <v>64</v>
      </c>
      <c r="C50" s="633"/>
    </row>
    <row r="51" spans="1:3" s="4" customFormat="1" ht="27.6">
      <c r="A51" s="83">
        <v>44</v>
      </c>
      <c r="B51" s="34" t="s">
        <v>65</v>
      </c>
      <c r="C51" s="633"/>
    </row>
    <row r="52" spans="1:3" s="4" customFormat="1" ht="27.6">
      <c r="A52" s="83">
        <v>45</v>
      </c>
      <c r="B52" s="34" t="s">
        <v>45</v>
      </c>
      <c r="C52" s="633"/>
    </row>
    <row r="53" spans="1:3" s="4" customFormat="1" ht="15" thickBot="1">
      <c r="A53" s="83">
        <v>46</v>
      </c>
      <c r="B53" s="84" t="s">
        <v>24</v>
      </c>
      <c r="C53" s="635">
        <f>C44-C48</f>
        <v>97921789.280000001</v>
      </c>
    </row>
    <row r="56" spans="1:3">
      <c r="B56" s="2" t="s">
        <v>141</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pageSetup scale="56"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3"/>
  <sheetViews>
    <sheetView zoomScale="80" zoomScaleNormal="80" workbookViewId="0">
      <selection activeCell="M29" sqref="M29"/>
    </sheetView>
  </sheetViews>
  <sheetFormatPr defaultColWidth="9.33203125" defaultRowHeight="13.8"/>
  <cols>
    <col min="1" max="1" width="10.6640625" style="216" bestFit="1" customWidth="1"/>
    <col min="2" max="2" width="59" style="216" customWidth="1"/>
    <col min="3" max="3" width="16.6640625" style="216" bestFit="1" customWidth="1"/>
    <col min="4" max="4" width="22.33203125" style="216" customWidth="1"/>
    <col min="5" max="16384" width="9.33203125" style="216"/>
  </cols>
  <sheetData>
    <row r="1" spans="1:4">
      <c r="A1" s="13" t="s">
        <v>108</v>
      </c>
      <c r="B1" s="12" t="str">
        <f>Info!C2</f>
        <v>სს ”ლიბერთი ბანკი”</v>
      </c>
    </row>
    <row r="2" spans="1:4" s="17" customFormat="1" ht="15.75" customHeight="1">
      <c r="A2" s="17" t="s">
        <v>109</v>
      </c>
      <c r="B2" s="612">
        <f>'1. key ratios'!B2</f>
        <v>45657</v>
      </c>
    </row>
    <row r="3" spans="1:4" s="17" customFormat="1" ht="15.75" customHeight="1"/>
    <row r="4" spans="1:4" ht="14.4" thickBot="1">
      <c r="A4" s="217" t="s">
        <v>357</v>
      </c>
      <c r="B4" s="241" t="s">
        <v>358</v>
      </c>
    </row>
    <row r="5" spans="1:4" s="242" customFormat="1">
      <c r="A5" s="845" t="s">
        <v>359</v>
      </c>
      <c r="B5" s="846"/>
      <c r="C5" s="231" t="s">
        <v>360</v>
      </c>
      <c r="D5" s="232" t="s">
        <v>361</v>
      </c>
    </row>
    <row r="6" spans="1:4" s="243" customFormat="1">
      <c r="A6" s="233">
        <v>1</v>
      </c>
      <c r="B6" s="234" t="s">
        <v>362</v>
      </c>
      <c r="C6" s="234"/>
      <c r="D6" s="235"/>
    </row>
    <row r="7" spans="1:4" s="243" customFormat="1">
      <c r="A7" s="236" t="s">
        <v>363</v>
      </c>
      <c r="B7" s="237" t="s">
        <v>364</v>
      </c>
      <c r="C7" s="636">
        <v>4.4999999999999998E-2</v>
      </c>
      <c r="D7" s="641">
        <f>C7*'5. RWA'!$C$13</f>
        <v>160779879.20981511</v>
      </c>
    </row>
    <row r="8" spans="1:4" s="243" customFormat="1">
      <c r="A8" s="236" t="s">
        <v>365</v>
      </c>
      <c r="B8" s="237" t="s">
        <v>366</v>
      </c>
      <c r="C8" s="637">
        <v>0.06</v>
      </c>
      <c r="D8" s="641">
        <f>C8*'5. RWA'!$C$13</f>
        <v>214373172.27975351</v>
      </c>
    </row>
    <row r="9" spans="1:4" s="243" customFormat="1">
      <c r="A9" s="236" t="s">
        <v>367</v>
      </c>
      <c r="B9" s="237" t="s">
        <v>368</v>
      </c>
      <c r="C9" s="637">
        <v>0.08</v>
      </c>
      <c r="D9" s="641">
        <f>C9*'5. RWA'!$C$13</f>
        <v>285830896.37300467</v>
      </c>
    </row>
    <row r="10" spans="1:4" s="243" customFormat="1">
      <c r="A10" s="233" t="s">
        <v>369</v>
      </c>
      <c r="B10" s="234" t="s">
        <v>370</v>
      </c>
      <c r="C10" s="638"/>
      <c r="D10" s="642"/>
    </row>
    <row r="11" spans="1:4" s="244" customFormat="1">
      <c r="A11" s="238" t="s">
        <v>371</v>
      </c>
      <c r="B11" s="239" t="s">
        <v>433</v>
      </c>
      <c r="C11" s="639">
        <v>2.5000000000000001E-2</v>
      </c>
      <c r="D11" s="643">
        <f>C11*'5. RWA'!$C$13</f>
        <v>89322155.116563976</v>
      </c>
    </row>
    <row r="12" spans="1:4" s="244" customFormat="1">
      <c r="A12" s="238" t="s">
        <v>372</v>
      </c>
      <c r="B12" s="239" t="s">
        <v>373</v>
      </c>
      <c r="C12" s="639">
        <v>2.5000000000000001E-3</v>
      </c>
      <c r="D12" s="643">
        <f>C12*'5. RWA'!$C$13</f>
        <v>8932215.5116563961</v>
      </c>
    </row>
    <row r="13" spans="1:4" s="244" customFormat="1">
      <c r="A13" s="238" t="s">
        <v>374</v>
      </c>
      <c r="B13" s="239" t="s">
        <v>375</v>
      </c>
      <c r="C13" s="639">
        <v>5.0000000000000001E-3</v>
      </c>
      <c r="D13" s="643">
        <f>C13*'5. RWA'!$C$13</f>
        <v>17864431.023312792</v>
      </c>
    </row>
    <row r="14" spans="1:4" s="243" customFormat="1">
      <c r="A14" s="233" t="s">
        <v>376</v>
      </c>
      <c r="B14" s="234" t="s">
        <v>431</v>
      </c>
      <c r="C14" s="640"/>
      <c r="D14" s="642"/>
    </row>
    <row r="15" spans="1:4" s="243" customFormat="1">
      <c r="A15" s="248" t="s">
        <v>379</v>
      </c>
      <c r="B15" s="239" t="s">
        <v>432</v>
      </c>
      <c r="C15" s="639">
        <v>3.1441701665088764E-2</v>
      </c>
      <c r="D15" s="643">
        <f>C15*'5. RWA'!$C$13</f>
        <v>112337622.13031144</v>
      </c>
    </row>
    <row r="16" spans="1:4" s="243" customFormat="1">
      <c r="A16" s="248" t="s">
        <v>380</v>
      </c>
      <c r="B16" s="239" t="s">
        <v>382</v>
      </c>
      <c r="C16" s="639">
        <v>3.9108740439099073E-2</v>
      </c>
      <c r="D16" s="643">
        <f>C16*'5. RWA'!$C$13</f>
        <v>139731079.1965858</v>
      </c>
    </row>
    <row r="17" spans="1:6" s="243" customFormat="1">
      <c r="A17" s="248" t="s">
        <v>381</v>
      </c>
      <c r="B17" s="239" t="s">
        <v>429</v>
      </c>
      <c r="C17" s="639">
        <v>4.9196949352270536E-2</v>
      </c>
      <c r="D17" s="643">
        <f>C17*'5. RWA'!$C$13</f>
        <v>175775101.65221</v>
      </c>
    </row>
    <row r="18" spans="1:6" s="242" customFormat="1">
      <c r="A18" s="847" t="s">
        <v>430</v>
      </c>
      <c r="B18" s="848"/>
      <c r="C18" s="282" t="s">
        <v>360</v>
      </c>
      <c r="D18" s="644" t="s">
        <v>361</v>
      </c>
    </row>
    <row r="19" spans="1:6" s="243" customFormat="1">
      <c r="A19" s="240">
        <v>4</v>
      </c>
      <c r="B19" s="239" t="s">
        <v>22</v>
      </c>
      <c r="C19" s="281">
        <f>C7+C11+C12+C13+C15</f>
        <v>0.10894170166508878</v>
      </c>
      <c r="D19" s="641">
        <f>C19*'5. RWA'!$C$13</f>
        <v>389236302.99165976</v>
      </c>
    </row>
    <row r="20" spans="1:6" s="243" customFormat="1">
      <c r="A20" s="240">
        <v>5</v>
      </c>
      <c r="B20" s="239" t="s">
        <v>86</v>
      </c>
      <c r="C20" s="281">
        <f>C8+C11+C12+C13+C16</f>
        <v>0.13160874043909906</v>
      </c>
      <c r="D20" s="641">
        <f>C20*'5. RWA'!$C$13</f>
        <v>470223053.12787247</v>
      </c>
    </row>
    <row r="21" spans="1:6" s="243" customFormat="1" ht="14.4" thickBot="1">
      <c r="A21" s="245" t="s">
        <v>377</v>
      </c>
      <c r="B21" s="246" t="s">
        <v>85</v>
      </c>
      <c r="C21" s="283">
        <f>C9+C11+C12+C13+C17</f>
        <v>0.16169694935227055</v>
      </c>
      <c r="D21" s="645">
        <f>C21*'5. RWA'!$C$13</f>
        <v>577724799.67674792</v>
      </c>
    </row>
    <row r="22" spans="1:6">
      <c r="F22" s="217"/>
    </row>
    <row r="23" spans="1:6" ht="69">
      <c r="B23" s="19" t="s">
        <v>434</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scale="8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E27"/>
  <sheetViews>
    <sheetView showGridLines="0" zoomScale="85" zoomScaleNormal="85" workbookViewId="0">
      <selection activeCell="C12" sqref="C12"/>
    </sheetView>
  </sheetViews>
  <sheetFormatPr defaultRowHeight="14.4"/>
  <cols>
    <col min="1" max="1" width="110.109375" customWidth="1"/>
    <col min="2" max="2" width="48.109375" customWidth="1"/>
    <col min="3" max="3" width="28.109375" bestFit="1" customWidth="1"/>
    <col min="4" max="4" width="28.33203125" customWidth="1"/>
    <col min="5" max="7" width="28.109375" customWidth="1"/>
  </cols>
  <sheetData>
    <row r="1" spans="1:2">
      <c r="A1" s="573" t="s">
        <v>108</v>
      </c>
      <c r="B1" s="12" t="str">
        <f>Info!C2</f>
        <v>სს ”ლიბერთი ბანკი”</v>
      </c>
    </row>
    <row r="2" spans="1:2">
      <c r="A2" s="574" t="s">
        <v>109</v>
      </c>
      <c r="B2" s="612">
        <f>'1. key ratios'!B2</f>
        <v>45657</v>
      </c>
    </row>
    <row r="3" spans="1:2">
      <c r="A3" s="575" t="s">
        <v>981</v>
      </c>
      <c r="B3" s="569" t="s">
        <v>952</v>
      </c>
    </row>
    <row r="4" spans="1:2" ht="15" thickBot="1"/>
    <row r="5" spans="1:2">
      <c r="A5" s="580"/>
      <c r="B5" s="581" t="s">
        <v>953</v>
      </c>
    </row>
    <row r="6" spans="1:2">
      <c r="A6" s="576" t="s">
        <v>954</v>
      </c>
      <c r="B6" s="582">
        <v>611926287.23626864</v>
      </c>
    </row>
    <row r="7" spans="1:2" ht="15.6">
      <c r="A7" s="576" t="s">
        <v>987</v>
      </c>
      <c r="B7" s="582">
        <v>597044234.47626865</v>
      </c>
    </row>
    <row r="8" spans="1:2">
      <c r="A8" s="577" t="s">
        <v>955</v>
      </c>
      <c r="B8" s="583">
        <v>494557061.01626861</v>
      </c>
    </row>
    <row r="9" spans="1:2">
      <c r="A9" s="577" t="s">
        <v>956</v>
      </c>
      <c r="B9" s="583">
        <v>4565384.18</v>
      </c>
    </row>
    <row r="10" spans="1:2">
      <c r="A10" s="577" t="s">
        <v>957</v>
      </c>
      <c r="B10" s="583">
        <v>97921789.280000001</v>
      </c>
    </row>
    <row r="11" spans="1:2">
      <c r="A11" s="576" t="s">
        <v>958</v>
      </c>
      <c r="B11" s="582">
        <v>14882052.76</v>
      </c>
    </row>
    <row r="12" spans="1:2" ht="15.6">
      <c r="A12" s="577" t="s">
        <v>988</v>
      </c>
      <c r="B12" s="583">
        <v>14882052.76</v>
      </c>
    </row>
    <row r="13" spans="1:2" ht="15.6">
      <c r="A13" s="577" t="s">
        <v>989</v>
      </c>
      <c r="B13" s="583">
        <v>0</v>
      </c>
    </row>
    <row r="14" spans="1:2">
      <c r="A14" s="576" t="s">
        <v>959</v>
      </c>
      <c r="B14" s="582">
        <v>4811671210.2496576</v>
      </c>
    </row>
    <row r="15" spans="1:2">
      <c r="A15" s="578" t="s">
        <v>960</v>
      </c>
      <c r="B15" s="583">
        <v>4214626975.7733893</v>
      </c>
    </row>
    <row r="16" spans="1:2">
      <c r="A16" s="578" t="s">
        <v>85</v>
      </c>
      <c r="B16" s="583">
        <v>597044234.47626865</v>
      </c>
    </row>
    <row r="17" spans="1:5">
      <c r="A17" s="576" t="s">
        <v>961</v>
      </c>
      <c r="B17" s="582"/>
    </row>
    <row r="18" spans="1:5">
      <c r="A18" s="578" t="s">
        <v>962</v>
      </c>
      <c r="B18" s="583">
        <v>3572886204.6625586</v>
      </c>
    </row>
    <row r="19" spans="1:5">
      <c r="A19" s="578" t="s">
        <v>963</v>
      </c>
      <c r="B19" s="583">
        <v>4908289347.6056309</v>
      </c>
    </row>
    <row r="20" spans="1:5">
      <c r="A20" s="576" t="s">
        <v>964</v>
      </c>
      <c r="B20" s="582"/>
    </row>
    <row r="21" spans="1:5">
      <c r="A21" s="579" t="s">
        <v>965</v>
      </c>
      <c r="B21" s="584">
        <v>0.17126945897065368</v>
      </c>
    </row>
    <row r="22" spans="1:5">
      <c r="A22" s="579" t="s">
        <v>966</v>
      </c>
      <c r="B22" s="584">
        <v>0.1246720076791682</v>
      </c>
    </row>
    <row r="23" spans="1:5" ht="15" thickBot="1">
      <c r="A23" s="585" t="s">
        <v>967</v>
      </c>
      <c r="B23" s="586">
        <v>0.12717541587894954</v>
      </c>
    </row>
    <row r="24" spans="1:5" ht="16.5" customHeight="1">
      <c r="A24" s="572" t="s">
        <v>990</v>
      </c>
      <c r="B24" s="570"/>
      <c r="C24" s="570"/>
      <c r="D24" s="570"/>
      <c r="E24" s="570"/>
    </row>
    <row r="25" spans="1:5" ht="25.5" customHeight="1">
      <c r="A25" s="572" t="s">
        <v>991</v>
      </c>
    </row>
    <row r="26" spans="1:5" ht="92.4" customHeight="1">
      <c r="A26" s="572" t="s">
        <v>992</v>
      </c>
    </row>
    <row r="27" spans="1:5">
      <c r="A27" s="571"/>
    </row>
  </sheetData>
  <pageMargins left="0.7" right="0.7" top="0.75" bottom="0.75" header="0.3" footer="0.3"/>
  <pageSetup scale="48" orientation="portrait" horizontalDpi="429496729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0"/>
  <sheetViews>
    <sheetView showGridLines="0" zoomScale="85" zoomScaleNormal="85" workbookViewId="0">
      <selection activeCell="A29" sqref="A29"/>
    </sheetView>
  </sheetViews>
  <sheetFormatPr defaultRowHeight="14.4"/>
  <cols>
    <col min="1" max="1" width="74.88671875" customWidth="1"/>
    <col min="2" max="2" width="19.33203125" customWidth="1"/>
    <col min="3" max="3" width="23.109375" customWidth="1"/>
    <col min="4" max="4" width="19.44140625" customWidth="1"/>
    <col min="5" max="5" width="26.6640625" customWidth="1"/>
    <col min="6" max="6" width="24.6640625" customWidth="1"/>
  </cols>
  <sheetData>
    <row r="1" spans="1:6">
      <c r="A1" s="573" t="s">
        <v>108</v>
      </c>
      <c r="B1" s="12" t="str">
        <f>Info!C2</f>
        <v>სს ”ლიბერთი ბანკი”</v>
      </c>
      <c r="C1" s="216"/>
    </row>
    <row r="2" spans="1:6">
      <c r="A2" s="574" t="s">
        <v>109</v>
      </c>
      <c r="B2" s="612">
        <f>'1. key ratios'!B2</f>
        <v>45657</v>
      </c>
      <c r="C2" s="216"/>
    </row>
    <row r="3" spans="1:6">
      <c r="A3" s="575" t="s">
        <v>982</v>
      </c>
      <c r="B3" s="569" t="s">
        <v>952</v>
      </c>
      <c r="C3" s="216"/>
    </row>
    <row r="5" spans="1:6">
      <c r="A5" s="571"/>
    </row>
    <row r="6" spans="1:6" ht="15" thickBot="1">
      <c r="A6" s="587"/>
      <c r="B6" s="587"/>
      <c r="C6" s="587"/>
      <c r="D6" s="587"/>
      <c r="E6" s="587"/>
      <c r="F6" s="587"/>
    </row>
    <row r="7" spans="1:6">
      <c r="A7" s="849"/>
      <c r="B7" s="851" t="s">
        <v>968</v>
      </c>
      <c r="C7" s="851"/>
      <c r="D7" s="851"/>
      <c r="E7" s="851"/>
      <c r="F7" s="852" t="s">
        <v>969</v>
      </c>
    </row>
    <row r="8" spans="1:6" ht="27.6">
      <c r="A8" s="850"/>
      <c r="B8" s="588" t="s">
        <v>970</v>
      </c>
      <c r="C8" s="588" t="s">
        <v>971</v>
      </c>
      <c r="D8" s="588" t="s">
        <v>972</v>
      </c>
      <c r="E8" s="588" t="s">
        <v>973</v>
      </c>
      <c r="F8" s="853"/>
    </row>
    <row r="9" spans="1:6" ht="27.6">
      <c r="A9" s="589" t="s">
        <v>974</v>
      </c>
      <c r="B9" s="590">
        <f>B13+B17</f>
        <v>819092603.13096416</v>
      </c>
      <c r="C9" s="590">
        <f t="shared" ref="C9:E9" si="0">C13+C17</f>
        <v>6993371.4034519996</v>
      </c>
      <c r="D9" s="590">
        <f t="shared" si="0"/>
        <v>144240171.1979762</v>
      </c>
      <c r="E9" s="590">
        <f t="shared" si="0"/>
        <v>5556184.5800000001</v>
      </c>
      <c r="F9" s="591">
        <f>F13+F17</f>
        <v>975882330.31239235</v>
      </c>
    </row>
    <row r="10" spans="1:6">
      <c r="A10" s="592" t="s">
        <v>975</v>
      </c>
      <c r="B10" s="593">
        <v>814060212.90199995</v>
      </c>
      <c r="C10" s="593">
        <v>2806800</v>
      </c>
      <c r="D10" s="593">
        <v>109006241.64</v>
      </c>
      <c r="E10" s="593">
        <v>5549949.5800000001</v>
      </c>
      <c r="F10" s="591">
        <f t="shared" ref="F10:F20" si="1">SUM(B10:E10)</f>
        <v>931423204.12199998</v>
      </c>
    </row>
    <row r="11" spans="1:6">
      <c r="A11" s="592" t="s">
        <v>976</v>
      </c>
      <c r="B11" s="593">
        <v>5032390.2289641993</v>
      </c>
      <c r="C11" s="593">
        <v>4186571.4034520001</v>
      </c>
      <c r="D11" s="593">
        <v>35233929.557976201</v>
      </c>
      <c r="E11" s="593">
        <v>6235</v>
      </c>
      <c r="F11" s="591">
        <f t="shared" si="1"/>
        <v>44459126.190392405</v>
      </c>
    </row>
    <row r="12" spans="1:6">
      <c r="A12" s="594" t="s">
        <v>977</v>
      </c>
      <c r="B12" s="593">
        <v>17098776.862000003</v>
      </c>
      <c r="C12" s="593">
        <v>2245440</v>
      </c>
      <c r="D12" s="593">
        <v>11645812.359999999</v>
      </c>
      <c r="E12" s="593">
        <v>997035.40000000037</v>
      </c>
      <c r="F12" s="591">
        <f t="shared" si="1"/>
        <v>31987064.622000001</v>
      </c>
    </row>
    <row r="13" spans="1:6">
      <c r="A13" s="595" t="s">
        <v>978</v>
      </c>
      <c r="B13" s="596">
        <v>0</v>
      </c>
      <c r="C13" s="596">
        <v>561360</v>
      </c>
      <c r="D13" s="596">
        <v>97360429.280000001</v>
      </c>
      <c r="E13" s="596">
        <v>4565384.18</v>
      </c>
      <c r="F13" s="597">
        <f t="shared" si="1"/>
        <v>102487173.46000001</v>
      </c>
    </row>
    <row r="14" spans="1:6">
      <c r="A14" s="592" t="s">
        <v>975</v>
      </c>
      <c r="B14" s="598">
        <v>0</v>
      </c>
      <c r="C14" s="598">
        <v>561360</v>
      </c>
      <c r="D14" s="598">
        <v>97360429.280000001</v>
      </c>
      <c r="E14" s="598">
        <v>4559149.18</v>
      </c>
      <c r="F14" s="597">
        <f t="shared" si="1"/>
        <v>102480938.46000001</v>
      </c>
    </row>
    <row r="15" spans="1:6">
      <c r="A15" s="592" t="s">
        <v>976</v>
      </c>
      <c r="B15" s="598">
        <v>0</v>
      </c>
      <c r="C15" s="598">
        <v>0</v>
      </c>
      <c r="D15" s="598">
        <v>0</v>
      </c>
      <c r="E15" s="598">
        <v>6235</v>
      </c>
      <c r="F15" s="597">
        <f t="shared" si="1"/>
        <v>6235</v>
      </c>
    </row>
    <row r="16" spans="1:6">
      <c r="A16" s="594" t="s">
        <v>977</v>
      </c>
      <c r="B16" s="598">
        <v>0</v>
      </c>
      <c r="C16" s="598">
        <v>0</v>
      </c>
      <c r="D16" s="598">
        <v>0</v>
      </c>
      <c r="E16" s="598">
        <v>6235</v>
      </c>
      <c r="F16" s="597">
        <f t="shared" si="1"/>
        <v>6235</v>
      </c>
    </row>
    <row r="17" spans="1:6">
      <c r="A17" s="595" t="s">
        <v>958</v>
      </c>
      <c r="B17" s="596">
        <v>819092603.13096416</v>
      </c>
      <c r="C17" s="596">
        <v>6432011.4034519996</v>
      </c>
      <c r="D17" s="596">
        <v>46879741.917976201</v>
      </c>
      <c r="E17" s="596">
        <v>990800.40000000037</v>
      </c>
      <c r="F17" s="597">
        <f t="shared" si="1"/>
        <v>873395156.85239232</v>
      </c>
    </row>
    <row r="18" spans="1:6">
      <c r="A18" s="592" t="s">
        <v>975</v>
      </c>
      <c r="B18" s="598">
        <v>814060212.90199995</v>
      </c>
      <c r="C18" s="598">
        <v>2245440</v>
      </c>
      <c r="D18" s="598">
        <v>11645812.359999999</v>
      </c>
      <c r="E18" s="598">
        <v>990800.40000000037</v>
      </c>
      <c r="F18" s="597">
        <f t="shared" si="1"/>
        <v>828942265.66199994</v>
      </c>
    </row>
    <row r="19" spans="1:6">
      <c r="A19" s="592" t="s">
        <v>976</v>
      </c>
      <c r="B19" s="598">
        <v>5032390.2289641993</v>
      </c>
      <c r="C19" s="598">
        <v>4186571.4034520001</v>
      </c>
      <c r="D19" s="598">
        <v>35233929.557976201</v>
      </c>
      <c r="E19" s="598">
        <v>0</v>
      </c>
      <c r="F19" s="597">
        <f t="shared" si="1"/>
        <v>44452891.190392405</v>
      </c>
    </row>
    <row r="20" spans="1:6" ht="15" thickBot="1">
      <c r="A20" s="599" t="s">
        <v>977</v>
      </c>
      <c r="B20" s="600">
        <v>17098776.862000003</v>
      </c>
      <c r="C20" s="600">
        <v>2245440</v>
      </c>
      <c r="D20" s="600">
        <v>11645812.359999999</v>
      </c>
      <c r="E20" s="600">
        <v>990800.40000000037</v>
      </c>
      <c r="F20" s="597">
        <f t="shared" si="1"/>
        <v>31980829.622000001</v>
      </c>
    </row>
  </sheetData>
  <mergeCells count="3">
    <mergeCell ref="A7:A8"/>
    <mergeCell ref="B7:E7"/>
    <mergeCell ref="F7:F8"/>
  </mergeCells>
  <pageMargins left="0.7" right="0.7" top="0.75" bottom="0.75" header="0.3" footer="0.3"/>
  <pageSetup scale="48"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68"/>
  <sheetViews>
    <sheetView zoomScale="80" zoomScaleNormal="80" workbookViewId="0">
      <pane xSplit="1" ySplit="5" topLeftCell="B6" activePane="bottomRight" state="frozen"/>
      <selection activeCell="K11" sqref="K11"/>
      <selection pane="topRight" activeCell="K11" sqref="K11"/>
      <selection pane="bottomLeft" activeCell="K11" sqref="K11"/>
      <selection pane="bottomRight" activeCell="K11" sqref="K11"/>
    </sheetView>
  </sheetViews>
  <sheetFormatPr defaultRowHeight="14.4"/>
  <cols>
    <col min="1" max="1" width="10.6640625" style="30" customWidth="1"/>
    <col min="2" max="2" width="91.6640625" style="30" customWidth="1"/>
    <col min="3" max="3" width="53.33203125" style="30" customWidth="1"/>
    <col min="4" max="4" width="32.33203125" style="30" customWidth="1"/>
    <col min="5" max="5" width="9.44140625" customWidth="1"/>
  </cols>
  <sheetData>
    <row r="1" spans="1:6">
      <c r="A1" s="13" t="s">
        <v>108</v>
      </c>
      <c r="B1" s="15" t="str">
        <f>Info!C2</f>
        <v>სს ”ლიბერთი ბანკი”</v>
      </c>
      <c r="E1" s="2"/>
      <c r="F1" s="2"/>
    </row>
    <row r="2" spans="1:6" s="17" customFormat="1" ht="15.75" customHeight="1">
      <c r="A2" s="17" t="s">
        <v>109</v>
      </c>
      <c r="B2" s="612">
        <f>'1. key ratios'!B2</f>
        <v>45657</v>
      </c>
    </row>
    <row r="3" spans="1:6" s="17" customFormat="1" ht="15.75" customHeight="1">
      <c r="A3" s="22"/>
    </row>
    <row r="4" spans="1:6" s="17" customFormat="1" ht="15.75" customHeight="1" thickBot="1">
      <c r="A4" s="17" t="s">
        <v>258</v>
      </c>
      <c r="B4" s="139" t="s">
        <v>172</v>
      </c>
      <c r="D4" s="141" t="s">
        <v>87</v>
      </c>
    </row>
    <row r="5" spans="1:6" ht="27.6">
      <c r="A5" s="90" t="s">
        <v>25</v>
      </c>
      <c r="B5" s="91" t="s">
        <v>144</v>
      </c>
      <c r="C5" s="92" t="s">
        <v>857</v>
      </c>
      <c r="D5" s="140" t="s">
        <v>173</v>
      </c>
    </row>
    <row r="6" spans="1:6">
      <c r="A6" s="409">
        <v>1</v>
      </c>
      <c r="B6" s="370" t="s">
        <v>842</v>
      </c>
      <c r="C6" s="646">
        <f>SUM(C7:C9)</f>
        <v>551047377.13</v>
      </c>
      <c r="D6" s="85"/>
      <c r="E6" s="7"/>
    </row>
    <row r="7" spans="1:6">
      <c r="A7" s="409">
        <v>1.1000000000000001</v>
      </c>
      <c r="B7" s="371" t="s">
        <v>96</v>
      </c>
      <c r="C7" s="647">
        <v>324672620.79000002</v>
      </c>
      <c r="D7" s="86"/>
      <c r="E7" s="7"/>
    </row>
    <row r="8" spans="1:6">
      <c r="A8" s="409">
        <v>1.2</v>
      </c>
      <c r="B8" s="371" t="s">
        <v>97</v>
      </c>
      <c r="C8" s="647">
        <v>116848310.56</v>
      </c>
      <c r="D8" s="86"/>
      <c r="E8" s="7"/>
    </row>
    <row r="9" spans="1:6">
      <c r="A9" s="409">
        <v>1.3</v>
      </c>
      <c r="B9" s="371" t="s">
        <v>98</v>
      </c>
      <c r="C9" s="648">
        <v>109526445.78</v>
      </c>
      <c r="D9" s="86"/>
      <c r="E9" s="7"/>
    </row>
    <row r="10" spans="1:6">
      <c r="A10" s="409">
        <v>2</v>
      </c>
      <c r="B10" s="372" t="s">
        <v>729</v>
      </c>
      <c r="C10" s="649">
        <v>330647.54000000004</v>
      </c>
      <c r="D10" s="86"/>
      <c r="E10" s="7"/>
    </row>
    <row r="11" spans="1:6">
      <c r="A11" s="409">
        <v>2.1</v>
      </c>
      <c r="B11" s="373" t="s">
        <v>730</v>
      </c>
      <c r="C11" s="650">
        <v>102263.9</v>
      </c>
      <c r="D11" s="87"/>
      <c r="E11" s="8"/>
    </row>
    <row r="12" spans="1:6" ht="23.7" customHeight="1">
      <c r="A12" s="409">
        <v>3</v>
      </c>
      <c r="B12" s="374" t="s">
        <v>731</v>
      </c>
      <c r="C12" s="651"/>
      <c r="D12" s="87"/>
      <c r="E12" s="8"/>
    </row>
    <row r="13" spans="1:6" ht="22.95" customHeight="1">
      <c r="A13" s="409">
        <v>4</v>
      </c>
      <c r="B13" s="375" t="s">
        <v>732</v>
      </c>
      <c r="C13" s="650"/>
      <c r="D13" s="87"/>
      <c r="E13" s="8"/>
    </row>
    <row r="14" spans="1:6">
      <c r="A14" s="409">
        <v>5</v>
      </c>
      <c r="B14" s="375" t="s">
        <v>733</v>
      </c>
      <c r="C14" s="651">
        <f>SUM(C15:C17)</f>
        <v>135042027</v>
      </c>
      <c r="D14" s="87"/>
      <c r="E14" s="8"/>
    </row>
    <row r="15" spans="1:6">
      <c r="A15" s="409">
        <v>5.0999999999999996</v>
      </c>
      <c r="B15" s="376" t="s">
        <v>734</v>
      </c>
      <c r="C15" s="648"/>
      <c r="D15" s="87"/>
      <c r="E15" s="7"/>
    </row>
    <row r="16" spans="1:6">
      <c r="A16" s="409">
        <v>5.2</v>
      </c>
      <c r="B16" s="376" t="s">
        <v>569</v>
      </c>
      <c r="C16" s="648">
        <v>135042027</v>
      </c>
      <c r="D16" s="86"/>
      <c r="E16" s="7"/>
    </row>
    <row r="17" spans="1:5">
      <c r="A17" s="409">
        <v>5.3</v>
      </c>
      <c r="B17" s="376" t="s">
        <v>735</v>
      </c>
      <c r="C17" s="648"/>
      <c r="D17" s="86"/>
      <c r="E17" s="7"/>
    </row>
    <row r="18" spans="1:5">
      <c r="A18" s="409">
        <v>6</v>
      </c>
      <c r="B18" s="374" t="s">
        <v>736</v>
      </c>
      <c r="C18" s="649">
        <f>SUM(C19:C20)</f>
        <v>3914827348.2887602</v>
      </c>
      <c r="D18" s="86"/>
      <c r="E18" s="7"/>
    </row>
    <row r="19" spans="1:5">
      <c r="A19" s="409">
        <v>6.1</v>
      </c>
      <c r="B19" s="376" t="s">
        <v>569</v>
      </c>
      <c r="C19" s="650">
        <v>367044278.03413582</v>
      </c>
      <c r="D19" s="86"/>
      <c r="E19" s="7"/>
    </row>
    <row r="20" spans="1:5">
      <c r="A20" s="409">
        <v>6.2</v>
      </c>
      <c r="B20" s="376" t="s">
        <v>735</v>
      </c>
      <c r="C20" s="650">
        <v>3547783070.2546244</v>
      </c>
      <c r="D20" s="86"/>
      <c r="E20" s="7"/>
    </row>
    <row r="21" spans="1:5">
      <c r="A21" s="409">
        <v>7</v>
      </c>
      <c r="B21" s="377" t="s">
        <v>737</v>
      </c>
      <c r="C21" s="650"/>
      <c r="D21" s="86"/>
      <c r="E21" s="7"/>
    </row>
    <row r="22" spans="1:5">
      <c r="A22" s="409">
        <v>8</v>
      </c>
      <c r="B22" s="378" t="s">
        <v>738</v>
      </c>
      <c r="C22" s="648"/>
      <c r="D22" s="86"/>
      <c r="E22" s="7"/>
    </row>
    <row r="23" spans="1:5">
      <c r="A23" s="409">
        <v>9</v>
      </c>
      <c r="B23" s="375" t="s">
        <v>739</v>
      </c>
      <c r="C23" s="649">
        <f>SUM(C24:C25)</f>
        <v>198290376.61000001</v>
      </c>
      <c r="D23" s="425"/>
      <c r="E23" s="7"/>
    </row>
    <row r="24" spans="1:5">
      <c r="A24" s="409">
        <v>9.1</v>
      </c>
      <c r="B24" s="379" t="s">
        <v>740</v>
      </c>
      <c r="C24" s="652">
        <v>196245657.57000002</v>
      </c>
      <c r="D24" s="88"/>
      <c r="E24" s="7"/>
    </row>
    <row r="25" spans="1:5">
      <c r="A25" s="409">
        <v>9.1999999999999993</v>
      </c>
      <c r="B25" s="379" t="s">
        <v>741</v>
      </c>
      <c r="C25" s="653">
        <v>2044719.04</v>
      </c>
      <c r="D25" s="424"/>
      <c r="E25" s="6"/>
    </row>
    <row r="26" spans="1:5">
      <c r="A26" s="409">
        <v>10</v>
      </c>
      <c r="B26" s="375" t="s">
        <v>36</v>
      </c>
      <c r="C26" s="654">
        <f>SUM(C27:C28)</f>
        <v>71952385.169999987</v>
      </c>
      <c r="D26" s="566" t="s">
        <v>933</v>
      </c>
      <c r="E26" s="7"/>
    </row>
    <row r="27" spans="1:5">
      <c r="A27" s="409">
        <v>10.1</v>
      </c>
      <c r="B27" s="379" t="s">
        <v>742</v>
      </c>
      <c r="C27" s="647"/>
      <c r="D27" s="86"/>
      <c r="E27" s="7"/>
    </row>
    <row r="28" spans="1:5">
      <c r="A28" s="409">
        <v>10.199999999999999</v>
      </c>
      <c r="B28" s="379" t="s">
        <v>743</v>
      </c>
      <c r="C28" s="647">
        <v>71952385.169999987</v>
      </c>
      <c r="D28" s="86"/>
      <c r="E28" s="7"/>
    </row>
    <row r="29" spans="1:5">
      <c r="A29" s="409">
        <v>11</v>
      </c>
      <c r="B29" s="375" t="s">
        <v>744</v>
      </c>
      <c r="C29" s="647">
        <f>SUM(C30:C31)</f>
        <v>0</v>
      </c>
      <c r="D29" s="86"/>
      <c r="E29" s="7"/>
    </row>
    <row r="30" spans="1:5">
      <c r="A30" s="409">
        <v>11.1</v>
      </c>
      <c r="B30" s="379" t="s">
        <v>745</v>
      </c>
      <c r="C30" s="647"/>
      <c r="D30" s="86"/>
      <c r="E30" s="7"/>
    </row>
    <row r="31" spans="1:5">
      <c r="A31" s="409">
        <v>11.2</v>
      </c>
      <c r="B31" s="379" t="s">
        <v>746</v>
      </c>
      <c r="C31" s="647"/>
      <c r="D31" s="86"/>
      <c r="E31" s="7"/>
    </row>
    <row r="32" spans="1:5">
      <c r="A32" s="409">
        <v>13</v>
      </c>
      <c r="B32" s="375" t="s">
        <v>99</v>
      </c>
      <c r="C32" s="655">
        <v>40198675.567000002</v>
      </c>
      <c r="D32" s="86"/>
      <c r="E32" s="7"/>
    </row>
    <row r="33" spans="1:5">
      <c r="A33" s="409">
        <v>13.1</v>
      </c>
      <c r="B33" s="380" t="s">
        <v>747</v>
      </c>
      <c r="C33" s="647"/>
      <c r="D33" s="86"/>
      <c r="E33" s="7"/>
    </row>
    <row r="34" spans="1:5">
      <c r="A34" s="409">
        <v>13.2</v>
      </c>
      <c r="B34" s="380" t="s">
        <v>748</v>
      </c>
      <c r="C34" s="656"/>
      <c r="D34" s="88"/>
      <c r="E34" s="7"/>
    </row>
    <row r="35" spans="1:5">
      <c r="A35" s="409">
        <v>14</v>
      </c>
      <c r="B35" s="381" t="s">
        <v>749</v>
      </c>
      <c r="C35" s="657">
        <f>SUM(C6,C10,C12,C13,C14,C18,C21,C22,C23,C26,C29,C32)</f>
        <v>4911688837.3057604</v>
      </c>
      <c r="D35" s="88"/>
      <c r="E35" s="7"/>
    </row>
    <row r="36" spans="1:5">
      <c r="A36" s="409"/>
      <c r="B36" s="382" t="s">
        <v>104</v>
      </c>
      <c r="C36" s="658"/>
      <c r="D36" s="89"/>
      <c r="E36" s="7"/>
    </row>
    <row r="37" spans="1:5">
      <c r="A37" s="409">
        <v>15</v>
      </c>
      <c r="B37" s="383" t="s">
        <v>750</v>
      </c>
      <c r="C37" s="659">
        <v>449375.96</v>
      </c>
      <c r="D37" s="424"/>
      <c r="E37" s="6"/>
    </row>
    <row r="38" spans="1:5">
      <c r="A38" s="409">
        <v>15.1</v>
      </c>
      <c r="B38" s="384" t="s">
        <v>730</v>
      </c>
      <c r="C38" s="647">
        <v>449375.96</v>
      </c>
      <c r="D38" s="86"/>
      <c r="E38" s="7"/>
    </row>
    <row r="39" spans="1:5" ht="20.399999999999999">
      <c r="A39" s="409">
        <v>16</v>
      </c>
      <c r="B39" s="377" t="s">
        <v>751</v>
      </c>
      <c r="C39" s="647"/>
      <c r="D39" s="86"/>
      <c r="E39" s="7"/>
    </row>
    <row r="40" spans="1:5">
      <c r="A40" s="409">
        <v>17</v>
      </c>
      <c r="B40" s="377" t="s">
        <v>752</v>
      </c>
      <c r="C40" s="647">
        <f>SUM(C41:C44)</f>
        <v>4113857642.3837576</v>
      </c>
      <c r="D40" s="86"/>
      <c r="E40" s="7"/>
    </row>
    <row r="41" spans="1:5">
      <c r="A41" s="409">
        <v>17.100000000000001</v>
      </c>
      <c r="B41" s="385" t="s">
        <v>753</v>
      </c>
      <c r="C41" s="647">
        <v>3232523432.3937578</v>
      </c>
      <c r="D41" s="86"/>
      <c r="E41" s="7"/>
    </row>
    <row r="42" spans="1:5">
      <c r="A42" s="413">
        <v>17.2</v>
      </c>
      <c r="B42" s="414" t="s">
        <v>100</v>
      </c>
      <c r="C42" s="647">
        <v>841414327.19999993</v>
      </c>
      <c r="D42" s="88"/>
      <c r="E42" s="7"/>
    </row>
    <row r="43" spans="1:5">
      <c r="A43" s="409">
        <v>17.3</v>
      </c>
      <c r="B43" s="415" t="s">
        <v>754</v>
      </c>
      <c r="C43" s="656"/>
      <c r="D43" s="416"/>
      <c r="E43" s="7"/>
    </row>
    <row r="44" spans="1:5">
      <c r="A44" s="409">
        <v>17.399999999999999</v>
      </c>
      <c r="B44" s="415" t="s">
        <v>755</v>
      </c>
      <c r="C44" s="660">
        <v>39919882.790000007</v>
      </c>
      <c r="D44" s="416"/>
      <c r="E44" s="7"/>
    </row>
    <row r="45" spans="1:5">
      <c r="A45" s="409">
        <v>18</v>
      </c>
      <c r="B45" s="417" t="s">
        <v>756</v>
      </c>
      <c r="C45" s="661">
        <v>1721182.5076324514</v>
      </c>
      <c r="D45" s="423"/>
      <c r="E45" s="6"/>
    </row>
    <row r="46" spans="1:5">
      <c r="A46" s="409">
        <v>19</v>
      </c>
      <c r="B46" s="417" t="s">
        <v>757</v>
      </c>
      <c r="C46" s="662">
        <f>SUM(C47:C48)</f>
        <v>16424495</v>
      </c>
      <c r="D46" s="418"/>
    </row>
    <row r="47" spans="1:5">
      <c r="A47" s="409">
        <v>19.100000000000001</v>
      </c>
      <c r="B47" s="419" t="s">
        <v>758</v>
      </c>
      <c r="C47" s="663">
        <v>830986</v>
      </c>
      <c r="D47" s="418"/>
    </row>
    <row r="48" spans="1:5">
      <c r="A48" s="409">
        <v>19.2</v>
      </c>
      <c r="B48" s="419" t="s">
        <v>759</v>
      </c>
      <c r="C48" s="663">
        <v>15593509</v>
      </c>
      <c r="D48" s="418"/>
    </row>
    <row r="49" spans="1:4">
      <c r="A49" s="409">
        <v>20</v>
      </c>
      <c r="B49" s="390" t="s">
        <v>101</v>
      </c>
      <c r="C49" s="662">
        <v>129902615.902</v>
      </c>
      <c r="D49" s="418"/>
    </row>
    <row r="50" spans="1:4">
      <c r="A50" s="409">
        <v>21</v>
      </c>
      <c r="B50" s="391" t="s">
        <v>89</v>
      </c>
      <c r="C50" s="662">
        <v>50193453.300000004</v>
      </c>
      <c r="D50" s="418"/>
    </row>
    <row r="51" spans="1:4">
      <c r="A51" s="409">
        <v>21.1</v>
      </c>
      <c r="B51" s="386" t="s">
        <v>760</v>
      </c>
      <c r="C51" s="663">
        <v>91125.43</v>
      </c>
      <c r="D51" s="418"/>
    </row>
    <row r="52" spans="1:4">
      <c r="A52" s="409">
        <v>22</v>
      </c>
      <c r="B52" s="390" t="s">
        <v>761</v>
      </c>
      <c r="C52" s="662">
        <f>SUM(C37,C39,C40,C45,C46,C49,C50)</f>
        <v>4312548765.0533895</v>
      </c>
      <c r="D52" s="418"/>
    </row>
    <row r="53" spans="1:4">
      <c r="A53" s="409"/>
      <c r="B53" s="392" t="s">
        <v>762</v>
      </c>
      <c r="C53" s="664"/>
      <c r="D53" s="418"/>
    </row>
    <row r="54" spans="1:4">
      <c r="A54" s="409">
        <v>23</v>
      </c>
      <c r="B54" s="390" t="s">
        <v>105</v>
      </c>
      <c r="C54" s="662">
        <v>44490459.259999998</v>
      </c>
      <c r="D54" s="418"/>
    </row>
    <row r="55" spans="1:4">
      <c r="A55" s="409">
        <v>24</v>
      </c>
      <c r="B55" s="390" t="s">
        <v>763</v>
      </c>
      <c r="C55" s="662">
        <v>45653.84</v>
      </c>
      <c r="D55" s="418"/>
    </row>
    <row r="56" spans="1:4">
      <c r="A56" s="409">
        <v>25</v>
      </c>
      <c r="B56" s="393" t="s">
        <v>102</v>
      </c>
      <c r="C56" s="662">
        <v>41370267.239999995</v>
      </c>
      <c r="D56" s="418"/>
    </row>
    <row r="57" spans="1:4">
      <c r="A57" s="409">
        <v>26</v>
      </c>
      <c r="B57" s="417" t="s">
        <v>764</v>
      </c>
      <c r="C57" s="665"/>
      <c r="D57" s="418"/>
    </row>
    <row r="58" spans="1:4">
      <c r="A58" s="409">
        <v>27</v>
      </c>
      <c r="B58" s="417" t="s">
        <v>765</v>
      </c>
      <c r="C58" s="665">
        <f>SUM(C59:C60)</f>
        <v>0</v>
      </c>
      <c r="D58" s="418"/>
    </row>
    <row r="59" spans="1:4">
      <c r="A59" s="409">
        <v>27.1</v>
      </c>
      <c r="B59" s="420" t="s">
        <v>766</v>
      </c>
      <c r="C59" s="665"/>
      <c r="D59" s="418"/>
    </row>
    <row r="60" spans="1:4">
      <c r="A60" s="409">
        <v>27.2</v>
      </c>
      <c r="B60" s="415" t="s">
        <v>767</v>
      </c>
      <c r="C60" s="665"/>
      <c r="D60" s="418"/>
    </row>
    <row r="61" spans="1:4">
      <c r="A61" s="409">
        <v>28</v>
      </c>
      <c r="B61" s="391" t="s">
        <v>768</v>
      </c>
      <c r="C61" s="665"/>
      <c r="D61" s="418"/>
    </row>
    <row r="62" spans="1:4">
      <c r="A62" s="409">
        <v>29</v>
      </c>
      <c r="B62" s="417" t="s">
        <v>769</v>
      </c>
      <c r="C62" s="662">
        <f>SUM(C63:C65)</f>
        <v>24921509.52</v>
      </c>
      <c r="D62" s="418"/>
    </row>
    <row r="63" spans="1:4">
      <c r="A63" s="409">
        <v>29.1</v>
      </c>
      <c r="B63" s="421" t="s">
        <v>770</v>
      </c>
      <c r="C63" s="663">
        <v>24921509.52</v>
      </c>
      <c r="D63" s="418"/>
    </row>
    <row r="64" spans="1:4" ht="24" customHeight="1">
      <c r="A64" s="409">
        <v>29.2</v>
      </c>
      <c r="B64" s="420" t="s">
        <v>771</v>
      </c>
      <c r="C64" s="665"/>
      <c r="D64" s="418"/>
    </row>
    <row r="65" spans="1:4" ht="22.2" customHeight="1">
      <c r="A65" s="409">
        <v>29.3</v>
      </c>
      <c r="B65" s="422" t="s">
        <v>772</v>
      </c>
      <c r="C65" s="665"/>
      <c r="D65" s="418"/>
    </row>
    <row r="66" spans="1:4">
      <c r="A66" s="409">
        <v>30</v>
      </c>
      <c r="B66" s="396" t="s">
        <v>103</v>
      </c>
      <c r="C66" s="662">
        <v>488312184.01999998</v>
      </c>
      <c r="D66" s="418"/>
    </row>
    <row r="67" spans="1:4">
      <c r="A67" s="409">
        <v>31</v>
      </c>
      <c r="B67" s="395" t="s">
        <v>773</v>
      </c>
      <c r="C67" s="662">
        <f>SUM(C54,C55,C56,C57,C58,C61,C62,C66)</f>
        <v>599140073.88</v>
      </c>
      <c r="D67" s="418"/>
    </row>
    <row r="68" spans="1:4">
      <c r="A68" s="409">
        <v>32</v>
      </c>
      <c r="B68" s="396" t="s">
        <v>774</v>
      </c>
      <c r="C68" s="662">
        <f>SUM(C52,C67)</f>
        <v>4911688838.9333897</v>
      </c>
      <c r="D68" s="418"/>
    </row>
  </sheetData>
  <pageMargins left="0.7" right="0.7" top="0.75" bottom="0.75" header="0.3" footer="0.3"/>
  <pageSetup paperSize="9" scale="44"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2"/>
  <sheetViews>
    <sheetView zoomScale="80" zoomScaleNormal="80" workbookViewId="0">
      <pane xSplit="2" ySplit="7" topLeftCell="G8" activePane="bottomRight" state="frozen"/>
      <selection activeCell="K11" sqref="K11"/>
      <selection pane="topRight" activeCell="K11" sqref="K11"/>
      <selection pane="bottomLeft" activeCell="K11" sqref="K11"/>
      <selection pane="bottomRight" activeCell="K11" sqref="K11"/>
    </sheetView>
  </sheetViews>
  <sheetFormatPr defaultColWidth="9.33203125" defaultRowHeight="13.8"/>
  <cols>
    <col min="1" max="1" width="10.5546875" style="2" bestFit="1" customWidth="1"/>
    <col min="2" max="2" width="97" style="2" bestFit="1" customWidth="1"/>
    <col min="3" max="3" width="11.33203125" style="2" bestFit="1" customWidth="1"/>
    <col min="4" max="4" width="13" style="2" bestFit="1" customWidth="1"/>
    <col min="5" max="5" width="10.33203125" style="2" bestFit="1" customWidth="1"/>
    <col min="6" max="6" width="13" style="2" bestFit="1" customWidth="1"/>
    <col min="7" max="7" width="12.6640625" style="2" bestFit="1" customWidth="1"/>
    <col min="8" max="8" width="13" style="2" bestFit="1" customWidth="1"/>
    <col min="9" max="9" width="11.5546875" style="2" bestFit="1" customWidth="1"/>
    <col min="10" max="10" width="13" style="2" bestFit="1" customWidth="1"/>
    <col min="11" max="11" width="13.6640625" style="2" bestFit="1" customWidth="1"/>
    <col min="12" max="12" width="13" style="2" bestFit="1" customWidth="1"/>
    <col min="13" max="13" width="13.21875" style="2" bestFit="1" customWidth="1"/>
    <col min="14" max="14" width="13" style="2" bestFit="1" customWidth="1"/>
    <col min="15" max="15" width="10.6640625" style="2" bestFit="1" customWidth="1"/>
    <col min="16" max="16" width="13" style="2" bestFit="1" customWidth="1"/>
    <col min="17" max="17" width="10.6640625" style="2" bestFit="1" customWidth="1"/>
    <col min="18" max="18" width="13" style="2" bestFit="1" customWidth="1"/>
    <col min="19" max="19" width="31.5546875" style="2" bestFit="1" customWidth="1"/>
    <col min="20" max="16384" width="9.33203125" style="11"/>
  </cols>
  <sheetData>
    <row r="1" spans="1:19">
      <c r="A1" s="2" t="s">
        <v>108</v>
      </c>
      <c r="B1" s="216" t="str">
        <f>Info!C2</f>
        <v>სს ”ლიბერთი ბანკი”</v>
      </c>
    </row>
    <row r="2" spans="1:19">
      <c r="A2" s="2" t="s">
        <v>109</v>
      </c>
      <c r="B2" s="612">
        <f>'1. key ratios'!B2</f>
        <v>45657</v>
      </c>
    </row>
    <row r="4" spans="1:19" ht="28.2" thickBot="1">
      <c r="A4" s="29" t="s">
        <v>259</v>
      </c>
      <c r="B4" s="190" t="s">
        <v>294</v>
      </c>
    </row>
    <row r="5" spans="1:19">
      <c r="A5" s="76"/>
      <c r="B5" s="77"/>
      <c r="C5" s="70" t="s">
        <v>0</v>
      </c>
      <c r="D5" s="70" t="s">
        <v>1</v>
      </c>
      <c r="E5" s="70" t="s">
        <v>2</v>
      </c>
      <c r="F5" s="70" t="s">
        <v>3</v>
      </c>
      <c r="G5" s="70" t="s">
        <v>4</v>
      </c>
      <c r="H5" s="70" t="s">
        <v>5</v>
      </c>
      <c r="I5" s="70" t="s">
        <v>145</v>
      </c>
      <c r="J5" s="70" t="s">
        <v>146</v>
      </c>
      <c r="K5" s="70" t="s">
        <v>147</v>
      </c>
      <c r="L5" s="70" t="s">
        <v>148</v>
      </c>
      <c r="M5" s="70" t="s">
        <v>149</v>
      </c>
      <c r="N5" s="70" t="s">
        <v>150</v>
      </c>
      <c r="O5" s="70" t="s">
        <v>281</v>
      </c>
      <c r="P5" s="70" t="s">
        <v>282</v>
      </c>
      <c r="Q5" s="70" t="s">
        <v>283</v>
      </c>
      <c r="R5" s="182" t="s">
        <v>284</v>
      </c>
      <c r="S5" s="71" t="s">
        <v>285</v>
      </c>
    </row>
    <row r="6" spans="1:19" ht="46.5" customHeight="1">
      <c r="A6" s="94"/>
      <c r="B6" s="858" t="s">
        <v>286</v>
      </c>
      <c r="C6" s="856">
        <v>0</v>
      </c>
      <c r="D6" s="857"/>
      <c r="E6" s="856">
        <v>0.2</v>
      </c>
      <c r="F6" s="857"/>
      <c r="G6" s="856">
        <v>0.35</v>
      </c>
      <c r="H6" s="857"/>
      <c r="I6" s="856">
        <v>0.5</v>
      </c>
      <c r="J6" s="857"/>
      <c r="K6" s="856">
        <v>0.75</v>
      </c>
      <c r="L6" s="857"/>
      <c r="M6" s="856">
        <v>1</v>
      </c>
      <c r="N6" s="857"/>
      <c r="O6" s="856">
        <v>1.5</v>
      </c>
      <c r="P6" s="857"/>
      <c r="Q6" s="856">
        <v>2.5</v>
      </c>
      <c r="R6" s="857"/>
      <c r="S6" s="854" t="s">
        <v>156</v>
      </c>
    </row>
    <row r="7" spans="1:19">
      <c r="A7" s="94"/>
      <c r="B7" s="859"/>
      <c r="C7" s="189" t="s">
        <v>279</v>
      </c>
      <c r="D7" s="189" t="s">
        <v>280</v>
      </c>
      <c r="E7" s="189" t="s">
        <v>279</v>
      </c>
      <c r="F7" s="189" t="s">
        <v>280</v>
      </c>
      <c r="G7" s="189" t="s">
        <v>279</v>
      </c>
      <c r="H7" s="189" t="s">
        <v>280</v>
      </c>
      <c r="I7" s="189" t="s">
        <v>279</v>
      </c>
      <c r="J7" s="189" t="s">
        <v>280</v>
      </c>
      <c r="K7" s="189" t="s">
        <v>279</v>
      </c>
      <c r="L7" s="189" t="s">
        <v>280</v>
      </c>
      <c r="M7" s="189" t="s">
        <v>279</v>
      </c>
      <c r="N7" s="189" t="s">
        <v>280</v>
      </c>
      <c r="O7" s="189" t="s">
        <v>279</v>
      </c>
      <c r="P7" s="189" t="s">
        <v>280</v>
      </c>
      <c r="Q7" s="189" t="s">
        <v>279</v>
      </c>
      <c r="R7" s="189" t="s">
        <v>280</v>
      </c>
      <c r="S7" s="855"/>
    </row>
    <row r="8" spans="1:19" s="97" customFormat="1">
      <c r="A8" s="74">
        <v>1</v>
      </c>
      <c r="B8" s="115" t="s">
        <v>134</v>
      </c>
      <c r="C8" s="166">
        <v>471121845.92660403</v>
      </c>
      <c r="D8" s="166">
        <v>32936.17</v>
      </c>
      <c r="E8" s="166">
        <v>0</v>
      </c>
      <c r="F8" s="183">
        <v>0</v>
      </c>
      <c r="G8" s="166">
        <v>0</v>
      </c>
      <c r="H8" s="166">
        <v>0</v>
      </c>
      <c r="I8" s="166">
        <v>0</v>
      </c>
      <c r="J8" s="166">
        <v>0</v>
      </c>
      <c r="K8" s="166">
        <v>0</v>
      </c>
      <c r="L8" s="166">
        <v>0</v>
      </c>
      <c r="M8" s="166">
        <v>110578665.24575436</v>
      </c>
      <c r="N8" s="166">
        <v>0</v>
      </c>
      <c r="O8" s="166">
        <v>0</v>
      </c>
      <c r="P8" s="166">
        <v>0</v>
      </c>
      <c r="Q8" s="166">
        <v>0</v>
      </c>
      <c r="R8" s="183">
        <v>0</v>
      </c>
      <c r="S8" s="193">
        <f>$C$6*SUM(C8:D8)+$E$6*SUM(E8:F8)+$G$6*SUM(G8:H8)+$I$6*SUM(I8:J8)+$K$6*SUM(K8:L8)+$M$6*SUM(M8:N8)+$O$6*SUM(O8:P8)+$Q$6*SUM(Q8:R8)</f>
        <v>110578665.24575436</v>
      </c>
    </row>
    <row r="9" spans="1:19" s="97" customFormat="1">
      <c r="A9" s="74">
        <v>2</v>
      </c>
      <c r="B9" s="115" t="s">
        <v>135</v>
      </c>
      <c r="C9" s="166">
        <v>0</v>
      </c>
      <c r="D9" s="166">
        <v>0</v>
      </c>
      <c r="E9" s="166">
        <v>0</v>
      </c>
      <c r="F9" s="166">
        <v>0</v>
      </c>
      <c r="G9" s="166">
        <v>0</v>
      </c>
      <c r="H9" s="166">
        <v>0</v>
      </c>
      <c r="I9" s="166">
        <v>0</v>
      </c>
      <c r="J9" s="166">
        <v>0</v>
      </c>
      <c r="K9" s="166">
        <v>0</v>
      </c>
      <c r="L9" s="166">
        <v>0</v>
      </c>
      <c r="M9" s="166">
        <v>0</v>
      </c>
      <c r="N9" s="166">
        <v>0</v>
      </c>
      <c r="O9" s="166">
        <v>0</v>
      </c>
      <c r="P9" s="166">
        <v>0</v>
      </c>
      <c r="Q9" s="166">
        <v>0</v>
      </c>
      <c r="R9" s="183">
        <v>0</v>
      </c>
      <c r="S9" s="193">
        <f t="shared" ref="S9:S21" si="0">$C$6*SUM(C9:D9)+$E$6*SUM(E9:F9)+$G$6*SUM(G9:H9)+$I$6*SUM(I9:J9)+$K$6*SUM(K9:L9)+$M$6*SUM(M9:N9)+$O$6*SUM(O9:P9)+$Q$6*SUM(Q9:R9)</f>
        <v>0</v>
      </c>
    </row>
    <row r="10" spans="1:19" s="97" customFormat="1">
      <c r="A10" s="74">
        <v>3</v>
      </c>
      <c r="B10" s="115" t="s">
        <v>136</v>
      </c>
      <c r="C10" s="166">
        <v>0</v>
      </c>
      <c r="D10" s="166">
        <v>0</v>
      </c>
      <c r="E10" s="166">
        <v>0</v>
      </c>
      <c r="F10" s="166">
        <v>0</v>
      </c>
      <c r="G10" s="166">
        <v>0</v>
      </c>
      <c r="H10" s="166">
        <v>0</v>
      </c>
      <c r="I10" s="166">
        <v>0</v>
      </c>
      <c r="J10" s="166">
        <v>0</v>
      </c>
      <c r="K10" s="166">
        <v>0</v>
      </c>
      <c r="L10" s="166">
        <v>0</v>
      </c>
      <c r="M10" s="166">
        <v>0</v>
      </c>
      <c r="N10" s="166">
        <v>0</v>
      </c>
      <c r="O10" s="166">
        <v>0</v>
      </c>
      <c r="P10" s="166">
        <v>0</v>
      </c>
      <c r="Q10" s="166">
        <v>0</v>
      </c>
      <c r="R10" s="183">
        <v>0</v>
      </c>
      <c r="S10" s="193">
        <f t="shared" si="0"/>
        <v>0</v>
      </c>
    </row>
    <row r="11" spans="1:19" s="97" customFormat="1">
      <c r="A11" s="74">
        <v>4</v>
      </c>
      <c r="B11" s="115" t="s">
        <v>137</v>
      </c>
      <c r="C11" s="166">
        <v>0</v>
      </c>
      <c r="D11" s="166">
        <v>0</v>
      </c>
      <c r="E11" s="166">
        <v>0</v>
      </c>
      <c r="F11" s="166">
        <v>0</v>
      </c>
      <c r="G11" s="166">
        <v>0</v>
      </c>
      <c r="H11" s="166">
        <v>0</v>
      </c>
      <c r="I11" s="166">
        <v>0</v>
      </c>
      <c r="J11" s="166">
        <v>0</v>
      </c>
      <c r="K11" s="166">
        <v>0</v>
      </c>
      <c r="L11" s="166">
        <v>0</v>
      </c>
      <c r="M11" s="166">
        <v>0</v>
      </c>
      <c r="N11" s="166">
        <v>0</v>
      </c>
      <c r="O11" s="166">
        <v>0</v>
      </c>
      <c r="P11" s="166">
        <v>0</v>
      </c>
      <c r="Q11" s="166">
        <v>0</v>
      </c>
      <c r="R11" s="183">
        <v>0</v>
      </c>
      <c r="S11" s="193">
        <f t="shared" si="0"/>
        <v>0</v>
      </c>
    </row>
    <row r="12" spans="1:19" s="97" customFormat="1">
      <c r="A12" s="74">
        <v>5</v>
      </c>
      <c r="B12" s="115" t="s">
        <v>945</v>
      </c>
      <c r="C12" s="166">
        <v>0</v>
      </c>
      <c r="D12" s="166">
        <v>0</v>
      </c>
      <c r="E12" s="166">
        <v>0</v>
      </c>
      <c r="F12" s="166">
        <v>0</v>
      </c>
      <c r="G12" s="166">
        <v>0</v>
      </c>
      <c r="H12" s="166">
        <v>0</v>
      </c>
      <c r="I12" s="166">
        <v>0</v>
      </c>
      <c r="J12" s="166">
        <v>0</v>
      </c>
      <c r="K12" s="166">
        <v>0</v>
      </c>
      <c r="L12" s="166">
        <v>0</v>
      </c>
      <c r="M12" s="166">
        <v>155753.96</v>
      </c>
      <c r="N12" s="166">
        <v>0</v>
      </c>
      <c r="O12" s="166">
        <v>0</v>
      </c>
      <c r="P12" s="166">
        <v>0</v>
      </c>
      <c r="Q12" s="166">
        <v>0</v>
      </c>
      <c r="R12" s="183">
        <v>0</v>
      </c>
      <c r="S12" s="193">
        <f t="shared" si="0"/>
        <v>155753.96</v>
      </c>
    </row>
    <row r="13" spans="1:19" s="97" customFormat="1">
      <c r="A13" s="74">
        <v>6</v>
      </c>
      <c r="B13" s="115" t="s">
        <v>138</v>
      </c>
      <c r="C13" s="166">
        <v>0</v>
      </c>
      <c r="D13" s="166">
        <v>0</v>
      </c>
      <c r="E13" s="166">
        <v>47630606.797313288</v>
      </c>
      <c r="F13" s="166">
        <v>0</v>
      </c>
      <c r="G13" s="166">
        <v>0</v>
      </c>
      <c r="H13" s="166">
        <v>0</v>
      </c>
      <c r="I13" s="166">
        <v>60023895.304401055</v>
      </c>
      <c r="J13" s="166">
        <v>0</v>
      </c>
      <c r="K13" s="166">
        <v>0</v>
      </c>
      <c r="L13" s="166">
        <v>0</v>
      </c>
      <c r="M13" s="166">
        <v>1824233.0879003925</v>
      </c>
      <c r="N13" s="166">
        <v>0</v>
      </c>
      <c r="O13" s="166">
        <v>217456.65113833745</v>
      </c>
      <c r="P13" s="166">
        <v>0</v>
      </c>
      <c r="Q13" s="166">
        <v>0</v>
      </c>
      <c r="R13" s="183">
        <v>0</v>
      </c>
      <c r="S13" s="193">
        <f t="shared" si="0"/>
        <v>41688487.076271079</v>
      </c>
    </row>
    <row r="14" spans="1:19" s="97" customFormat="1">
      <c r="A14" s="74">
        <v>7</v>
      </c>
      <c r="B14" s="115" t="s">
        <v>71</v>
      </c>
      <c r="C14" s="166">
        <v>0</v>
      </c>
      <c r="D14" s="166">
        <v>0</v>
      </c>
      <c r="E14" s="166">
        <v>0</v>
      </c>
      <c r="F14" s="166">
        <v>0</v>
      </c>
      <c r="G14" s="166">
        <v>0</v>
      </c>
      <c r="H14" s="166">
        <v>0</v>
      </c>
      <c r="I14" s="166">
        <v>0</v>
      </c>
      <c r="J14" s="166">
        <v>0</v>
      </c>
      <c r="K14" s="166">
        <v>0</v>
      </c>
      <c r="L14" s="166">
        <v>0</v>
      </c>
      <c r="M14" s="166">
        <v>855820689.43925226</v>
      </c>
      <c r="N14" s="166">
        <v>52258767.228627428</v>
      </c>
      <c r="O14" s="166">
        <v>0</v>
      </c>
      <c r="P14" s="166">
        <v>0</v>
      </c>
      <c r="Q14" s="166">
        <v>0</v>
      </c>
      <c r="R14" s="183">
        <v>0</v>
      </c>
      <c r="S14" s="193">
        <f t="shared" si="0"/>
        <v>908079456.6678797</v>
      </c>
    </row>
    <row r="15" spans="1:19" s="97" customFormat="1">
      <c r="A15" s="74">
        <v>8</v>
      </c>
      <c r="B15" s="115" t="s">
        <v>72</v>
      </c>
      <c r="C15" s="166">
        <v>0</v>
      </c>
      <c r="D15" s="166">
        <v>0</v>
      </c>
      <c r="E15" s="166">
        <v>0</v>
      </c>
      <c r="F15" s="166">
        <v>0</v>
      </c>
      <c r="G15" s="166">
        <v>279603400.47092432</v>
      </c>
      <c r="H15" s="166">
        <v>0</v>
      </c>
      <c r="I15" s="166">
        <v>0</v>
      </c>
      <c r="J15" s="166">
        <v>0</v>
      </c>
      <c r="K15" s="166">
        <v>1751958377.5204613</v>
      </c>
      <c r="L15" s="166">
        <v>10834813.784232635</v>
      </c>
      <c r="M15" s="166">
        <v>0</v>
      </c>
      <c r="N15" s="166">
        <v>0</v>
      </c>
      <c r="O15" s="166">
        <v>0</v>
      </c>
      <c r="P15" s="166">
        <v>0</v>
      </c>
      <c r="Q15" s="166">
        <v>0</v>
      </c>
      <c r="R15" s="183">
        <v>0</v>
      </c>
      <c r="S15" s="193">
        <f t="shared" si="0"/>
        <v>1419956083.6433439</v>
      </c>
    </row>
    <row r="16" spans="1:19" s="97" customFormat="1">
      <c r="A16" s="74">
        <v>9</v>
      </c>
      <c r="B16" s="115" t="s">
        <v>946</v>
      </c>
      <c r="C16" s="166">
        <v>0</v>
      </c>
      <c r="D16" s="166">
        <v>0</v>
      </c>
      <c r="E16" s="166">
        <v>0</v>
      </c>
      <c r="F16" s="166">
        <v>0</v>
      </c>
      <c r="G16" s="166">
        <v>694105385.14917243</v>
      </c>
      <c r="H16" s="166">
        <v>0</v>
      </c>
      <c r="I16" s="166">
        <v>0</v>
      </c>
      <c r="J16" s="166">
        <v>0</v>
      </c>
      <c r="K16" s="166">
        <v>0</v>
      </c>
      <c r="L16" s="166">
        <v>0</v>
      </c>
      <c r="M16" s="166">
        <v>0</v>
      </c>
      <c r="N16" s="166">
        <v>0</v>
      </c>
      <c r="O16" s="166">
        <v>0</v>
      </c>
      <c r="P16" s="166">
        <v>0</v>
      </c>
      <c r="Q16" s="166">
        <v>0</v>
      </c>
      <c r="R16" s="183">
        <v>0</v>
      </c>
      <c r="S16" s="193">
        <f t="shared" si="0"/>
        <v>242936884.80221033</v>
      </c>
    </row>
    <row r="17" spans="1:19" s="97" customFormat="1">
      <c r="A17" s="74">
        <v>10</v>
      </c>
      <c r="B17" s="115" t="s">
        <v>67</v>
      </c>
      <c r="C17" s="166">
        <v>0</v>
      </c>
      <c r="D17" s="166">
        <v>0</v>
      </c>
      <c r="E17" s="166">
        <v>0</v>
      </c>
      <c r="F17" s="166">
        <v>0</v>
      </c>
      <c r="G17" s="166">
        <v>0</v>
      </c>
      <c r="H17" s="166">
        <v>0</v>
      </c>
      <c r="I17" s="166">
        <v>6413591.3473463161</v>
      </c>
      <c r="J17" s="166">
        <v>0</v>
      </c>
      <c r="K17" s="166">
        <v>0</v>
      </c>
      <c r="L17" s="166">
        <v>0</v>
      </c>
      <c r="M17" s="166">
        <v>23486030.006990839</v>
      </c>
      <c r="N17" s="166">
        <v>0</v>
      </c>
      <c r="O17" s="166">
        <v>2102554.4195233574</v>
      </c>
      <c r="P17" s="166">
        <v>0</v>
      </c>
      <c r="Q17" s="166">
        <v>0</v>
      </c>
      <c r="R17" s="183">
        <v>0</v>
      </c>
      <c r="S17" s="193">
        <f t="shared" si="0"/>
        <v>29846657.309949033</v>
      </c>
    </row>
    <row r="18" spans="1:19" s="97" customFormat="1">
      <c r="A18" s="74">
        <v>11</v>
      </c>
      <c r="B18" s="115" t="s">
        <v>68</v>
      </c>
      <c r="C18" s="166">
        <v>0</v>
      </c>
      <c r="D18" s="166">
        <v>0</v>
      </c>
      <c r="E18" s="166">
        <v>0</v>
      </c>
      <c r="F18" s="166">
        <v>0</v>
      </c>
      <c r="G18" s="166">
        <v>0</v>
      </c>
      <c r="H18" s="166">
        <v>0</v>
      </c>
      <c r="I18" s="166">
        <v>0</v>
      </c>
      <c r="J18" s="166">
        <v>0</v>
      </c>
      <c r="K18" s="166">
        <v>0</v>
      </c>
      <c r="L18" s="166">
        <v>0</v>
      </c>
      <c r="M18" s="166">
        <v>0</v>
      </c>
      <c r="N18" s="166">
        <v>0</v>
      </c>
      <c r="O18" s="166">
        <v>0</v>
      </c>
      <c r="P18" s="166">
        <v>0</v>
      </c>
      <c r="Q18" s="166">
        <v>2044719.04</v>
      </c>
      <c r="R18" s="183">
        <v>0</v>
      </c>
      <c r="S18" s="193">
        <f t="shared" si="0"/>
        <v>5111797.5999999996</v>
      </c>
    </row>
    <row r="19" spans="1:19" s="97" customFormat="1">
      <c r="A19" s="74">
        <v>12</v>
      </c>
      <c r="B19" s="115" t="s">
        <v>69</v>
      </c>
      <c r="C19" s="166">
        <v>0</v>
      </c>
      <c r="D19" s="166">
        <v>0</v>
      </c>
      <c r="E19" s="166">
        <v>0</v>
      </c>
      <c r="F19" s="166">
        <v>0</v>
      </c>
      <c r="G19" s="166">
        <v>0</v>
      </c>
      <c r="H19" s="166">
        <v>0</v>
      </c>
      <c r="I19" s="166">
        <v>0</v>
      </c>
      <c r="J19" s="166">
        <v>0</v>
      </c>
      <c r="K19" s="166">
        <v>0</v>
      </c>
      <c r="L19" s="166">
        <v>0</v>
      </c>
      <c r="M19" s="166">
        <v>0</v>
      </c>
      <c r="N19" s="166">
        <v>0</v>
      </c>
      <c r="O19" s="166">
        <v>0</v>
      </c>
      <c r="P19" s="166">
        <v>0</v>
      </c>
      <c r="Q19" s="166">
        <v>0</v>
      </c>
      <c r="R19" s="183">
        <v>0</v>
      </c>
      <c r="S19" s="193">
        <f t="shared" si="0"/>
        <v>0</v>
      </c>
    </row>
    <row r="20" spans="1:19" s="97" customFormat="1">
      <c r="A20" s="74">
        <v>13</v>
      </c>
      <c r="B20" s="115" t="s">
        <v>70</v>
      </c>
      <c r="C20" s="166">
        <v>0</v>
      </c>
      <c r="D20" s="166">
        <v>0</v>
      </c>
      <c r="E20" s="166">
        <v>0</v>
      </c>
      <c r="F20" s="166">
        <v>0</v>
      </c>
      <c r="G20" s="166">
        <v>0</v>
      </c>
      <c r="H20" s="166">
        <v>0</v>
      </c>
      <c r="I20" s="166">
        <v>0</v>
      </c>
      <c r="J20" s="166">
        <v>0</v>
      </c>
      <c r="K20" s="166">
        <v>0</v>
      </c>
      <c r="L20" s="166">
        <v>0</v>
      </c>
      <c r="M20" s="166">
        <v>0</v>
      </c>
      <c r="N20" s="166">
        <v>0</v>
      </c>
      <c r="O20" s="166">
        <v>0</v>
      </c>
      <c r="P20" s="166">
        <v>0</v>
      </c>
      <c r="Q20" s="166">
        <v>0</v>
      </c>
      <c r="R20" s="183">
        <v>0</v>
      </c>
      <c r="S20" s="193">
        <f t="shared" si="0"/>
        <v>0</v>
      </c>
    </row>
    <row r="21" spans="1:19" s="97" customFormat="1">
      <c r="A21" s="74">
        <v>14</v>
      </c>
      <c r="B21" s="115" t="s">
        <v>154</v>
      </c>
      <c r="C21" s="166">
        <v>324675599.38999999</v>
      </c>
      <c r="D21" s="166">
        <v>0</v>
      </c>
      <c r="E21" s="166">
        <v>0</v>
      </c>
      <c r="F21" s="166">
        <v>0</v>
      </c>
      <c r="G21" s="166">
        <v>0</v>
      </c>
      <c r="H21" s="166">
        <v>0</v>
      </c>
      <c r="I21" s="166">
        <v>0</v>
      </c>
      <c r="J21" s="166">
        <v>0</v>
      </c>
      <c r="K21" s="166">
        <v>0</v>
      </c>
      <c r="L21" s="166">
        <v>0</v>
      </c>
      <c r="M21" s="166">
        <v>186072146.23700008</v>
      </c>
      <c r="N21" s="166">
        <v>0</v>
      </c>
      <c r="O21" s="166">
        <v>0</v>
      </c>
      <c r="P21" s="166">
        <v>0</v>
      </c>
      <c r="Q21" s="166">
        <v>0</v>
      </c>
      <c r="R21" s="183">
        <v>0</v>
      </c>
      <c r="S21" s="193">
        <f t="shared" si="0"/>
        <v>186072146.23700008</v>
      </c>
    </row>
    <row r="22" spans="1:19" ht="14.4" thickBot="1">
      <c r="A22" s="56"/>
      <c r="B22" s="99" t="s">
        <v>66</v>
      </c>
      <c r="C22" s="167">
        <f>SUM(C8:C21)</f>
        <v>795797445.31660402</v>
      </c>
      <c r="D22" s="167">
        <f t="shared" ref="D22:S22" si="1">SUM(D8:D21)</f>
        <v>32936.17</v>
      </c>
      <c r="E22" s="167">
        <f t="shared" si="1"/>
        <v>47630606.797313288</v>
      </c>
      <c r="F22" s="167">
        <f t="shared" si="1"/>
        <v>0</v>
      </c>
      <c r="G22" s="167">
        <f t="shared" si="1"/>
        <v>973708785.62009668</v>
      </c>
      <c r="H22" s="167">
        <f t="shared" si="1"/>
        <v>0</v>
      </c>
      <c r="I22" s="167">
        <f t="shared" si="1"/>
        <v>66437486.651747368</v>
      </c>
      <c r="J22" s="167">
        <f t="shared" si="1"/>
        <v>0</v>
      </c>
      <c r="K22" s="167">
        <f t="shared" si="1"/>
        <v>1751958377.5204613</v>
      </c>
      <c r="L22" s="167">
        <f t="shared" si="1"/>
        <v>10834813.784232635</v>
      </c>
      <c r="M22" s="167">
        <f t="shared" si="1"/>
        <v>1177937517.976898</v>
      </c>
      <c r="N22" s="167">
        <f t="shared" si="1"/>
        <v>52258767.228627428</v>
      </c>
      <c r="O22" s="167">
        <f t="shared" si="1"/>
        <v>2320011.0706616947</v>
      </c>
      <c r="P22" s="167">
        <f t="shared" si="1"/>
        <v>0</v>
      </c>
      <c r="Q22" s="167">
        <f t="shared" si="1"/>
        <v>2044719.04</v>
      </c>
      <c r="R22" s="167">
        <f t="shared" si="1"/>
        <v>0</v>
      </c>
      <c r="S22" s="666">
        <f t="shared" si="1"/>
        <v>2944425932.5424085</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scale="40" orientation="portrait" r:id="rId1"/>
  <colBreaks count="1" manualBreakCount="1">
    <brk id="4" max="21" man="1"/>
  </col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8"/>
  <sheetViews>
    <sheetView zoomScale="80" zoomScaleNormal="80" workbookViewId="0">
      <pane xSplit="2" ySplit="6" topLeftCell="F7" activePane="bottomRight" state="frozen"/>
      <selection activeCell="K11" sqref="K11"/>
      <selection pane="topRight" activeCell="K11" sqref="K11"/>
      <selection pane="bottomLeft" activeCell="K11" sqref="K11"/>
      <selection pane="bottomRight" activeCell="K11" sqref="K11"/>
    </sheetView>
  </sheetViews>
  <sheetFormatPr defaultColWidth="9.33203125" defaultRowHeight="13.8"/>
  <cols>
    <col min="1" max="1" width="10.5546875" style="2" bestFit="1" customWidth="1"/>
    <col min="2" max="2" width="97" style="2" bestFit="1" customWidth="1"/>
    <col min="3" max="3" width="19" style="2" customWidth="1"/>
    <col min="4" max="4" width="19.5546875" style="2" customWidth="1"/>
    <col min="5" max="5" width="31.33203125" style="2" customWidth="1"/>
    <col min="6" max="6" width="29.33203125" style="2" customWidth="1"/>
    <col min="7" max="7" width="28.5546875" style="2" customWidth="1"/>
    <col min="8" max="8" width="26.44140625" style="2" customWidth="1"/>
    <col min="9" max="9" width="23.6640625" style="2" customWidth="1"/>
    <col min="10" max="10" width="21.5546875" style="2" customWidth="1"/>
    <col min="11" max="11" width="15.6640625" style="2" customWidth="1"/>
    <col min="12" max="12" width="13.33203125" style="2" customWidth="1"/>
    <col min="13" max="13" width="20.6640625" style="2" customWidth="1"/>
    <col min="14" max="14" width="19.33203125" style="2" customWidth="1"/>
    <col min="15" max="15" width="18.44140625" style="2" customWidth="1"/>
    <col min="16" max="16" width="19" style="2" customWidth="1"/>
    <col min="17" max="17" width="20.33203125" style="2" customWidth="1"/>
    <col min="18" max="18" width="18" style="2" customWidth="1"/>
    <col min="19" max="19" width="36" style="2" customWidth="1"/>
    <col min="20" max="20" width="19.44140625" style="2" customWidth="1"/>
    <col min="21" max="21" width="19.33203125" style="2" customWidth="1"/>
    <col min="22" max="22" width="20" style="2" customWidth="1"/>
    <col min="23" max="16384" width="9.33203125" style="11"/>
  </cols>
  <sheetData>
    <row r="1" spans="1:22">
      <c r="A1" s="2" t="s">
        <v>108</v>
      </c>
      <c r="B1" s="216" t="str">
        <f>Info!C2</f>
        <v>სს ”ლიბერთი ბანკი”</v>
      </c>
    </row>
    <row r="2" spans="1:22">
      <c r="A2" s="2" t="s">
        <v>109</v>
      </c>
      <c r="B2" s="612">
        <f>'1. key ratios'!B2</f>
        <v>45657</v>
      </c>
    </row>
    <row r="4" spans="1:22" ht="28.2" thickBot="1">
      <c r="A4" s="2" t="s">
        <v>260</v>
      </c>
      <c r="B4" s="191" t="s">
        <v>295</v>
      </c>
      <c r="V4" s="141" t="s">
        <v>87</v>
      </c>
    </row>
    <row r="5" spans="1:22">
      <c r="A5" s="54"/>
      <c r="B5" s="55"/>
      <c r="C5" s="860" t="s">
        <v>116</v>
      </c>
      <c r="D5" s="861"/>
      <c r="E5" s="861"/>
      <c r="F5" s="861"/>
      <c r="G5" s="861"/>
      <c r="H5" s="861"/>
      <c r="I5" s="861"/>
      <c r="J5" s="861"/>
      <c r="K5" s="861"/>
      <c r="L5" s="862"/>
      <c r="M5" s="860" t="s">
        <v>117</v>
      </c>
      <c r="N5" s="861"/>
      <c r="O5" s="861"/>
      <c r="P5" s="861"/>
      <c r="Q5" s="861"/>
      <c r="R5" s="861"/>
      <c r="S5" s="862"/>
      <c r="T5" s="865" t="s">
        <v>293</v>
      </c>
      <c r="U5" s="865" t="s">
        <v>292</v>
      </c>
      <c r="V5" s="863" t="s">
        <v>118</v>
      </c>
    </row>
    <row r="6" spans="1:22" s="29" customFormat="1" ht="138">
      <c r="A6" s="72"/>
      <c r="B6" s="117"/>
      <c r="C6" s="52" t="s">
        <v>119</v>
      </c>
      <c r="D6" s="51" t="s">
        <v>120</v>
      </c>
      <c r="E6" s="48" t="s">
        <v>121</v>
      </c>
      <c r="F6" s="192" t="s">
        <v>287</v>
      </c>
      <c r="G6" s="51" t="s">
        <v>122</v>
      </c>
      <c r="H6" s="51" t="s">
        <v>123</v>
      </c>
      <c r="I6" s="51" t="s">
        <v>124</v>
      </c>
      <c r="J6" s="51" t="s">
        <v>153</v>
      </c>
      <c r="K6" s="51" t="s">
        <v>125</v>
      </c>
      <c r="L6" s="53" t="s">
        <v>126</v>
      </c>
      <c r="M6" s="52" t="s">
        <v>127</v>
      </c>
      <c r="N6" s="51" t="s">
        <v>128</v>
      </c>
      <c r="O6" s="51" t="s">
        <v>129</v>
      </c>
      <c r="P6" s="51" t="s">
        <v>130</v>
      </c>
      <c r="Q6" s="51" t="s">
        <v>131</v>
      </c>
      <c r="R6" s="51" t="s">
        <v>132</v>
      </c>
      <c r="S6" s="53" t="s">
        <v>133</v>
      </c>
      <c r="T6" s="866"/>
      <c r="U6" s="866"/>
      <c r="V6" s="864"/>
    </row>
    <row r="7" spans="1:22" s="97" customFormat="1">
      <c r="A7" s="98">
        <v>1</v>
      </c>
      <c r="B7" s="115" t="s">
        <v>134</v>
      </c>
      <c r="C7" s="168">
        <v>0</v>
      </c>
      <c r="D7" s="166">
        <v>0</v>
      </c>
      <c r="E7" s="166">
        <v>0</v>
      </c>
      <c r="F7" s="166">
        <v>0</v>
      </c>
      <c r="G7" s="166">
        <v>0</v>
      </c>
      <c r="H7" s="166">
        <v>0</v>
      </c>
      <c r="I7" s="166">
        <v>0</v>
      </c>
      <c r="J7" s="166">
        <v>0</v>
      </c>
      <c r="K7" s="166">
        <v>0</v>
      </c>
      <c r="L7" s="169">
        <v>0</v>
      </c>
      <c r="M7" s="168">
        <v>0</v>
      </c>
      <c r="N7" s="166">
        <v>0</v>
      </c>
      <c r="O7" s="166">
        <v>0</v>
      </c>
      <c r="P7" s="166">
        <v>0</v>
      </c>
      <c r="Q7" s="166">
        <v>0</v>
      </c>
      <c r="R7" s="166">
        <v>0</v>
      </c>
      <c r="S7" s="169">
        <v>0</v>
      </c>
      <c r="T7" s="186">
        <v>0</v>
      </c>
      <c r="U7" s="185">
        <v>0</v>
      </c>
      <c r="V7" s="170">
        <f>SUM(C7:S7)</f>
        <v>0</v>
      </c>
    </row>
    <row r="8" spans="1:22" s="97" customFormat="1">
      <c r="A8" s="98">
        <v>2</v>
      </c>
      <c r="B8" s="115" t="s">
        <v>135</v>
      </c>
      <c r="C8" s="168">
        <v>0</v>
      </c>
      <c r="D8" s="166">
        <v>0</v>
      </c>
      <c r="E8" s="166">
        <v>0</v>
      </c>
      <c r="F8" s="166">
        <v>0</v>
      </c>
      <c r="G8" s="166">
        <v>0</v>
      </c>
      <c r="H8" s="166">
        <v>0</v>
      </c>
      <c r="I8" s="166">
        <v>0</v>
      </c>
      <c r="J8" s="166">
        <v>0</v>
      </c>
      <c r="K8" s="166">
        <v>0</v>
      </c>
      <c r="L8" s="169">
        <v>0</v>
      </c>
      <c r="M8" s="168">
        <v>0</v>
      </c>
      <c r="N8" s="166">
        <v>0</v>
      </c>
      <c r="O8" s="166">
        <v>0</v>
      </c>
      <c r="P8" s="166">
        <v>0</v>
      </c>
      <c r="Q8" s="166">
        <v>0</v>
      </c>
      <c r="R8" s="166">
        <v>0</v>
      </c>
      <c r="S8" s="169">
        <v>0</v>
      </c>
      <c r="T8" s="185">
        <v>0</v>
      </c>
      <c r="U8" s="185">
        <v>0</v>
      </c>
      <c r="V8" s="170">
        <f t="shared" ref="V8:V20" si="0">SUM(C8:S8)</f>
        <v>0</v>
      </c>
    </row>
    <row r="9" spans="1:22" s="97" customFormat="1">
      <c r="A9" s="98">
        <v>3</v>
      </c>
      <c r="B9" s="115" t="s">
        <v>136</v>
      </c>
      <c r="C9" s="168">
        <v>0</v>
      </c>
      <c r="D9" s="166">
        <v>0</v>
      </c>
      <c r="E9" s="166">
        <v>0</v>
      </c>
      <c r="F9" s="166">
        <v>0</v>
      </c>
      <c r="G9" s="166">
        <v>0</v>
      </c>
      <c r="H9" s="166">
        <v>0</v>
      </c>
      <c r="I9" s="166">
        <v>0</v>
      </c>
      <c r="J9" s="166">
        <v>0</v>
      </c>
      <c r="K9" s="166">
        <v>0</v>
      </c>
      <c r="L9" s="169">
        <v>0</v>
      </c>
      <c r="M9" s="168">
        <v>0</v>
      </c>
      <c r="N9" s="166">
        <v>0</v>
      </c>
      <c r="O9" s="166">
        <v>0</v>
      </c>
      <c r="P9" s="166">
        <v>0</v>
      </c>
      <c r="Q9" s="166">
        <v>0</v>
      </c>
      <c r="R9" s="166">
        <v>0</v>
      </c>
      <c r="S9" s="169">
        <v>0</v>
      </c>
      <c r="T9" s="185">
        <v>0</v>
      </c>
      <c r="U9" s="185">
        <v>0</v>
      </c>
      <c r="V9" s="170">
        <f>SUM(C9:S9)</f>
        <v>0</v>
      </c>
    </row>
    <row r="10" spans="1:22" s="97" customFormat="1">
      <c r="A10" s="98">
        <v>4</v>
      </c>
      <c r="B10" s="115" t="s">
        <v>137</v>
      </c>
      <c r="C10" s="168">
        <v>0</v>
      </c>
      <c r="D10" s="166">
        <v>0</v>
      </c>
      <c r="E10" s="166">
        <v>0</v>
      </c>
      <c r="F10" s="166">
        <v>0</v>
      </c>
      <c r="G10" s="166">
        <v>0</v>
      </c>
      <c r="H10" s="166">
        <v>0</v>
      </c>
      <c r="I10" s="166">
        <v>0</v>
      </c>
      <c r="J10" s="166">
        <v>0</v>
      </c>
      <c r="K10" s="166">
        <v>0</v>
      </c>
      <c r="L10" s="169">
        <v>0</v>
      </c>
      <c r="M10" s="168">
        <v>0</v>
      </c>
      <c r="N10" s="166">
        <v>0</v>
      </c>
      <c r="O10" s="166">
        <v>0</v>
      </c>
      <c r="P10" s="166">
        <v>0</v>
      </c>
      <c r="Q10" s="166">
        <v>0</v>
      </c>
      <c r="R10" s="166">
        <v>0</v>
      </c>
      <c r="S10" s="169">
        <v>0</v>
      </c>
      <c r="T10" s="185">
        <v>0</v>
      </c>
      <c r="U10" s="185">
        <v>0</v>
      </c>
      <c r="V10" s="170">
        <f t="shared" si="0"/>
        <v>0</v>
      </c>
    </row>
    <row r="11" spans="1:22" s="97" customFormat="1">
      <c r="A11" s="98">
        <v>5</v>
      </c>
      <c r="B11" s="115" t="s">
        <v>945</v>
      </c>
      <c r="C11" s="168">
        <v>0</v>
      </c>
      <c r="D11" s="166">
        <v>0</v>
      </c>
      <c r="E11" s="166">
        <v>0</v>
      </c>
      <c r="F11" s="166">
        <v>0</v>
      </c>
      <c r="G11" s="166">
        <v>0</v>
      </c>
      <c r="H11" s="166">
        <v>0</v>
      </c>
      <c r="I11" s="166">
        <v>0</v>
      </c>
      <c r="J11" s="166">
        <v>0</v>
      </c>
      <c r="K11" s="166">
        <v>0</v>
      </c>
      <c r="L11" s="169">
        <v>0</v>
      </c>
      <c r="M11" s="168">
        <v>0</v>
      </c>
      <c r="N11" s="166">
        <v>0</v>
      </c>
      <c r="O11" s="166">
        <v>0</v>
      </c>
      <c r="P11" s="166">
        <v>0</v>
      </c>
      <c r="Q11" s="166">
        <v>0</v>
      </c>
      <c r="R11" s="166">
        <v>0</v>
      </c>
      <c r="S11" s="169">
        <v>0</v>
      </c>
      <c r="T11" s="185">
        <v>0</v>
      </c>
      <c r="U11" s="185">
        <v>0</v>
      </c>
      <c r="V11" s="170">
        <f t="shared" si="0"/>
        <v>0</v>
      </c>
    </row>
    <row r="12" spans="1:22" s="97" customFormat="1">
      <c r="A12" s="98">
        <v>6</v>
      </c>
      <c r="B12" s="115" t="s">
        <v>138</v>
      </c>
      <c r="C12" s="168">
        <v>0</v>
      </c>
      <c r="D12" s="166">
        <v>0</v>
      </c>
      <c r="E12" s="166">
        <v>0</v>
      </c>
      <c r="F12" s="166">
        <v>0</v>
      </c>
      <c r="G12" s="166">
        <v>0</v>
      </c>
      <c r="H12" s="166">
        <v>0</v>
      </c>
      <c r="I12" s="166">
        <v>0</v>
      </c>
      <c r="J12" s="166">
        <v>0</v>
      </c>
      <c r="K12" s="166">
        <v>0</v>
      </c>
      <c r="L12" s="169">
        <v>0</v>
      </c>
      <c r="M12" s="168">
        <v>0</v>
      </c>
      <c r="N12" s="166">
        <v>0</v>
      </c>
      <c r="O12" s="166">
        <v>0</v>
      </c>
      <c r="P12" s="166">
        <v>0</v>
      </c>
      <c r="Q12" s="166">
        <v>0</v>
      </c>
      <c r="R12" s="166">
        <v>0</v>
      </c>
      <c r="S12" s="169">
        <v>0</v>
      </c>
      <c r="T12" s="185">
        <v>0</v>
      </c>
      <c r="U12" s="185">
        <v>0</v>
      </c>
      <c r="V12" s="170">
        <f t="shared" si="0"/>
        <v>0</v>
      </c>
    </row>
    <row r="13" spans="1:22" s="97" customFormat="1">
      <c r="A13" s="98">
        <v>7</v>
      </c>
      <c r="B13" s="115" t="s">
        <v>71</v>
      </c>
      <c r="C13" s="168">
        <v>0</v>
      </c>
      <c r="D13" s="166">
        <v>7397071.1851621401</v>
      </c>
      <c r="E13" s="166">
        <v>0</v>
      </c>
      <c r="F13" s="166">
        <v>0</v>
      </c>
      <c r="G13" s="166">
        <v>0</v>
      </c>
      <c r="H13" s="166">
        <v>0</v>
      </c>
      <c r="I13" s="166">
        <v>0</v>
      </c>
      <c r="J13" s="166">
        <v>0</v>
      </c>
      <c r="K13" s="166">
        <v>0</v>
      </c>
      <c r="L13" s="169">
        <v>0</v>
      </c>
      <c r="M13" s="168">
        <v>0</v>
      </c>
      <c r="N13" s="166">
        <v>0</v>
      </c>
      <c r="O13" s="166">
        <v>0</v>
      </c>
      <c r="P13" s="166">
        <v>0</v>
      </c>
      <c r="Q13" s="166">
        <v>0</v>
      </c>
      <c r="R13" s="166">
        <v>0</v>
      </c>
      <c r="S13" s="169">
        <v>0</v>
      </c>
      <c r="T13" s="185">
        <v>5245343.340833555</v>
      </c>
      <c r="U13" s="185">
        <v>2151727.8443285855</v>
      </c>
      <c r="V13" s="170">
        <f t="shared" si="0"/>
        <v>7397071.1851621401</v>
      </c>
    </row>
    <row r="14" spans="1:22" s="97" customFormat="1">
      <c r="A14" s="98">
        <v>8</v>
      </c>
      <c r="B14" s="115" t="s">
        <v>72</v>
      </c>
      <c r="C14" s="168">
        <v>0</v>
      </c>
      <c r="D14" s="166">
        <v>16893650.992833905</v>
      </c>
      <c r="E14" s="166">
        <v>0</v>
      </c>
      <c r="F14" s="166">
        <v>0</v>
      </c>
      <c r="G14" s="166">
        <v>0</v>
      </c>
      <c r="H14" s="166">
        <v>0</v>
      </c>
      <c r="I14" s="166">
        <v>0</v>
      </c>
      <c r="J14" s="166">
        <v>0</v>
      </c>
      <c r="K14" s="166">
        <v>0</v>
      </c>
      <c r="L14" s="169">
        <v>0</v>
      </c>
      <c r="M14" s="168">
        <v>0</v>
      </c>
      <c r="N14" s="166">
        <v>0</v>
      </c>
      <c r="O14" s="166">
        <v>0</v>
      </c>
      <c r="P14" s="166">
        <v>0</v>
      </c>
      <c r="Q14" s="166">
        <v>0</v>
      </c>
      <c r="R14" s="166">
        <v>0</v>
      </c>
      <c r="S14" s="169">
        <v>0</v>
      </c>
      <c r="T14" s="185">
        <v>15148869.770493906</v>
      </c>
      <c r="U14" s="185">
        <v>1744781.2223400001</v>
      </c>
      <c r="V14" s="170">
        <f t="shared" si="0"/>
        <v>16893650.992833905</v>
      </c>
    </row>
    <row r="15" spans="1:22" s="97" customFormat="1">
      <c r="A15" s="98">
        <v>9</v>
      </c>
      <c r="B15" s="115" t="s">
        <v>946</v>
      </c>
      <c r="C15" s="168">
        <v>0</v>
      </c>
      <c r="D15" s="166">
        <v>1216261.4617735294</v>
      </c>
      <c r="E15" s="166">
        <v>0</v>
      </c>
      <c r="F15" s="166">
        <v>0</v>
      </c>
      <c r="G15" s="166">
        <v>0</v>
      </c>
      <c r="H15" s="166">
        <v>0</v>
      </c>
      <c r="I15" s="166">
        <v>0</v>
      </c>
      <c r="J15" s="166">
        <v>0</v>
      </c>
      <c r="K15" s="166">
        <v>0</v>
      </c>
      <c r="L15" s="169">
        <v>0</v>
      </c>
      <c r="M15" s="168">
        <v>0</v>
      </c>
      <c r="N15" s="166">
        <v>0</v>
      </c>
      <c r="O15" s="166">
        <v>0</v>
      </c>
      <c r="P15" s="166">
        <v>0</v>
      </c>
      <c r="Q15" s="166">
        <v>0</v>
      </c>
      <c r="R15" s="166">
        <v>0</v>
      </c>
      <c r="S15" s="169">
        <v>0</v>
      </c>
      <c r="T15" s="185">
        <v>1216261.4617735294</v>
      </c>
      <c r="U15" s="185">
        <v>0</v>
      </c>
      <c r="V15" s="170">
        <f t="shared" si="0"/>
        <v>1216261.4617735294</v>
      </c>
    </row>
    <row r="16" spans="1:22" s="97" customFormat="1">
      <c r="A16" s="98">
        <v>10</v>
      </c>
      <c r="B16" s="115" t="s">
        <v>67</v>
      </c>
      <c r="C16" s="168">
        <v>0</v>
      </c>
      <c r="D16" s="166">
        <v>132049.16107720003</v>
      </c>
      <c r="E16" s="166">
        <v>0</v>
      </c>
      <c r="F16" s="166">
        <v>0</v>
      </c>
      <c r="G16" s="166">
        <v>0</v>
      </c>
      <c r="H16" s="166">
        <v>0</v>
      </c>
      <c r="I16" s="166">
        <v>0</v>
      </c>
      <c r="J16" s="166">
        <v>0</v>
      </c>
      <c r="K16" s="166">
        <v>0</v>
      </c>
      <c r="L16" s="169">
        <v>0</v>
      </c>
      <c r="M16" s="168">
        <v>0</v>
      </c>
      <c r="N16" s="166">
        <v>0</v>
      </c>
      <c r="O16" s="166">
        <v>0</v>
      </c>
      <c r="P16" s="166">
        <v>0</v>
      </c>
      <c r="Q16" s="166">
        <v>0</v>
      </c>
      <c r="R16" s="166">
        <v>0</v>
      </c>
      <c r="S16" s="169">
        <v>0</v>
      </c>
      <c r="T16" s="185">
        <v>132049.16107720003</v>
      </c>
      <c r="U16" s="185">
        <v>0</v>
      </c>
      <c r="V16" s="170">
        <f t="shared" si="0"/>
        <v>132049.16107720003</v>
      </c>
    </row>
    <row r="17" spans="1:22" s="97" customFormat="1">
      <c r="A17" s="98">
        <v>11</v>
      </c>
      <c r="B17" s="115" t="s">
        <v>68</v>
      </c>
      <c r="C17" s="168">
        <v>0</v>
      </c>
      <c r="D17" s="166">
        <v>0</v>
      </c>
      <c r="E17" s="166">
        <v>0</v>
      </c>
      <c r="F17" s="166">
        <v>0</v>
      </c>
      <c r="G17" s="166">
        <v>0</v>
      </c>
      <c r="H17" s="166">
        <v>0</v>
      </c>
      <c r="I17" s="166">
        <v>0</v>
      </c>
      <c r="J17" s="166">
        <v>0</v>
      </c>
      <c r="K17" s="166">
        <v>0</v>
      </c>
      <c r="L17" s="169">
        <v>0</v>
      </c>
      <c r="M17" s="168">
        <v>0</v>
      </c>
      <c r="N17" s="166">
        <v>0</v>
      </c>
      <c r="O17" s="166">
        <v>0</v>
      </c>
      <c r="P17" s="166">
        <v>0</v>
      </c>
      <c r="Q17" s="166">
        <v>0</v>
      </c>
      <c r="R17" s="166">
        <v>0</v>
      </c>
      <c r="S17" s="169">
        <v>0</v>
      </c>
      <c r="T17" s="185">
        <v>0</v>
      </c>
      <c r="U17" s="185">
        <v>0</v>
      </c>
      <c r="V17" s="170">
        <f t="shared" si="0"/>
        <v>0</v>
      </c>
    </row>
    <row r="18" spans="1:22" s="97" customFormat="1">
      <c r="A18" s="98">
        <v>12</v>
      </c>
      <c r="B18" s="115" t="s">
        <v>69</v>
      </c>
      <c r="C18" s="168">
        <v>0</v>
      </c>
      <c r="D18" s="166">
        <v>0</v>
      </c>
      <c r="E18" s="166">
        <v>0</v>
      </c>
      <c r="F18" s="166">
        <v>0</v>
      </c>
      <c r="G18" s="166">
        <v>0</v>
      </c>
      <c r="H18" s="166">
        <v>0</v>
      </c>
      <c r="I18" s="166">
        <v>0</v>
      </c>
      <c r="J18" s="166">
        <v>0</v>
      </c>
      <c r="K18" s="166">
        <v>0</v>
      </c>
      <c r="L18" s="169">
        <v>0</v>
      </c>
      <c r="M18" s="168">
        <v>0</v>
      </c>
      <c r="N18" s="166">
        <v>0</v>
      </c>
      <c r="O18" s="166">
        <v>0</v>
      </c>
      <c r="P18" s="166">
        <v>0</v>
      </c>
      <c r="Q18" s="166">
        <v>0</v>
      </c>
      <c r="R18" s="166">
        <v>0</v>
      </c>
      <c r="S18" s="169">
        <v>0</v>
      </c>
      <c r="T18" s="185">
        <v>0</v>
      </c>
      <c r="U18" s="185">
        <v>0</v>
      </c>
      <c r="V18" s="170">
        <f t="shared" si="0"/>
        <v>0</v>
      </c>
    </row>
    <row r="19" spans="1:22" s="97" customFormat="1">
      <c r="A19" s="98">
        <v>13</v>
      </c>
      <c r="B19" s="115" t="s">
        <v>70</v>
      </c>
      <c r="C19" s="168">
        <v>0</v>
      </c>
      <c r="D19" s="166">
        <v>0</v>
      </c>
      <c r="E19" s="166">
        <v>0</v>
      </c>
      <c r="F19" s="166">
        <v>0</v>
      </c>
      <c r="G19" s="166">
        <v>0</v>
      </c>
      <c r="H19" s="166">
        <v>0</v>
      </c>
      <c r="I19" s="166">
        <v>0</v>
      </c>
      <c r="J19" s="166">
        <v>0</v>
      </c>
      <c r="K19" s="166">
        <v>0</v>
      </c>
      <c r="L19" s="169">
        <v>0</v>
      </c>
      <c r="M19" s="168">
        <v>0</v>
      </c>
      <c r="N19" s="166">
        <v>0</v>
      </c>
      <c r="O19" s="166">
        <v>0</v>
      </c>
      <c r="P19" s="166">
        <v>0</v>
      </c>
      <c r="Q19" s="166">
        <v>0</v>
      </c>
      <c r="R19" s="166">
        <v>0</v>
      </c>
      <c r="S19" s="169">
        <v>0</v>
      </c>
      <c r="T19" s="185">
        <v>0</v>
      </c>
      <c r="U19" s="185">
        <v>0</v>
      </c>
      <c r="V19" s="170">
        <f t="shared" si="0"/>
        <v>0</v>
      </c>
    </row>
    <row r="20" spans="1:22" s="97" customFormat="1">
      <c r="A20" s="98">
        <v>14</v>
      </c>
      <c r="B20" s="115" t="s">
        <v>154</v>
      </c>
      <c r="C20" s="168">
        <v>0</v>
      </c>
      <c r="D20" s="166">
        <v>0</v>
      </c>
      <c r="E20" s="166">
        <v>0</v>
      </c>
      <c r="F20" s="166">
        <v>0</v>
      </c>
      <c r="G20" s="166">
        <v>0</v>
      </c>
      <c r="H20" s="166">
        <v>0</v>
      </c>
      <c r="I20" s="166">
        <v>0</v>
      </c>
      <c r="J20" s="166">
        <v>0</v>
      </c>
      <c r="K20" s="166">
        <v>0</v>
      </c>
      <c r="L20" s="169">
        <v>0</v>
      </c>
      <c r="M20" s="168">
        <v>0</v>
      </c>
      <c r="N20" s="166">
        <v>0</v>
      </c>
      <c r="O20" s="166">
        <v>0</v>
      </c>
      <c r="P20" s="166">
        <v>0</v>
      </c>
      <c r="Q20" s="166">
        <v>0</v>
      </c>
      <c r="R20" s="166">
        <v>0</v>
      </c>
      <c r="S20" s="169">
        <v>0</v>
      </c>
      <c r="T20" s="185">
        <v>0</v>
      </c>
      <c r="U20" s="185">
        <v>0</v>
      </c>
      <c r="V20" s="170">
        <f t="shared" si="0"/>
        <v>0</v>
      </c>
    </row>
    <row r="21" spans="1:22" ht="14.4" thickBot="1">
      <c r="A21" s="56"/>
      <c r="B21" s="57" t="s">
        <v>66</v>
      </c>
      <c r="C21" s="171">
        <f>SUM(C7:C20)</f>
        <v>0</v>
      </c>
      <c r="D21" s="167">
        <f t="shared" ref="D21:U21" si="1">SUM(D7:D20)</f>
        <v>25639032.800846778</v>
      </c>
      <c r="E21" s="167">
        <f t="shared" si="1"/>
        <v>0</v>
      </c>
      <c r="F21" s="167">
        <f t="shared" si="1"/>
        <v>0</v>
      </c>
      <c r="G21" s="167">
        <f t="shared" si="1"/>
        <v>0</v>
      </c>
      <c r="H21" s="167">
        <f t="shared" si="1"/>
        <v>0</v>
      </c>
      <c r="I21" s="167">
        <f t="shared" si="1"/>
        <v>0</v>
      </c>
      <c r="J21" s="167">
        <f t="shared" si="1"/>
        <v>0</v>
      </c>
      <c r="K21" s="167">
        <f t="shared" si="1"/>
        <v>0</v>
      </c>
      <c r="L21" s="172">
        <f t="shared" si="1"/>
        <v>0</v>
      </c>
      <c r="M21" s="171">
        <f t="shared" si="1"/>
        <v>0</v>
      </c>
      <c r="N21" s="167">
        <f t="shared" si="1"/>
        <v>0</v>
      </c>
      <c r="O21" s="167">
        <f t="shared" si="1"/>
        <v>0</v>
      </c>
      <c r="P21" s="167">
        <f t="shared" si="1"/>
        <v>0</v>
      </c>
      <c r="Q21" s="167">
        <f t="shared" si="1"/>
        <v>0</v>
      </c>
      <c r="R21" s="167">
        <f t="shared" si="1"/>
        <v>0</v>
      </c>
      <c r="S21" s="172">
        <f t="shared" si="1"/>
        <v>0</v>
      </c>
      <c r="T21" s="172">
        <f>SUM(T7:T20)</f>
        <v>21742523.734178193</v>
      </c>
      <c r="U21" s="172">
        <f t="shared" si="1"/>
        <v>3896509.0666685859</v>
      </c>
      <c r="V21" s="173">
        <f>SUM(V7:V20)</f>
        <v>25639032.800846778</v>
      </c>
    </row>
    <row r="24" spans="1:22">
      <c r="A24" s="14"/>
      <c r="B24" s="14"/>
      <c r="C24" s="32"/>
      <c r="D24" s="32"/>
      <c r="E24" s="32"/>
    </row>
    <row r="25" spans="1:22">
      <c r="A25" s="49"/>
      <c r="B25" s="49"/>
      <c r="C25" s="14"/>
      <c r="D25" s="32"/>
      <c r="E25" s="32"/>
    </row>
    <row r="26" spans="1:22">
      <c r="A26" s="49"/>
      <c r="B26" s="50"/>
      <c r="C26" s="14"/>
      <c r="D26" s="32"/>
      <c r="E26" s="32"/>
    </row>
    <row r="27" spans="1:22">
      <c r="A27" s="49"/>
      <c r="B27" s="49"/>
      <c r="C27" s="14"/>
      <c r="D27" s="32"/>
      <c r="E27" s="32"/>
    </row>
    <row r="28" spans="1:22">
      <c r="A28" s="49"/>
      <c r="B28" s="50"/>
      <c r="C28" s="14"/>
      <c r="D28" s="32"/>
      <c r="E28" s="32"/>
    </row>
  </sheetData>
  <mergeCells count="5">
    <mergeCell ref="C5:L5"/>
    <mergeCell ref="M5:S5"/>
    <mergeCell ref="V5:V6"/>
    <mergeCell ref="T5:T6"/>
    <mergeCell ref="U5:U6"/>
  </mergeCells>
  <pageMargins left="0.7" right="0.7" top="0.75" bottom="0.75" header="0.3" footer="0.3"/>
  <pageSetup paperSize="9" scale="16"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28"/>
  <sheetViews>
    <sheetView zoomScale="80" zoomScaleNormal="80" workbookViewId="0">
      <pane xSplit="1" ySplit="7" topLeftCell="B8" activePane="bottomRight" state="frozen"/>
      <selection activeCell="K11" sqref="K11"/>
      <selection pane="topRight" activeCell="K11" sqref="K11"/>
      <selection pane="bottomLeft" activeCell="K11" sqref="K11"/>
      <selection pane="bottomRight" activeCell="K11" sqref="K11"/>
    </sheetView>
  </sheetViews>
  <sheetFormatPr defaultColWidth="9.33203125" defaultRowHeight="13.8"/>
  <cols>
    <col min="1" max="1" width="10.5546875" style="2" bestFit="1" customWidth="1"/>
    <col min="2" max="2" width="101.6640625" style="2" customWidth="1"/>
    <col min="3" max="3" width="13.6640625" style="2" customWidth="1"/>
    <col min="4" max="4" width="14.6640625" style="2" bestFit="1" customWidth="1"/>
    <col min="5" max="5" width="17.6640625" style="2" customWidth="1"/>
    <col min="6" max="6" width="15.6640625" style="2" customWidth="1"/>
    <col min="7" max="7" width="17.44140625" style="2" customWidth="1"/>
    <col min="8" max="8" width="15.33203125" style="2" customWidth="1"/>
    <col min="9" max="16384" width="9.33203125" style="11"/>
  </cols>
  <sheetData>
    <row r="1" spans="1:9">
      <c r="A1" s="2" t="s">
        <v>108</v>
      </c>
      <c r="B1" s="216" t="str">
        <f>Info!C2</f>
        <v>სს ”ლიბერთი ბანკი”</v>
      </c>
    </row>
    <row r="2" spans="1:9">
      <c r="A2" s="2" t="s">
        <v>109</v>
      </c>
      <c r="B2" s="612">
        <f>'1. key ratios'!B2</f>
        <v>45657</v>
      </c>
    </row>
    <row r="4" spans="1:9" ht="14.4" thickBot="1">
      <c r="A4" s="2" t="s">
        <v>261</v>
      </c>
      <c r="B4" s="188" t="s">
        <v>296</v>
      </c>
    </row>
    <row r="5" spans="1:9">
      <c r="A5" s="54"/>
      <c r="B5" s="95"/>
      <c r="C5" s="100" t="s">
        <v>0</v>
      </c>
      <c r="D5" s="100" t="s">
        <v>1</v>
      </c>
      <c r="E5" s="100" t="s">
        <v>2</v>
      </c>
      <c r="F5" s="100" t="s">
        <v>3</v>
      </c>
      <c r="G5" s="184" t="s">
        <v>4</v>
      </c>
      <c r="H5" s="101" t="s">
        <v>5</v>
      </c>
      <c r="I5" s="20"/>
    </row>
    <row r="6" spans="1:9" ht="15" customHeight="1">
      <c r="A6" s="94"/>
      <c r="B6" s="18"/>
      <c r="C6" s="867" t="s">
        <v>288</v>
      </c>
      <c r="D6" s="871" t="s">
        <v>309</v>
      </c>
      <c r="E6" s="872"/>
      <c r="F6" s="867" t="s">
        <v>315</v>
      </c>
      <c r="G6" s="867" t="s">
        <v>316</v>
      </c>
      <c r="H6" s="869" t="s">
        <v>290</v>
      </c>
      <c r="I6" s="20"/>
    </row>
    <row r="7" spans="1:9" ht="69">
      <c r="A7" s="94"/>
      <c r="B7" s="18"/>
      <c r="C7" s="868"/>
      <c r="D7" s="187" t="s">
        <v>291</v>
      </c>
      <c r="E7" s="187" t="s">
        <v>289</v>
      </c>
      <c r="F7" s="868"/>
      <c r="G7" s="868"/>
      <c r="H7" s="870"/>
      <c r="I7" s="20"/>
    </row>
    <row r="8" spans="1:9">
      <c r="A8" s="45">
        <v>1</v>
      </c>
      <c r="B8" s="115" t="s">
        <v>134</v>
      </c>
      <c r="C8" s="667">
        <v>581700511.17235839</v>
      </c>
      <c r="D8" s="668">
        <v>65872.34</v>
      </c>
      <c r="E8" s="667">
        <v>32936.17</v>
      </c>
      <c r="F8" s="667">
        <v>110578665.24575436</v>
      </c>
      <c r="G8" s="669">
        <v>110578665.24575436</v>
      </c>
      <c r="H8" s="670">
        <f>IFERROR(G8/(C8+E8)," ")</f>
        <v>0.19008476433825758</v>
      </c>
    </row>
    <row r="9" spans="1:9" ht="15" customHeight="1">
      <c r="A9" s="45">
        <v>2</v>
      </c>
      <c r="B9" s="115" t="s">
        <v>135</v>
      </c>
      <c r="C9" s="667">
        <v>0</v>
      </c>
      <c r="D9" s="668">
        <v>0</v>
      </c>
      <c r="E9" s="667">
        <v>0</v>
      </c>
      <c r="F9" s="667">
        <v>0</v>
      </c>
      <c r="G9" s="669">
        <v>0</v>
      </c>
      <c r="H9" s="670" t="str">
        <f t="shared" ref="H9:H21" si="0">IFERROR(G9/(C9+E9)," ")</f>
        <v xml:space="preserve"> </v>
      </c>
    </row>
    <row r="10" spans="1:9">
      <c r="A10" s="45">
        <v>3</v>
      </c>
      <c r="B10" s="115" t="s">
        <v>136</v>
      </c>
      <c r="C10" s="667">
        <v>0</v>
      </c>
      <c r="D10" s="668">
        <v>0</v>
      </c>
      <c r="E10" s="667">
        <v>0</v>
      </c>
      <c r="F10" s="667">
        <v>0</v>
      </c>
      <c r="G10" s="669">
        <v>0</v>
      </c>
      <c r="H10" s="670" t="str">
        <f t="shared" si="0"/>
        <v xml:space="preserve"> </v>
      </c>
    </row>
    <row r="11" spans="1:9">
      <c r="A11" s="45">
        <v>4</v>
      </c>
      <c r="B11" s="115" t="s">
        <v>137</v>
      </c>
      <c r="C11" s="667">
        <v>0</v>
      </c>
      <c r="D11" s="668">
        <v>0</v>
      </c>
      <c r="E11" s="667">
        <v>0</v>
      </c>
      <c r="F11" s="667">
        <v>0</v>
      </c>
      <c r="G11" s="669">
        <v>0</v>
      </c>
      <c r="H11" s="670" t="str">
        <f t="shared" si="0"/>
        <v xml:space="preserve"> </v>
      </c>
    </row>
    <row r="12" spans="1:9">
      <c r="A12" s="45">
        <v>5</v>
      </c>
      <c r="B12" s="115" t="s">
        <v>945</v>
      </c>
      <c r="C12" s="667">
        <v>155753.96</v>
      </c>
      <c r="D12" s="668">
        <v>0</v>
      </c>
      <c r="E12" s="667">
        <v>0</v>
      </c>
      <c r="F12" s="667">
        <v>155753.96</v>
      </c>
      <c r="G12" s="669">
        <v>155753.96</v>
      </c>
      <c r="H12" s="670">
        <f>IFERROR(G12/(C12+E12)," ")</f>
        <v>1</v>
      </c>
    </row>
    <row r="13" spans="1:9">
      <c r="A13" s="45">
        <v>6</v>
      </c>
      <c r="B13" s="115" t="s">
        <v>138</v>
      </c>
      <c r="C13" s="667">
        <v>109696191.84075306</v>
      </c>
      <c r="D13" s="668">
        <v>0</v>
      </c>
      <c r="E13" s="667">
        <v>0</v>
      </c>
      <c r="F13" s="667">
        <v>41688487.076271079</v>
      </c>
      <c r="G13" s="669">
        <v>41688487.076271079</v>
      </c>
      <c r="H13" s="670">
        <f t="shared" si="0"/>
        <v>0.38003586429682651</v>
      </c>
    </row>
    <row r="14" spans="1:9">
      <c r="A14" s="45">
        <v>7</v>
      </c>
      <c r="B14" s="115" t="s">
        <v>71</v>
      </c>
      <c r="C14" s="667">
        <v>855820689.43925226</v>
      </c>
      <c r="D14" s="668">
        <v>274554015.14574122</v>
      </c>
      <c r="E14" s="667">
        <v>52258767.228627428</v>
      </c>
      <c r="F14" s="667">
        <v>908079456.6678797</v>
      </c>
      <c r="G14" s="669">
        <v>900682385.48271751</v>
      </c>
      <c r="H14" s="670">
        <f t="shared" si="0"/>
        <v>0.9918541586522559</v>
      </c>
    </row>
    <row r="15" spans="1:9">
      <c r="A15" s="45">
        <v>8</v>
      </c>
      <c r="B15" s="115" t="s">
        <v>72</v>
      </c>
      <c r="C15" s="667">
        <v>2031561777.9913857</v>
      </c>
      <c r="D15" s="668">
        <v>136715917.51425925</v>
      </c>
      <c r="E15" s="667">
        <v>10834813.784232635</v>
      </c>
      <c r="F15" s="667">
        <v>1419956083.6433442</v>
      </c>
      <c r="G15" s="669">
        <v>1403062432.6505101</v>
      </c>
      <c r="H15" s="670">
        <f t="shared" si="0"/>
        <v>0.68696865158334208</v>
      </c>
    </row>
    <row r="16" spans="1:9">
      <c r="A16" s="45">
        <v>9</v>
      </c>
      <c r="B16" s="115" t="s">
        <v>946</v>
      </c>
      <c r="C16" s="667">
        <v>694105385.14917243</v>
      </c>
      <c r="D16" s="668">
        <v>0</v>
      </c>
      <c r="E16" s="667">
        <v>0</v>
      </c>
      <c r="F16" s="667">
        <v>242936884.80221033</v>
      </c>
      <c r="G16" s="669">
        <v>241720623.34043682</v>
      </c>
      <c r="H16" s="670">
        <f t="shared" si="0"/>
        <v>0.34824772795630721</v>
      </c>
    </row>
    <row r="17" spans="1:8">
      <c r="A17" s="45">
        <v>10</v>
      </c>
      <c r="B17" s="115" t="s">
        <v>67</v>
      </c>
      <c r="C17" s="667">
        <v>32002175.773860514</v>
      </c>
      <c r="D17" s="668">
        <v>0</v>
      </c>
      <c r="E17" s="667">
        <v>0</v>
      </c>
      <c r="F17" s="667">
        <v>29846657.309949033</v>
      </c>
      <c r="G17" s="669">
        <v>29714608.148871832</v>
      </c>
      <c r="H17" s="670">
        <f t="shared" si="0"/>
        <v>0.92851837196465947</v>
      </c>
    </row>
    <row r="18" spans="1:8">
      <c r="A18" s="45">
        <v>11</v>
      </c>
      <c r="B18" s="115" t="s">
        <v>68</v>
      </c>
      <c r="C18" s="667">
        <v>2044719.04</v>
      </c>
      <c r="D18" s="668">
        <v>0</v>
      </c>
      <c r="E18" s="667">
        <v>0</v>
      </c>
      <c r="F18" s="667">
        <v>5111797.5999999996</v>
      </c>
      <c r="G18" s="669">
        <v>5111797.5999999996</v>
      </c>
      <c r="H18" s="670">
        <f t="shared" si="0"/>
        <v>2.4999999999999996</v>
      </c>
    </row>
    <row r="19" spans="1:8">
      <c r="A19" s="45">
        <v>12</v>
      </c>
      <c r="B19" s="115" t="s">
        <v>69</v>
      </c>
      <c r="C19" s="667">
        <v>0</v>
      </c>
      <c r="D19" s="668">
        <v>0</v>
      </c>
      <c r="E19" s="667">
        <v>0</v>
      </c>
      <c r="F19" s="667">
        <v>0</v>
      </c>
      <c r="G19" s="669">
        <v>0</v>
      </c>
      <c r="H19" s="670" t="str">
        <f t="shared" si="0"/>
        <v xml:space="preserve"> </v>
      </c>
    </row>
    <row r="20" spans="1:8">
      <c r="A20" s="45">
        <v>13</v>
      </c>
      <c r="B20" s="115" t="s">
        <v>70</v>
      </c>
      <c r="C20" s="667">
        <v>0</v>
      </c>
      <c r="D20" s="668">
        <v>0</v>
      </c>
      <c r="E20" s="667">
        <v>0</v>
      </c>
      <c r="F20" s="667">
        <v>0</v>
      </c>
      <c r="G20" s="669">
        <v>0</v>
      </c>
      <c r="H20" s="670" t="str">
        <f t="shared" si="0"/>
        <v xml:space="preserve"> </v>
      </c>
    </row>
    <row r="21" spans="1:8">
      <c r="A21" s="45">
        <v>14</v>
      </c>
      <c r="B21" s="115" t="s">
        <v>154</v>
      </c>
      <c r="C21" s="667">
        <v>510747745.62700009</v>
      </c>
      <c r="D21" s="668">
        <v>0</v>
      </c>
      <c r="E21" s="667">
        <v>0</v>
      </c>
      <c r="F21" s="667">
        <v>186072146.23700008</v>
      </c>
      <c r="G21" s="669">
        <v>186072146.23700008</v>
      </c>
      <c r="H21" s="670">
        <f t="shared" si="0"/>
        <v>0.36431320124296518</v>
      </c>
    </row>
    <row r="22" spans="1:8" ht="14.4" thickBot="1">
      <c r="A22" s="96"/>
      <c r="B22" s="102" t="s">
        <v>66</v>
      </c>
      <c r="C22" s="672">
        <f>SUM(C8:C21)</f>
        <v>4817834949.993782</v>
      </c>
      <c r="D22" s="167">
        <f>SUM(D8:D21)</f>
        <v>411335805.00000048</v>
      </c>
      <c r="E22" s="167">
        <f>SUM(E8:E21)</f>
        <v>63126517.182860062</v>
      </c>
      <c r="F22" s="167">
        <f>SUM(F8:F21)</f>
        <v>2944425932.5424085</v>
      </c>
      <c r="G22" s="167">
        <f>SUM(G8:G21)</f>
        <v>2918786899.7415619</v>
      </c>
      <c r="H22" s="671">
        <f>G22/(C22+E22)</f>
        <v>0.59799425161819875</v>
      </c>
    </row>
    <row r="28" spans="1:8" ht="10.5" customHeight="1"/>
  </sheetData>
  <mergeCells count="5">
    <mergeCell ref="C6:C7"/>
    <mergeCell ref="F6:F7"/>
    <mergeCell ref="G6:G7"/>
    <mergeCell ref="H6:H7"/>
    <mergeCell ref="D6:E6"/>
  </mergeCells>
  <pageMargins left="0.7" right="0.7" top="0.75" bottom="0.75" header="0.3" footer="0.3"/>
  <pageSetup scale="43"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28"/>
  <sheetViews>
    <sheetView zoomScale="80" zoomScaleNormal="80" workbookViewId="0">
      <pane xSplit="2" ySplit="6" topLeftCell="C7" activePane="bottomRight" state="frozen"/>
      <selection activeCell="K11" sqref="K11"/>
      <selection pane="topRight" activeCell="K11" sqref="K11"/>
      <selection pane="bottomLeft" activeCell="K11" sqref="K11"/>
      <selection pane="bottomRight" activeCell="M30" sqref="M30"/>
    </sheetView>
  </sheetViews>
  <sheetFormatPr defaultColWidth="9.33203125" defaultRowHeight="13.8"/>
  <cols>
    <col min="1" max="1" width="10.5546875" style="216" bestFit="1" customWidth="1"/>
    <col min="2" max="2" width="104.33203125" style="216" customWidth="1"/>
    <col min="3" max="3" width="13.6640625" style="216" bestFit="1" customWidth="1"/>
    <col min="4" max="4" width="13.21875" style="216" bestFit="1" customWidth="1"/>
    <col min="5" max="5" width="14" style="216" bestFit="1" customWidth="1"/>
    <col min="6" max="11" width="12.6640625" style="216" customWidth="1"/>
    <col min="12" max="16384" width="9.33203125" style="216"/>
  </cols>
  <sheetData>
    <row r="1" spans="1:11">
      <c r="A1" s="216" t="s">
        <v>108</v>
      </c>
      <c r="B1" s="216" t="str">
        <f>Info!C2</f>
        <v>სს ”ლიბერთი ბანკი”</v>
      </c>
    </row>
    <row r="2" spans="1:11">
      <c r="A2" s="216" t="s">
        <v>109</v>
      </c>
      <c r="B2" s="612">
        <f>'1. key ratios'!B2</f>
        <v>45657</v>
      </c>
      <c r="C2" s="217"/>
      <c r="D2" s="217"/>
    </row>
    <row r="3" spans="1:11">
      <c r="B3" s="217"/>
      <c r="C3" s="217"/>
      <c r="D3" s="217"/>
    </row>
    <row r="4" spans="1:11" ht="14.4" thickBot="1">
      <c r="A4" s="216" t="s">
        <v>352</v>
      </c>
      <c r="B4" s="188" t="s">
        <v>351</v>
      </c>
      <c r="C4" s="217"/>
      <c r="D4" s="217"/>
    </row>
    <row r="5" spans="1:11" ht="30" customHeight="1">
      <c r="A5" s="876"/>
      <c r="B5" s="877"/>
      <c r="C5" s="874" t="s">
        <v>384</v>
      </c>
      <c r="D5" s="874"/>
      <c r="E5" s="874"/>
      <c r="F5" s="874" t="s">
        <v>385</v>
      </c>
      <c r="G5" s="874"/>
      <c r="H5" s="874"/>
      <c r="I5" s="874" t="s">
        <v>386</v>
      </c>
      <c r="J5" s="874"/>
      <c r="K5" s="875"/>
    </row>
    <row r="6" spans="1:11">
      <c r="A6" s="214"/>
      <c r="B6" s="215"/>
      <c r="C6" s="218" t="s">
        <v>26</v>
      </c>
      <c r="D6" s="218" t="s">
        <v>90</v>
      </c>
      <c r="E6" s="218" t="s">
        <v>66</v>
      </c>
      <c r="F6" s="218" t="s">
        <v>26</v>
      </c>
      <c r="G6" s="218" t="s">
        <v>90</v>
      </c>
      <c r="H6" s="218" t="s">
        <v>66</v>
      </c>
      <c r="I6" s="218" t="s">
        <v>26</v>
      </c>
      <c r="J6" s="218" t="s">
        <v>90</v>
      </c>
      <c r="K6" s="220" t="s">
        <v>66</v>
      </c>
    </row>
    <row r="7" spans="1:11">
      <c r="A7" s="221" t="s">
        <v>322</v>
      </c>
      <c r="B7" s="213"/>
      <c r="C7" s="213"/>
      <c r="D7" s="213"/>
      <c r="E7" s="213"/>
      <c r="F7" s="213"/>
      <c r="G7" s="213"/>
      <c r="H7" s="213"/>
      <c r="I7" s="213"/>
      <c r="J7" s="213"/>
      <c r="K7" s="222"/>
    </row>
    <row r="8" spans="1:11">
      <c r="A8" s="212">
        <v>1</v>
      </c>
      <c r="B8" s="198" t="s">
        <v>322</v>
      </c>
      <c r="C8" s="708"/>
      <c r="D8" s="708"/>
      <c r="E8" s="708"/>
      <c r="F8" s="709">
        <v>507979627.48566496</v>
      </c>
      <c r="G8" s="709">
        <v>414089283.20906407</v>
      </c>
      <c r="H8" s="709">
        <v>922068910.69472885</v>
      </c>
      <c r="I8" s="709">
        <v>505989918.70021248</v>
      </c>
      <c r="J8" s="709">
        <v>176111643.76743585</v>
      </c>
      <c r="K8" s="710">
        <v>682101562.46764827</v>
      </c>
    </row>
    <row r="9" spans="1:11">
      <c r="A9" s="221" t="s">
        <v>323</v>
      </c>
      <c r="B9" s="213"/>
      <c r="C9" s="711"/>
      <c r="D9" s="711"/>
      <c r="E9" s="711"/>
      <c r="F9" s="711"/>
      <c r="G9" s="711"/>
      <c r="H9" s="711"/>
      <c r="I9" s="711"/>
      <c r="J9" s="711"/>
      <c r="K9" s="712"/>
    </row>
    <row r="10" spans="1:11">
      <c r="A10" s="223">
        <v>2</v>
      </c>
      <c r="B10" s="199" t="s">
        <v>324</v>
      </c>
      <c r="C10" s="713">
        <v>1222179812.0134099</v>
      </c>
      <c r="D10" s="714">
        <v>554786702.54917693</v>
      </c>
      <c r="E10" s="714">
        <v>1776966514.562587</v>
      </c>
      <c r="F10" s="714">
        <v>195451428.14902645</v>
      </c>
      <c r="G10" s="714">
        <v>101827867.67299926</v>
      </c>
      <c r="H10" s="714">
        <v>297279295.82202595</v>
      </c>
      <c r="I10" s="714">
        <v>47908754.515411779</v>
      </c>
      <c r="J10" s="714">
        <v>24647521.750227254</v>
      </c>
      <c r="K10" s="715">
        <v>72556276.265639037</v>
      </c>
    </row>
    <row r="11" spans="1:11">
      <c r="A11" s="223">
        <v>3</v>
      </c>
      <c r="B11" s="199" t="s">
        <v>325</v>
      </c>
      <c r="C11" s="713">
        <v>1061784833.1225214</v>
      </c>
      <c r="D11" s="714">
        <v>504738152.57924306</v>
      </c>
      <c r="E11" s="714">
        <v>1566522985.7017651</v>
      </c>
      <c r="F11" s="714">
        <v>346455349.55963862</v>
      </c>
      <c r="G11" s="714">
        <v>158331206.50180665</v>
      </c>
      <c r="H11" s="714">
        <v>504786556.06144506</v>
      </c>
      <c r="I11" s="714">
        <v>294840811.31517929</v>
      </c>
      <c r="J11" s="714">
        <v>134749974.47328904</v>
      </c>
      <c r="K11" s="715">
        <v>429590785.78846854</v>
      </c>
    </row>
    <row r="12" spans="1:11">
      <c r="A12" s="223">
        <v>4</v>
      </c>
      <c r="B12" s="199" t="s">
        <v>326</v>
      </c>
      <c r="C12" s="713"/>
      <c r="D12" s="714"/>
      <c r="E12" s="714">
        <v>0</v>
      </c>
      <c r="F12" s="714"/>
      <c r="G12" s="714"/>
      <c r="H12" s="714"/>
      <c r="I12" s="714"/>
      <c r="J12" s="714"/>
      <c r="K12" s="715"/>
    </row>
    <row r="13" spans="1:11">
      <c r="A13" s="223">
        <v>5</v>
      </c>
      <c r="B13" s="199" t="s">
        <v>327</v>
      </c>
      <c r="C13" s="713">
        <v>19352.830326086954</v>
      </c>
      <c r="D13" s="714">
        <v>0</v>
      </c>
      <c r="E13" s="714">
        <v>19352.830326086954</v>
      </c>
      <c r="F13" s="714">
        <v>19352.830326086954</v>
      </c>
      <c r="G13" s="714">
        <v>0</v>
      </c>
      <c r="H13" s="714">
        <v>19352.830326086954</v>
      </c>
      <c r="I13" s="714">
        <v>19352.830326086954</v>
      </c>
      <c r="J13" s="714">
        <v>0</v>
      </c>
      <c r="K13" s="715">
        <v>19352.830326086954</v>
      </c>
    </row>
    <row r="14" spans="1:11">
      <c r="A14" s="223">
        <v>6</v>
      </c>
      <c r="B14" s="199" t="s">
        <v>342</v>
      </c>
      <c r="C14" s="713">
        <v>43313069.066630423</v>
      </c>
      <c r="D14" s="714">
        <v>10109688.629779013</v>
      </c>
      <c r="E14" s="714">
        <v>53422757.696409456</v>
      </c>
      <c r="F14" s="714">
        <v>33829272.414780915</v>
      </c>
      <c r="G14" s="714">
        <v>39315503.926824756</v>
      </c>
      <c r="H14" s="714">
        <v>73144776.341605708</v>
      </c>
      <c r="I14" s="714">
        <v>11464275.647384223</v>
      </c>
      <c r="J14" s="714">
        <v>14014835.28461555</v>
      </c>
      <c r="K14" s="715">
        <v>25479110.931999765</v>
      </c>
    </row>
    <row r="15" spans="1:11">
      <c r="A15" s="223">
        <v>7</v>
      </c>
      <c r="B15" s="199" t="s">
        <v>329</v>
      </c>
      <c r="C15" s="713">
        <v>162906065.84008464</v>
      </c>
      <c r="D15" s="714">
        <v>73335531.893763155</v>
      </c>
      <c r="E15" s="714">
        <v>236241597.73384783</v>
      </c>
      <c r="F15" s="714">
        <v>59958787.505413026</v>
      </c>
      <c r="G15" s="714">
        <v>12151000.573304348</v>
      </c>
      <c r="H15" s="714">
        <v>72109788.078717411</v>
      </c>
      <c r="I15" s="714">
        <v>56690902.697309785</v>
      </c>
      <c r="J15" s="714">
        <v>13112792.968145922</v>
      </c>
      <c r="K15" s="715">
        <v>69803695.665455699</v>
      </c>
    </row>
    <row r="16" spans="1:11">
      <c r="A16" s="223">
        <v>8</v>
      </c>
      <c r="B16" s="200" t="s">
        <v>330</v>
      </c>
      <c r="C16" s="713">
        <v>2490203132.872972</v>
      </c>
      <c r="D16" s="714">
        <v>1142970075.651962</v>
      </c>
      <c r="E16" s="714">
        <v>3633173208.5249338</v>
      </c>
      <c r="F16" s="714">
        <v>635714190.45918512</v>
      </c>
      <c r="G16" s="714">
        <v>311625578.67493504</v>
      </c>
      <c r="H16" s="714">
        <v>947339769.13412023</v>
      </c>
      <c r="I16" s="714">
        <v>410924097.00561118</v>
      </c>
      <c r="J16" s="714">
        <v>186525124.47627777</v>
      </c>
      <c r="K16" s="715">
        <v>597449221.48188901</v>
      </c>
    </row>
    <row r="17" spans="1:11">
      <c r="A17" s="221" t="s">
        <v>331</v>
      </c>
      <c r="B17" s="213"/>
      <c r="C17" s="716"/>
      <c r="D17" s="716"/>
      <c r="E17" s="716"/>
      <c r="F17" s="711"/>
      <c r="G17" s="711"/>
      <c r="H17" s="711"/>
      <c r="I17" s="711"/>
      <c r="J17" s="711"/>
      <c r="K17" s="712"/>
    </row>
    <row r="18" spans="1:11">
      <c r="A18" s="223">
        <v>9</v>
      </c>
      <c r="B18" s="199" t="s">
        <v>332</v>
      </c>
      <c r="C18" s="713">
        <v>0</v>
      </c>
      <c r="D18" s="714">
        <v>0</v>
      </c>
      <c r="E18" s="714">
        <v>0</v>
      </c>
      <c r="F18" s="714">
        <v>0</v>
      </c>
      <c r="G18" s="714">
        <v>0</v>
      </c>
      <c r="H18" s="714">
        <v>0</v>
      </c>
      <c r="I18" s="714">
        <v>0</v>
      </c>
      <c r="J18" s="714">
        <v>0</v>
      </c>
      <c r="K18" s="715">
        <v>0</v>
      </c>
    </row>
    <row r="19" spans="1:11">
      <c r="A19" s="223">
        <v>10</v>
      </c>
      <c r="B19" s="199" t="s">
        <v>333</v>
      </c>
      <c r="C19" s="713">
        <v>2264586061.4837465</v>
      </c>
      <c r="D19" s="714">
        <v>980108371.33391094</v>
      </c>
      <c r="E19" s="714">
        <v>3244694432.8176556</v>
      </c>
      <c r="F19" s="714">
        <v>154719468.95052174</v>
      </c>
      <c r="G19" s="714">
        <v>36556969.559134245</v>
      </c>
      <c r="H19" s="714">
        <v>191276438.50965595</v>
      </c>
      <c r="I19" s="714">
        <v>156709177.73597428</v>
      </c>
      <c r="J19" s="714">
        <v>288288301.12470275</v>
      </c>
      <c r="K19" s="715">
        <v>444997478.86067712</v>
      </c>
    </row>
    <row r="20" spans="1:11">
      <c r="A20" s="223">
        <v>11</v>
      </c>
      <c r="B20" s="199" t="s">
        <v>334</v>
      </c>
      <c r="C20" s="713">
        <v>82844941.138495967</v>
      </c>
      <c r="D20" s="714">
        <v>5510831.6216691928</v>
      </c>
      <c r="E20" s="714">
        <v>88355772.760165155</v>
      </c>
      <c r="F20" s="714">
        <v>2879593.5077485712</v>
      </c>
      <c r="G20" s="714">
        <v>0</v>
      </c>
      <c r="H20" s="714">
        <v>2879593.5077485712</v>
      </c>
      <c r="I20" s="714">
        <v>2879593.5077485712</v>
      </c>
      <c r="J20" s="714">
        <v>0</v>
      </c>
      <c r="K20" s="715">
        <v>2879593.5077485712</v>
      </c>
    </row>
    <row r="21" spans="1:11" ht="14.4" thickBot="1">
      <c r="A21" s="147">
        <v>12</v>
      </c>
      <c r="B21" s="224" t="s">
        <v>335</v>
      </c>
      <c r="C21" s="717">
        <v>2347431002.6222425</v>
      </c>
      <c r="D21" s="718">
        <v>985619202.95558012</v>
      </c>
      <c r="E21" s="717">
        <v>3333050205.5778227</v>
      </c>
      <c r="F21" s="718">
        <v>157599062.45827031</v>
      </c>
      <c r="G21" s="718">
        <v>36556969.559134245</v>
      </c>
      <c r="H21" s="718">
        <v>194156032.01740453</v>
      </c>
      <c r="I21" s="718">
        <v>159588771.24372286</v>
      </c>
      <c r="J21" s="718">
        <v>288288301.12470275</v>
      </c>
      <c r="K21" s="719">
        <v>447877072.36842561</v>
      </c>
    </row>
    <row r="22" spans="1:11" ht="38.25" customHeight="1" thickBot="1">
      <c r="A22" s="210"/>
      <c r="B22" s="211"/>
      <c r="C22" s="211"/>
      <c r="D22" s="211"/>
      <c r="E22" s="211"/>
      <c r="F22" s="873" t="s">
        <v>336</v>
      </c>
      <c r="G22" s="874"/>
      <c r="H22" s="874"/>
      <c r="I22" s="873" t="s">
        <v>337</v>
      </c>
      <c r="J22" s="874"/>
      <c r="K22" s="875"/>
    </row>
    <row r="23" spans="1:11">
      <c r="A23" s="204">
        <v>13</v>
      </c>
      <c r="B23" s="201" t="s">
        <v>322</v>
      </c>
      <c r="C23" s="209"/>
      <c r="D23" s="209"/>
      <c r="E23" s="209"/>
      <c r="F23" s="720">
        <v>507979627.48566496</v>
      </c>
      <c r="G23" s="720">
        <v>414089283.20906407</v>
      </c>
      <c r="H23" s="720">
        <v>922068910.69472909</v>
      </c>
      <c r="I23" s="720">
        <v>505989918.70021248</v>
      </c>
      <c r="J23" s="720">
        <v>176111643.76743585</v>
      </c>
      <c r="K23" s="721">
        <v>682101562.46764827</v>
      </c>
    </row>
    <row r="24" spans="1:11" ht="14.4" thickBot="1">
      <c r="A24" s="205">
        <v>14</v>
      </c>
      <c r="B24" s="202" t="s">
        <v>338</v>
      </c>
      <c r="C24" s="225"/>
      <c r="D24" s="208"/>
      <c r="E24" s="340"/>
      <c r="F24" s="722">
        <v>478115128.00091481</v>
      </c>
      <c r="G24" s="722">
        <v>275068609.1158008</v>
      </c>
      <c r="H24" s="722">
        <v>753183737.11671567</v>
      </c>
      <c r="I24" s="722">
        <v>251335325.76188833</v>
      </c>
      <c r="J24" s="722">
        <v>46631281.119069442</v>
      </c>
      <c r="K24" s="723">
        <v>149572149.1134634</v>
      </c>
    </row>
    <row r="25" spans="1:11" ht="14.4" thickBot="1">
      <c r="A25" s="206">
        <v>15</v>
      </c>
      <c r="B25" s="203" t="s">
        <v>339</v>
      </c>
      <c r="C25" s="207"/>
      <c r="D25" s="207"/>
      <c r="E25" s="207"/>
      <c r="F25" s="724">
        <v>1.0624629879619558</v>
      </c>
      <c r="G25" s="724">
        <v>1.505403631988909</v>
      </c>
      <c r="H25" s="724">
        <v>1.2242283857913974</v>
      </c>
      <c r="I25" s="724">
        <v>2.0132065286341025</v>
      </c>
      <c r="J25" s="724">
        <v>3.7766846533284837</v>
      </c>
      <c r="K25" s="725">
        <v>4.5603514191015284</v>
      </c>
    </row>
    <row r="28" spans="1:11" ht="41.4">
      <c r="B28" s="19" t="s">
        <v>383</v>
      </c>
    </row>
  </sheetData>
  <mergeCells count="6">
    <mergeCell ref="F22:H22"/>
    <mergeCell ref="I22:K22"/>
    <mergeCell ref="A5:B5"/>
    <mergeCell ref="C5:E5"/>
    <mergeCell ref="F5:H5"/>
    <mergeCell ref="I5:K5"/>
  </mergeCells>
  <pageMargins left="0.7" right="0.7" top="0.75" bottom="0.75" header="0.3" footer="0.3"/>
  <pageSetup paperSize="9" scale="36"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N22"/>
  <sheetViews>
    <sheetView zoomScale="80" zoomScaleNormal="80" workbookViewId="0">
      <pane xSplit="1" ySplit="5" topLeftCell="B6" activePane="bottomRight" state="frozen"/>
      <selection activeCell="K11" sqref="K11"/>
      <selection pane="topRight" activeCell="K11" sqref="K11"/>
      <selection pane="bottomLeft" activeCell="K11" sqref="K11"/>
      <selection pane="bottomRight" activeCell="K11" sqref="K11"/>
    </sheetView>
  </sheetViews>
  <sheetFormatPr defaultColWidth="9.33203125" defaultRowHeight="13.8"/>
  <cols>
    <col min="1" max="1" width="10.5546875" style="30" bestFit="1" customWidth="1"/>
    <col min="2" max="2" width="60.77734375" style="30" customWidth="1"/>
    <col min="3" max="3" width="14.44140625" style="30" customWidth="1"/>
    <col min="4" max="4" width="11.77734375" style="30" customWidth="1"/>
    <col min="5" max="5" width="18.33203125" style="30" bestFit="1" customWidth="1"/>
    <col min="6" max="13" width="10.6640625" style="30" customWidth="1"/>
    <col min="14" max="14" width="31" style="30" bestFit="1" customWidth="1"/>
    <col min="15" max="16384" width="9.33203125" style="11"/>
  </cols>
  <sheetData>
    <row r="1" spans="1:14">
      <c r="A1" s="5" t="s">
        <v>108</v>
      </c>
      <c r="B1" s="30" t="str">
        <f>Info!C2</f>
        <v>სს ”ლიბერთი ბანკი”</v>
      </c>
    </row>
    <row r="2" spans="1:14" ht="14.25" customHeight="1">
      <c r="A2" s="30" t="s">
        <v>109</v>
      </c>
      <c r="B2" s="612">
        <f>'1. key ratios'!B2</f>
        <v>45657</v>
      </c>
    </row>
    <row r="3" spans="1:14" ht="14.25" customHeight="1"/>
    <row r="4" spans="1:14" ht="14.4" thickBot="1">
      <c r="A4" s="2" t="s">
        <v>262</v>
      </c>
      <c r="B4" s="47" t="s">
        <v>74</v>
      </c>
    </row>
    <row r="5" spans="1:14" s="21" customFormat="1">
      <c r="A5" s="111"/>
      <c r="B5" s="112"/>
      <c r="C5" s="113" t="s">
        <v>0</v>
      </c>
      <c r="D5" s="113" t="s">
        <v>1</v>
      </c>
      <c r="E5" s="113" t="s">
        <v>2</v>
      </c>
      <c r="F5" s="113" t="s">
        <v>3</v>
      </c>
      <c r="G5" s="113" t="s">
        <v>4</v>
      </c>
      <c r="H5" s="113" t="s">
        <v>5</v>
      </c>
      <c r="I5" s="113" t="s">
        <v>145</v>
      </c>
      <c r="J5" s="113" t="s">
        <v>146</v>
      </c>
      <c r="K5" s="113" t="s">
        <v>147</v>
      </c>
      <c r="L5" s="113" t="s">
        <v>148</v>
      </c>
      <c r="M5" s="113" t="s">
        <v>149</v>
      </c>
      <c r="N5" s="114" t="s">
        <v>150</v>
      </c>
    </row>
    <row r="6" spans="1:14" ht="41.4">
      <c r="A6" s="103"/>
      <c r="B6" s="59"/>
      <c r="C6" s="60" t="s">
        <v>84</v>
      </c>
      <c r="D6" s="61" t="s">
        <v>73</v>
      </c>
      <c r="E6" s="62" t="s">
        <v>83</v>
      </c>
      <c r="F6" s="63">
        <v>0</v>
      </c>
      <c r="G6" s="63">
        <v>0.2</v>
      </c>
      <c r="H6" s="63">
        <v>0.35</v>
      </c>
      <c r="I6" s="63">
        <v>0.5</v>
      </c>
      <c r="J6" s="63">
        <v>0.75</v>
      </c>
      <c r="K6" s="63">
        <v>1</v>
      </c>
      <c r="L6" s="63">
        <v>1.5</v>
      </c>
      <c r="M6" s="63">
        <v>2.5</v>
      </c>
      <c r="N6" s="104" t="s">
        <v>74</v>
      </c>
    </row>
    <row r="7" spans="1:14">
      <c r="A7" s="105">
        <v>1</v>
      </c>
      <c r="B7" s="64" t="s">
        <v>75</v>
      </c>
      <c r="C7" s="174">
        <f>SUM(C8:C13)</f>
        <v>21215900</v>
      </c>
      <c r="D7" s="59"/>
      <c r="E7" s="177">
        <f t="shared" ref="E7:M7" si="0">SUM(E8:E13)</f>
        <v>445369</v>
      </c>
      <c r="F7" s="174">
        <f>SUM(F8:F13)</f>
        <v>0</v>
      </c>
      <c r="G7" s="174">
        <f t="shared" si="0"/>
        <v>0</v>
      </c>
      <c r="H7" s="174">
        <f t="shared" si="0"/>
        <v>0</v>
      </c>
      <c r="I7" s="174">
        <f t="shared" si="0"/>
        <v>0</v>
      </c>
      <c r="J7" s="174">
        <f t="shared" si="0"/>
        <v>0</v>
      </c>
      <c r="K7" s="174">
        <f t="shared" si="0"/>
        <v>445369</v>
      </c>
      <c r="L7" s="174">
        <f t="shared" si="0"/>
        <v>0</v>
      </c>
      <c r="M7" s="174">
        <f t="shared" si="0"/>
        <v>0</v>
      </c>
      <c r="N7" s="106">
        <f>SUM(N8:N13)</f>
        <v>445369</v>
      </c>
    </row>
    <row r="8" spans="1:14">
      <c r="A8" s="105">
        <v>1.1000000000000001</v>
      </c>
      <c r="B8" s="65" t="s">
        <v>76</v>
      </c>
      <c r="C8" s="175">
        <v>20514200</v>
      </c>
      <c r="D8" s="66">
        <v>0.02</v>
      </c>
      <c r="E8" s="177">
        <f>C8*D8</f>
        <v>410284</v>
      </c>
      <c r="F8" s="673">
        <v>0</v>
      </c>
      <c r="G8" s="673">
        <v>0</v>
      </c>
      <c r="H8" s="673">
        <v>0</v>
      </c>
      <c r="I8" s="673">
        <v>0</v>
      </c>
      <c r="J8" s="673">
        <v>0</v>
      </c>
      <c r="K8" s="673">
        <v>410284</v>
      </c>
      <c r="L8" s="673">
        <v>0</v>
      </c>
      <c r="M8" s="673">
        <v>0</v>
      </c>
      <c r="N8" s="106">
        <f>SUMPRODUCT($F$6:$M$6,F8:M8)</f>
        <v>410284</v>
      </c>
    </row>
    <row r="9" spans="1:14">
      <c r="A9" s="105">
        <v>1.2</v>
      </c>
      <c r="B9" s="65" t="s">
        <v>77</v>
      </c>
      <c r="C9" s="175">
        <v>701700</v>
      </c>
      <c r="D9" s="66">
        <v>0.05</v>
      </c>
      <c r="E9" s="177">
        <f>C9*D9</f>
        <v>35085</v>
      </c>
      <c r="F9" s="673">
        <v>0</v>
      </c>
      <c r="G9" s="673">
        <v>0</v>
      </c>
      <c r="H9" s="673">
        <v>0</v>
      </c>
      <c r="I9" s="673">
        <v>0</v>
      </c>
      <c r="J9" s="673">
        <v>0</v>
      </c>
      <c r="K9" s="673">
        <v>35085</v>
      </c>
      <c r="L9" s="673">
        <v>0</v>
      </c>
      <c r="M9" s="673">
        <v>0</v>
      </c>
      <c r="N9" s="106">
        <f t="shared" ref="N9:N12" si="1">SUMPRODUCT($F$6:$M$6,F9:M9)</f>
        <v>35085</v>
      </c>
    </row>
    <row r="10" spans="1:14">
      <c r="A10" s="105">
        <v>1.3</v>
      </c>
      <c r="B10" s="65" t="s">
        <v>78</v>
      </c>
      <c r="C10" s="175">
        <v>0</v>
      </c>
      <c r="D10" s="66">
        <v>0.08</v>
      </c>
      <c r="E10" s="177">
        <f>C10*D10</f>
        <v>0</v>
      </c>
      <c r="F10" s="673">
        <v>0</v>
      </c>
      <c r="G10" s="673">
        <v>0</v>
      </c>
      <c r="H10" s="673">
        <v>0</v>
      </c>
      <c r="I10" s="673">
        <v>0</v>
      </c>
      <c r="J10" s="673">
        <v>0</v>
      </c>
      <c r="K10" s="673">
        <v>0</v>
      </c>
      <c r="L10" s="673">
        <v>0</v>
      </c>
      <c r="M10" s="673">
        <v>0</v>
      </c>
      <c r="N10" s="106">
        <f>SUMPRODUCT($F$6:$M$6,F10:M10)</f>
        <v>0</v>
      </c>
    </row>
    <row r="11" spans="1:14">
      <c r="A11" s="105">
        <v>1.4</v>
      </c>
      <c r="B11" s="65" t="s">
        <v>79</v>
      </c>
      <c r="C11" s="175">
        <v>0</v>
      </c>
      <c r="D11" s="66">
        <v>0.11</v>
      </c>
      <c r="E11" s="177">
        <f>C11*D11</f>
        <v>0</v>
      </c>
      <c r="F11" s="673">
        <v>0</v>
      </c>
      <c r="G11" s="673">
        <v>0</v>
      </c>
      <c r="H11" s="673">
        <v>0</v>
      </c>
      <c r="I11" s="673">
        <v>0</v>
      </c>
      <c r="J11" s="673">
        <v>0</v>
      </c>
      <c r="K11" s="673">
        <v>0</v>
      </c>
      <c r="L11" s="673">
        <v>0</v>
      </c>
      <c r="M11" s="673">
        <v>0</v>
      </c>
      <c r="N11" s="106">
        <f t="shared" si="1"/>
        <v>0</v>
      </c>
    </row>
    <row r="12" spans="1:14">
      <c r="A12" s="105">
        <v>1.5</v>
      </c>
      <c r="B12" s="65" t="s">
        <v>80</v>
      </c>
      <c r="C12" s="175">
        <v>0</v>
      </c>
      <c r="D12" s="66">
        <v>0.14000000000000001</v>
      </c>
      <c r="E12" s="177">
        <f>C12*D12</f>
        <v>0</v>
      </c>
      <c r="F12" s="673">
        <v>0</v>
      </c>
      <c r="G12" s="673">
        <v>0</v>
      </c>
      <c r="H12" s="673">
        <v>0</v>
      </c>
      <c r="I12" s="673">
        <v>0</v>
      </c>
      <c r="J12" s="673">
        <v>0</v>
      </c>
      <c r="K12" s="673">
        <v>0</v>
      </c>
      <c r="L12" s="673">
        <v>0</v>
      </c>
      <c r="M12" s="673">
        <v>0</v>
      </c>
      <c r="N12" s="106">
        <f t="shared" si="1"/>
        <v>0</v>
      </c>
    </row>
    <row r="13" spans="1:14">
      <c r="A13" s="105">
        <v>1.6</v>
      </c>
      <c r="B13" s="67" t="s">
        <v>81</v>
      </c>
      <c r="C13" s="175">
        <v>0</v>
      </c>
      <c r="D13" s="68"/>
      <c r="E13" s="175"/>
      <c r="F13" s="673">
        <v>0</v>
      </c>
      <c r="G13" s="673">
        <v>0</v>
      </c>
      <c r="H13" s="673">
        <v>0</v>
      </c>
      <c r="I13" s="673">
        <v>0</v>
      </c>
      <c r="J13" s="673">
        <v>0</v>
      </c>
      <c r="K13" s="673">
        <v>0</v>
      </c>
      <c r="L13" s="673">
        <v>0</v>
      </c>
      <c r="M13" s="673">
        <v>0</v>
      </c>
      <c r="N13" s="106">
        <f>SUMPRODUCT($F$6:$M$6,F13:M13)</f>
        <v>0</v>
      </c>
    </row>
    <row r="14" spans="1:14">
      <c r="A14" s="105">
        <v>2</v>
      </c>
      <c r="B14" s="69" t="s">
        <v>82</v>
      </c>
      <c r="C14" s="174">
        <f>SUM(C15:C20)</f>
        <v>0</v>
      </c>
      <c r="D14" s="59"/>
      <c r="E14" s="177">
        <f t="shared" ref="E14:M14" si="2">SUM(E15:E20)</f>
        <v>0</v>
      </c>
      <c r="F14" s="673">
        <f t="shared" si="2"/>
        <v>0</v>
      </c>
      <c r="G14" s="673">
        <f t="shared" si="2"/>
        <v>0</v>
      </c>
      <c r="H14" s="673">
        <f t="shared" si="2"/>
        <v>0</v>
      </c>
      <c r="I14" s="673">
        <f t="shared" si="2"/>
        <v>0</v>
      </c>
      <c r="J14" s="673">
        <f t="shared" si="2"/>
        <v>0</v>
      </c>
      <c r="K14" s="673">
        <f t="shared" si="2"/>
        <v>0</v>
      </c>
      <c r="L14" s="673">
        <f t="shared" si="2"/>
        <v>0</v>
      </c>
      <c r="M14" s="673">
        <f t="shared" si="2"/>
        <v>0</v>
      </c>
      <c r="N14" s="106">
        <f>SUM(N15:N20)</f>
        <v>0</v>
      </c>
    </row>
    <row r="15" spans="1:14">
      <c r="A15" s="105">
        <v>2.1</v>
      </c>
      <c r="B15" s="67" t="s">
        <v>76</v>
      </c>
      <c r="C15" s="175">
        <v>0</v>
      </c>
      <c r="D15" s="66">
        <v>5.0000000000000001E-3</v>
      </c>
      <c r="E15" s="177">
        <f>C15*D15</f>
        <v>0</v>
      </c>
      <c r="F15" s="673">
        <v>0</v>
      </c>
      <c r="G15" s="673">
        <v>0</v>
      </c>
      <c r="H15" s="673">
        <v>0</v>
      </c>
      <c r="I15" s="673">
        <v>0</v>
      </c>
      <c r="J15" s="673">
        <v>0</v>
      </c>
      <c r="K15" s="673">
        <v>0</v>
      </c>
      <c r="L15" s="673">
        <v>0</v>
      </c>
      <c r="M15" s="673">
        <v>0</v>
      </c>
      <c r="N15" s="106">
        <f>SUMPRODUCT($F$6:$M$6,F15:M15)</f>
        <v>0</v>
      </c>
    </row>
    <row r="16" spans="1:14">
      <c r="A16" s="105">
        <v>2.2000000000000002</v>
      </c>
      <c r="B16" s="67" t="s">
        <v>77</v>
      </c>
      <c r="C16" s="175">
        <v>0</v>
      </c>
      <c r="D16" s="66">
        <v>0.01</v>
      </c>
      <c r="E16" s="177">
        <f>C16*D16</f>
        <v>0</v>
      </c>
      <c r="F16" s="673">
        <v>0</v>
      </c>
      <c r="G16" s="673">
        <v>0</v>
      </c>
      <c r="H16" s="673">
        <v>0</v>
      </c>
      <c r="I16" s="673">
        <v>0</v>
      </c>
      <c r="J16" s="673">
        <v>0</v>
      </c>
      <c r="K16" s="673">
        <v>0</v>
      </c>
      <c r="L16" s="673">
        <v>0</v>
      </c>
      <c r="M16" s="673">
        <v>0</v>
      </c>
      <c r="N16" s="106">
        <f t="shared" ref="N16:N20" si="3">SUMPRODUCT($F$6:$M$6,F16:M16)</f>
        <v>0</v>
      </c>
    </row>
    <row r="17" spans="1:14">
      <c r="A17" s="105">
        <v>2.2999999999999998</v>
      </c>
      <c r="B17" s="67" t="s">
        <v>78</v>
      </c>
      <c r="C17" s="175">
        <v>0</v>
      </c>
      <c r="D17" s="66">
        <v>0.02</v>
      </c>
      <c r="E17" s="177">
        <f>C17*D17</f>
        <v>0</v>
      </c>
      <c r="F17" s="673">
        <v>0</v>
      </c>
      <c r="G17" s="673">
        <v>0</v>
      </c>
      <c r="H17" s="673">
        <v>0</v>
      </c>
      <c r="I17" s="673">
        <v>0</v>
      </c>
      <c r="J17" s="673">
        <v>0</v>
      </c>
      <c r="K17" s="673">
        <v>0</v>
      </c>
      <c r="L17" s="673">
        <v>0</v>
      </c>
      <c r="M17" s="673">
        <v>0</v>
      </c>
      <c r="N17" s="106">
        <f t="shared" si="3"/>
        <v>0</v>
      </c>
    </row>
    <row r="18" spans="1:14">
      <c r="A18" s="105">
        <v>2.4</v>
      </c>
      <c r="B18" s="67" t="s">
        <v>79</v>
      </c>
      <c r="C18" s="175">
        <v>0</v>
      </c>
      <c r="D18" s="66">
        <v>0.03</v>
      </c>
      <c r="E18" s="177">
        <f>C18*D18</f>
        <v>0</v>
      </c>
      <c r="F18" s="673">
        <v>0</v>
      </c>
      <c r="G18" s="673">
        <v>0</v>
      </c>
      <c r="H18" s="673">
        <v>0</v>
      </c>
      <c r="I18" s="673">
        <v>0</v>
      </c>
      <c r="J18" s="673">
        <v>0</v>
      </c>
      <c r="K18" s="673">
        <v>0</v>
      </c>
      <c r="L18" s="673">
        <v>0</v>
      </c>
      <c r="M18" s="673">
        <v>0</v>
      </c>
      <c r="N18" s="106">
        <f t="shared" si="3"/>
        <v>0</v>
      </c>
    </row>
    <row r="19" spans="1:14">
      <c r="A19" s="105">
        <v>2.5</v>
      </c>
      <c r="B19" s="67" t="s">
        <v>80</v>
      </c>
      <c r="C19" s="175">
        <v>0</v>
      </c>
      <c r="D19" s="66">
        <v>0.04</v>
      </c>
      <c r="E19" s="177">
        <f>C19*D19</f>
        <v>0</v>
      </c>
      <c r="F19" s="673">
        <v>0</v>
      </c>
      <c r="G19" s="673">
        <v>0</v>
      </c>
      <c r="H19" s="673">
        <v>0</v>
      </c>
      <c r="I19" s="673">
        <v>0</v>
      </c>
      <c r="J19" s="673">
        <v>0</v>
      </c>
      <c r="K19" s="673">
        <v>0</v>
      </c>
      <c r="L19" s="673">
        <v>0</v>
      </c>
      <c r="M19" s="673">
        <v>0</v>
      </c>
      <c r="N19" s="106">
        <f t="shared" si="3"/>
        <v>0</v>
      </c>
    </row>
    <row r="20" spans="1:14">
      <c r="A20" s="105">
        <v>2.6</v>
      </c>
      <c r="B20" s="67" t="s">
        <v>81</v>
      </c>
      <c r="C20" s="175">
        <v>0</v>
      </c>
      <c r="D20" s="68"/>
      <c r="E20" s="178"/>
      <c r="F20" s="673">
        <v>0</v>
      </c>
      <c r="G20" s="673">
        <v>0</v>
      </c>
      <c r="H20" s="673">
        <v>0</v>
      </c>
      <c r="I20" s="673">
        <v>0</v>
      </c>
      <c r="J20" s="673">
        <v>0</v>
      </c>
      <c r="K20" s="673">
        <v>0</v>
      </c>
      <c r="L20" s="673">
        <v>0</v>
      </c>
      <c r="M20" s="673">
        <v>0</v>
      </c>
      <c r="N20" s="106">
        <f t="shared" si="3"/>
        <v>0</v>
      </c>
    </row>
    <row r="21" spans="1:14" ht="14.4" thickBot="1">
      <c r="A21" s="107">
        <v>3</v>
      </c>
      <c r="B21" s="108" t="s">
        <v>66</v>
      </c>
      <c r="C21" s="176">
        <f>C14+C7</f>
        <v>21215900</v>
      </c>
      <c r="D21" s="109"/>
      <c r="E21" s="179">
        <f>E14+E7</f>
        <v>445369</v>
      </c>
      <c r="F21" s="180">
        <f>F7+F14</f>
        <v>0</v>
      </c>
      <c r="G21" s="180">
        <f t="shared" ref="G21:L21" si="4">G7+G14</f>
        <v>0</v>
      </c>
      <c r="H21" s="180">
        <f t="shared" si="4"/>
        <v>0</v>
      </c>
      <c r="I21" s="180">
        <f t="shared" si="4"/>
        <v>0</v>
      </c>
      <c r="J21" s="180">
        <f t="shared" si="4"/>
        <v>0</v>
      </c>
      <c r="K21" s="180">
        <f t="shared" si="4"/>
        <v>445369</v>
      </c>
      <c r="L21" s="180">
        <f t="shared" si="4"/>
        <v>0</v>
      </c>
      <c r="M21" s="180">
        <f>M7+M14</f>
        <v>0</v>
      </c>
      <c r="N21" s="110">
        <f>N14+N7</f>
        <v>445369</v>
      </c>
    </row>
    <row r="22" spans="1:14">
      <c r="E22" s="181"/>
      <c r="F22" s="181"/>
      <c r="G22" s="181"/>
      <c r="H22" s="181"/>
      <c r="I22" s="181"/>
      <c r="J22" s="181"/>
      <c r="K22" s="181"/>
      <c r="L22" s="181"/>
      <c r="M22" s="181"/>
    </row>
  </sheetData>
  <conditionalFormatting sqref="E8:E12">
    <cfRule type="expression" dxfId="28" priority="2">
      <formula>(C8*D8)&lt;&gt;SUM(#REF!)</formula>
    </cfRule>
  </conditionalFormatting>
  <conditionalFormatting sqref="E15:E19">
    <cfRule type="expression" dxfId="27" priority="1">
      <formula>(C15*D15)&lt;&gt;SUM(#REF!)</formula>
    </cfRule>
  </conditionalFormatting>
  <conditionalFormatting sqref="E20">
    <cfRule type="expression" dxfId="26" priority="3">
      <formula>$E$88&lt;&gt;SUM(#REF!)</formula>
    </cfRule>
  </conditionalFormatting>
  <pageMargins left="0.7" right="0.7" top="0.75" bottom="0.75" header="0.3" footer="0.3"/>
  <pageSetup scale="38"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43"/>
  <sheetViews>
    <sheetView zoomScale="80" zoomScaleNormal="80" workbookViewId="0">
      <selection activeCell="K11" sqref="K11"/>
    </sheetView>
  </sheetViews>
  <sheetFormatPr defaultRowHeight="14.4"/>
  <cols>
    <col min="1" max="1" width="11.44140625" customWidth="1"/>
    <col min="2" max="2" width="76.6640625" style="4" customWidth="1"/>
    <col min="3" max="3" width="22.6640625" customWidth="1"/>
  </cols>
  <sheetData>
    <row r="1" spans="1:3">
      <c r="A1" s="216" t="s">
        <v>108</v>
      </c>
      <c r="B1" t="str">
        <f>Info!C2</f>
        <v>სს ”ლიბერთი ბანკი”</v>
      </c>
    </row>
    <row r="2" spans="1:3">
      <c r="A2" s="216" t="s">
        <v>109</v>
      </c>
      <c r="B2" s="612">
        <f>'1. key ratios'!B2</f>
        <v>45657</v>
      </c>
    </row>
    <row r="3" spans="1:3">
      <c r="A3" s="216"/>
      <c r="B3"/>
    </row>
    <row r="4" spans="1:3">
      <c r="A4" s="216" t="s">
        <v>428</v>
      </c>
      <c r="B4" t="s">
        <v>387</v>
      </c>
    </row>
    <row r="5" spans="1:3">
      <c r="A5" s="256"/>
      <c r="B5" s="256" t="s">
        <v>388</v>
      </c>
      <c r="C5" s="268"/>
    </row>
    <row r="6" spans="1:3">
      <c r="A6" s="257">
        <v>1</v>
      </c>
      <c r="B6" s="269" t="s">
        <v>440</v>
      </c>
      <c r="C6" s="674">
        <v>4911688837.3137817</v>
      </c>
    </row>
    <row r="7" spans="1:3">
      <c r="A7" s="257">
        <v>2</v>
      </c>
      <c r="B7" s="269" t="s">
        <v>389</v>
      </c>
      <c r="C7" s="674">
        <v>-96559590.983731389</v>
      </c>
    </row>
    <row r="8" spans="1:3">
      <c r="A8" s="258">
        <v>3</v>
      </c>
      <c r="B8" s="271" t="s">
        <v>390</v>
      </c>
      <c r="C8" s="674">
        <v>4815129246.3300505</v>
      </c>
    </row>
    <row r="9" spans="1:3">
      <c r="A9" s="259"/>
      <c r="B9" s="259" t="s">
        <v>391</v>
      </c>
      <c r="C9" s="273"/>
    </row>
    <row r="10" spans="1:3">
      <c r="A10" s="260">
        <v>4</v>
      </c>
      <c r="B10" s="274" t="s">
        <v>392</v>
      </c>
      <c r="C10" s="270"/>
    </row>
    <row r="11" spans="1:3">
      <c r="A11" s="260">
        <v>5</v>
      </c>
      <c r="B11" s="275" t="s">
        <v>393</v>
      </c>
      <c r="C11" s="270"/>
    </row>
    <row r="12" spans="1:3">
      <c r="A12" s="260" t="s">
        <v>394</v>
      </c>
      <c r="B12" s="269" t="s">
        <v>395</v>
      </c>
      <c r="C12" s="272">
        <f>'15. CCR'!E21</f>
        <v>445369</v>
      </c>
    </row>
    <row r="13" spans="1:3">
      <c r="A13" s="261">
        <v>6</v>
      </c>
      <c r="B13" s="276" t="s">
        <v>396</v>
      </c>
      <c r="C13" s="270"/>
    </row>
    <row r="14" spans="1:3">
      <c r="A14" s="261">
        <v>7</v>
      </c>
      <c r="B14" s="277" t="s">
        <v>397</v>
      </c>
      <c r="C14" s="270"/>
    </row>
    <row r="15" spans="1:3">
      <c r="A15" s="262">
        <v>8</v>
      </c>
      <c r="B15" s="269" t="s">
        <v>398</v>
      </c>
      <c r="C15" s="270"/>
    </row>
    <row r="16" spans="1:3" ht="22.8">
      <c r="A16" s="261">
        <v>9</v>
      </c>
      <c r="B16" s="277" t="s">
        <v>399</v>
      </c>
      <c r="C16" s="270"/>
    </row>
    <row r="17" spans="1:3">
      <c r="A17" s="261">
        <v>10</v>
      </c>
      <c r="B17" s="277" t="s">
        <v>400</v>
      </c>
      <c r="C17" s="270"/>
    </row>
    <row r="18" spans="1:3">
      <c r="A18" s="263">
        <v>11</v>
      </c>
      <c r="B18" s="278" t="s">
        <v>401</v>
      </c>
      <c r="C18" s="272">
        <f>SUM(C10:C17)</f>
        <v>445369</v>
      </c>
    </row>
    <row r="19" spans="1:3">
      <c r="A19" s="259"/>
      <c r="B19" s="259" t="s">
        <v>402</v>
      </c>
      <c r="C19" s="279"/>
    </row>
    <row r="20" spans="1:3">
      <c r="A20" s="261">
        <v>12</v>
      </c>
      <c r="B20" s="274" t="s">
        <v>403</v>
      </c>
      <c r="C20" s="270"/>
    </row>
    <row r="21" spans="1:3">
      <c r="A21" s="261">
        <v>13</v>
      </c>
      <c r="B21" s="274" t="s">
        <v>404</v>
      </c>
      <c r="C21" s="270"/>
    </row>
    <row r="22" spans="1:3">
      <c r="A22" s="261">
        <v>14</v>
      </c>
      <c r="B22" s="274" t="s">
        <v>405</v>
      </c>
      <c r="C22" s="270"/>
    </row>
    <row r="23" spans="1:3" ht="22.8">
      <c r="A23" s="261" t="s">
        <v>406</v>
      </c>
      <c r="B23" s="274" t="s">
        <v>407</v>
      </c>
      <c r="C23" s="270"/>
    </row>
    <row r="24" spans="1:3">
      <c r="A24" s="261">
        <v>15</v>
      </c>
      <c r="B24" s="274" t="s">
        <v>408</v>
      </c>
      <c r="C24" s="270"/>
    </row>
    <row r="25" spans="1:3">
      <c r="A25" s="261" t="s">
        <v>409</v>
      </c>
      <c r="B25" s="269" t="s">
        <v>410</v>
      </c>
      <c r="C25" s="270"/>
    </row>
    <row r="26" spans="1:3">
      <c r="A26" s="263">
        <v>16</v>
      </c>
      <c r="B26" s="278" t="s">
        <v>411</v>
      </c>
      <c r="C26" s="272">
        <f>SUM(C20:C25)</f>
        <v>0</v>
      </c>
    </row>
    <row r="27" spans="1:3">
      <c r="A27" s="259"/>
      <c r="B27" s="259" t="s">
        <v>412</v>
      </c>
      <c r="C27" s="273"/>
    </row>
    <row r="28" spans="1:3">
      <c r="A28" s="260">
        <v>17</v>
      </c>
      <c r="B28" s="269" t="s">
        <v>413</v>
      </c>
      <c r="C28" s="674">
        <v>411335804.99999946</v>
      </c>
    </row>
    <row r="29" spans="1:3">
      <c r="A29" s="260">
        <v>18</v>
      </c>
      <c r="B29" s="269" t="s">
        <v>414</v>
      </c>
      <c r="C29" s="674">
        <v>-318621072.72441941</v>
      </c>
    </row>
    <row r="30" spans="1:3">
      <c r="A30" s="263">
        <v>19</v>
      </c>
      <c r="B30" s="278" t="s">
        <v>415</v>
      </c>
      <c r="C30" s="272">
        <f>C28+C29</f>
        <v>92714732.275580049</v>
      </c>
    </row>
    <row r="31" spans="1:3">
      <c r="A31" s="264"/>
      <c r="B31" s="259" t="s">
        <v>416</v>
      </c>
      <c r="C31" s="273"/>
    </row>
    <row r="32" spans="1:3">
      <c r="A32" s="260" t="s">
        <v>417</v>
      </c>
      <c r="B32" s="274" t="s">
        <v>418</v>
      </c>
      <c r="C32" s="280"/>
    </row>
    <row r="33" spans="1:3">
      <c r="A33" s="260" t="s">
        <v>419</v>
      </c>
      <c r="B33" s="275" t="s">
        <v>420</v>
      </c>
      <c r="C33" s="280"/>
    </row>
    <row r="34" spans="1:3">
      <c r="A34" s="259"/>
      <c r="B34" s="259" t="s">
        <v>421</v>
      </c>
      <c r="C34" s="273"/>
    </row>
    <row r="35" spans="1:3">
      <c r="A35" s="263">
        <v>20</v>
      </c>
      <c r="B35" s="278" t="s">
        <v>86</v>
      </c>
      <c r="C35" s="675">
        <v>499122445.01626861</v>
      </c>
    </row>
    <row r="36" spans="1:3">
      <c r="A36" s="263">
        <v>21</v>
      </c>
      <c r="B36" s="278" t="s">
        <v>422</v>
      </c>
      <c r="C36" s="272">
        <f>C8+C18+C26+C30</f>
        <v>4908289347.6056309</v>
      </c>
    </row>
    <row r="37" spans="1:3">
      <c r="A37" s="265"/>
      <c r="B37" s="265" t="s">
        <v>387</v>
      </c>
      <c r="C37" s="273"/>
    </row>
    <row r="38" spans="1:3">
      <c r="A38" s="263">
        <v>22</v>
      </c>
      <c r="B38" s="278" t="s">
        <v>387</v>
      </c>
      <c r="C38" s="676">
        <f>IFERROR(C35/C36,0)</f>
        <v>0.10168969465089732</v>
      </c>
    </row>
    <row r="39" spans="1:3">
      <c r="A39" s="265"/>
      <c r="B39" s="265" t="s">
        <v>423</v>
      </c>
      <c r="C39" s="273"/>
    </row>
    <row r="40" spans="1:3">
      <c r="A40" s="266" t="s">
        <v>424</v>
      </c>
      <c r="B40" s="274" t="s">
        <v>425</v>
      </c>
      <c r="C40" s="280"/>
    </row>
    <row r="41" spans="1:3">
      <c r="A41" s="267" t="s">
        <v>426</v>
      </c>
      <c r="B41" s="275" t="s">
        <v>427</v>
      </c>
      <c r="C41" s="280"/>
    </row>
    <row r="43" spans="1:3">
      <c r="B43" s="285" t="s">
        <v>441</v>
      </c>
    </row>
  </sheetData>
  <pageMargins left="0.7" right="0.7" top="0.75" bottom="0.75" header="0.3" footer="0.3"/>
  <pageSetup paperSize="9" scale="7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G42"/>
  <sheetViews>
    <sheetView zoomScale="80" zoomScaleNormal="80" workbookViewId="0">
      <pane xSplit="2" ySplit="6" topLeftCell="C7" activePane="bottomRight" state="frozen"/>
      <selection activeCell="K11" sqref="K11"/>
      <selection pane="topRight" activeCell="K11" sqref="K11"/>
      <selection pane="bottomLeft" activeCell="K11" sqref="K11"/>
      <selection pane="bottomRight" activeCell="K28" sqref="K28"/>
    </sheetView>
  </sheetViews>
  <sheetFormatPr defaultRowHeight="14.4"/>
  <cols>
    <col min="1" max="1" width="9.88671875" style="216" bestFit="1" customWidth="1"/>
    <col min="2" max="2" width="82.6640625" style="19" customWidth="1"/>
    <col min="3" max="6" width="17.5546875" style="216" customWidth="1"/>
    <col min="7" max="7" width="22.88671875" style="216" bestFit="1" customWidth="1"/>
  </cols>
  <sheetData>
    <row r="1" spans="1:7">
      <c r="A1" s="216" t="s">
        <v>108</v>
      </c>
      <c r="B1" s="216" t="str">
        <f>Info!C2</f>
        <v>სს ”ლიბერთი ბანკი”</v>
      </c>
    </row>
    <row r="2" spans="1:7">
      <c r="A2" s="216" t="s">
        <v>109</v>
      </c>
      <c r="B2" s="612">
        <f>'1. key ratios'!B2</f>
        <v>45657</v>
      </c>
    </row>
    <row r="3" spans="1:7">
      <c r="B3" s="306"/>
    </row>
    <row r="4" spans="1:7" ht="15" thickBot="1">
      <c r="A4" s="216" t="s">
        <v>488</v>
      </c>
      <c r="B4" s="307" t="s">
        <v>453</v>
      </c>
    </row>
    <row r="5" spans="1:7" ht="14.4" customHeight="1">
      <c r="A5" s="308"/>
      <c r="B5" s="309"/>
      <c r="C5" s="878" t="s">
        <v>454</v>
      </c>
      <c r="D5" s="878"/>
      <c r="E5" s="878"/>
      <c r="F5" s="878"/>
      <c r="G5" s="879" t="s">
        <v>455</v>
      </c>
    </row>
    <row r="6" spans="1:7">
      <c r="A6" s="310"/>
      <c r="B6" s="311"/>
      <c r="C6" s="312" t="s">
        <v>456</v>
      </c>
      <c r="D6" s="313" t="s">
        <v>457</v>
      </c>
      <c r="E6" s="313" t="s">
        <v>458</v>
      </c>
      <c r="F6" s="313" t="s">
        <v>459</v>
      </c>
      <c r="G6" s="880"/>
    </row>
    <row r="7" spans="1:7">
      <c r="A7" s="314"/>
      <c r="B7" s="315" t="s">
        <v>460</v>
      </c>
      <c r="C7" s="316"/>
      <c r="D7" s="316"/>
      <c r="E7" s="316"/>
      <c r="F7" s="316"/>
      <c r="G7" s="317"/>
    </row>
    <row r="8" spans="1:7">
      <c r="A8" s="318">
        <v>1</v>
      </c>
      <c r="B8" s="319" t="s">
        <v>461</v>
      </c>
      <c r="C8" s="320">
        <f>SUM(C9:C10)</f>
        <v>499122445.01626861</v>
      </c>
      <c r="D8" s="320">
        <f>SUM(D9:D10)</f>
        <v>0</v>
      </c>
      <c r="E8" s="320">
        <f>SUM(E9:E10)</f>
        <v>0</v>
      </c>
      <c r="F8" s="320">
        <f>SUM(F9:F10)</f>
        <v>353295679.90849674</v>
      </c>
      <c r="G8" s="321">
        <f>SUM(G9:G10)</f>
        <v>852418124.92476535</v>
      </c>
    </row>
    <row r="9" spans="1:7">
      <c r="A9" s="318">
        <v>2</v>
      </c>
      <c r="B9" s="322" t="s">
        <v>85</v>
      </c>
      <c r="C9" s="320">
        <v>499122445.01626861</v>
      </c>
      <c r="D9" s="320"/>
      <c r="E9" s="320"/>
      <c r="F9" s="320">
        <v>97921789.280000001</v>
      </c>
      <c r="G9" s="321">
        <v>597044234.29626858</v>
      </c>
    </row>
    <row r="10" spans="1:7">
      <c r="A10" s="318">
        <v>3</v>
      </c>
      <c r="B10" s="322" t="s">
        <v>462</v>
      </c>
      <c r="C10" s="323"/>
      <c r="D10" s="323"/>
      <c r="E10" s="323"/>
      <c r="F10" s="320">
        <v>255373890.62849677</v>
      </c>
      <c r="G10" s="321">
        <v>255373890.62849677</v>
      </c>
    </row>
    <row r="11" spans="1:7" ht="27.6">
      <c r="A11" s="318">
        <v>4</v>
      </c>
      <c r="B11" s="319" t="s">
        <v>463</v>
      </c>
      <c r="C11" s="320">
        <f t="shared" ref="C11:F11" si="0">SUM(C12:C13)</f>
        <v>695163748.98704863</v>
      </c>
      <c r="D11" s="320">
        <f t="shared" si="0"/>
        <v>735558036.65594006</v>
      </c>
      <c r="E11" s="320">
        <f t="shared" si="0"/>
        <v>381102273.34663814</v>
      </c>
      <c r="F11" s="320">
        <f t="shared" si="0"/>
        <v>24477431.592969999</v>
      </c>
      <c r="G11" s="321">
        <f>SUM(G12:G13)</f>
        <v>1654516510.322655</v>
      </c>
    </row>
    <row r="12" spans="1:7">
      <c r="A12" s="318">
        <v>5</v>
      </c>
      <c r="B12" s="322" t="s">
        <v>464</v>
      </c>
      <c r="C12" s="320">
        <v>594842586.84743786</v>
      </c>
      <c r="D12" s="324">
        <v>664148335.7233181</v>
      </c>
      <c r="E12" s="320">
        <v>354405802.41550612</v>
      </c>
      <c r="F12" s="320">
        <v>22971641.750085998</v>
      </c>
      <c r="G12" s="321">
        <v>1554549948.3995306</v>
      </c>
    </row>
    <row r="13" spans="1:7">
      <c r="A13" s="318">
        <v>6</v>
      </c>
      <c r="B13" s="322" t="s">
        <v>465</v>
      </c>
      <c r="C13" s="320">
        <v>100321162.13961074</v>
      </c>
      <c r="D13" s="324">
        <v>71409700.932622015</v>
      </c>
      <c r="E13" s="320">
        <v>26696470.931131996</v>
      </c>
      <c r="F13" s="320">
        <v>1505789.8428839999</v>
      </c>
      <c r="G13" s="321">
        <v>99966561.923124373</v>
      </c>
    </row>
    <row r="14" spans="1:7">
      <c r="A14" s="318">
        <v>7</v>
      </c>
      <c r="B14" s="319" t="s">
        <v>466</v>
      </c>
      <c r="C14" s="320">
        <f t="shared" ref="C14:F14" si="1">SUM(C15:C16)</f>
        <v>690042528.9338553</v>
      </c>
      <c r="D14" s="320">
        <f t="shared" si="1"/>
        <v>1198533599.7763019</v>
      </c>
      <c r="E14" s="320">
        <f t="shared" si="1"/>
        <v>93720552.042771697</v>
      </c>
      <c r="F14" s="320">
        <f t="shared" si="1"/>
        <v>100</v>
      </c>
      <c r="G14" s="321">
        <f>SUM(G15:G16)</f>
        <v>514877346.65998429</v>
      </c>
    </row>
    <row r="15" spans="1:7" ht="55.2">
      <c r="A15" s="318">
        <v>8</v>
      </c>
      <c r="B15" s="322" t="s">
        <v>467</v>
      </c>
      <c r="C15" s="320">
        <v>652139883.03777909</v>
      </c>
      <c r="D15" s="324">
        <v>283894158.23941785</v>
      </c>
      <c r="E15" s="320">
        <v>75793690.761739701</v>
      </c>
      <c r="F15" s="320">
        <v>100</v>
      </c>
      <c r="G15" s="321">
        <v>505913916.01946831</v>
      </c>
    </row>
    <row r="16" spans="1:7" ht="27.6">
      <c r="A16" s="318">
        <v>9</v>
      </c>
      <c r="B16" s="322" t="s">
        <v>468</v>
      </c>
      <c r="C16" s="320">
        <v>37902645.89607615</v>
      </c>
      <c r="D16" s="324">
        <v>914639441.53688395</v>
      </c>
      <c r="E16" s="320">
        <v>17926861.281032</v>
      </c>
      <c r="F16" s="320">
        <v>0</v>
      </c>
      <c r="G16" s="321">
        <v>8963430.6405159999</v>
      </c>
    </row>
    <row r="17" spans="1:7">
      <c r="A17" s="318">
        <v>10</v>
      </c>
      <c r="B17" s="319" t="s">
        <v>469</v>
      </c>
      <c r="C17" s="320"/>
      <c r="D17" s="324"/>
      <c r="E17" s="320"/>
      <c r="F17" s="320"/>
      <c r="G17" s="321"/>
    </row>
    <row r="18" spans="1:7">
      <c r="A18" s="318">
        <v>11</v>
      </c>
      <c r="B18" s="319" t="s">
        <v>89</v>
      </c>
      <c r="C18" s="320">
        <f>SUM(C19:C20)</f>
        <v>0</v>
      </c>
      <c r="D18" s="324">
        <f t="shared" ref="D18:G18" si="2">SUM(D19:D20)</f>
        <v>64031278.607912004</v>
      </c>
      <c r="E18" s="320">
        <f t="shared" si="2"/>
        <v>10893120.979904067</v>
      </c>
      <c r="F18" s="320">
        <f t="shared" si="2"/>
        <v>32486185.245589815</v>
      </c>
      <c r="G18" s="321">
        <f t="shared" si="2"/>
        <v>0</v>
      </c>
    </row>
    <row r="19" spans="1:7">
      <c r="A19" s="318">
        <v>12</v>
      </c>
      <c r="B19" s="322" t="s">
        <v>470</v>
      </c>
      <c r="C19" s="323"/>
      <c r="D19" s="324">
        <v>0</v>
      </c>
      <c r="E19" s="320">
        <v>0</v>
      </c>
      <c r="F19" s="320">
        <v>0</v>
      </c>
      <c r="G19" s="321">
        <v>0</v>
      </c>
    </row>
    <row r="20" spans="1:7" ht="27.6">
      <c r="A20" s="318">
        <v>13</v>
      </c>
      <c r="B20" s="322" t="s">
        <v>471</v>
      </c>
      <c r="C20" s="320">
        <v>0</v>
      </c>
      <c r="D20" s="320">
        <v>64031278.607912004</v>
      </c>
      <c r="E20" s="320">
        <v>10893120.979904067</v>
      </c>
      <c r="F20" s="320">
        <v>32486185.245589815</v>
      </c>
      <c r="G20" s="321">
        <v>0</v>
      </c>
    </row>
    <row r="21" spans="1:7">
      <c r="A21" s="325">
        <v>14</v>
      </c>
      <c r="B21" s="326" t="s">
        <v>472</v>
      </c>
      <c r="C21" s="323"/>
      <c r="D21" s="323"/>
      <c r="E21" s="323"/>
      <c r="F21" s="323"/>
      <c r="G21" s="327">
        <f>SUM(G8,G11,G14,G17,G18)</f>
        <v>3021811981.9074044</v>
      </c>
    </row>
    <row r="22" spans="1:7">
      <c r="A22" s="328"/>
      <c r="B22" s="345" t="s">
        <v>473</v>
      </c>
      <c r="C22" s="329"/>
      <c r="D22" s="330"/>
      <c r="E22" s="329"/>
      <c r="F22" s="329"/>
      <c r="G22" s="331"/>
    </row>
    <row r="23" spans="1:7">
      <c r="A23" s="318">
        <v>15</v>
      </c>
      <c r="B23" s="319" t="s">
        <v>322</v>
      </c>
      <c r="C23" s="332">
        <v>650309125.22004521</v>
      </c>
      <c r="D23" s="333">
        <v>752614700</v>
      </c>
      <c r="E23" s="332">
        <v>0</v>
      </c>
      <c r="F23" s="332">
        <v>0</v>
      </c>
      <c r="G23" s="321">
        <v>48059895.664502263</v>
      </c>
    </row>
    <row r="24" spans="1:7">
      <c r="A24" s="318">
        <v>16</v>
      </c>
      <c r="B24" s="319" t="s">
        <v>474</v>
      </c>
      <c r="C24" s="320">
        <v>1619462.0610527</v>
      </c>
      <c r="D24" s="324">
        <v>780175598.97090447</v>
      </c>
      <c r="E24" s="320">
        <v>418265709.84820998</v>
      </c>
      <c r="F24" s="320">
        <v>1715638210.8739688</v>
      </c>
      <c r="G24" s="321">
        <v>2022823043.5856345</v>
      </c>
    </row>
    <row r="25" spans="1:7" ht="27.6">
      <c r="A25" s="318">
        <v>17</v>
      </c>
      <c r="B25" s="322" t="s">
        <v>475</v>
      </c>
      <c r="C25" s="320">
        <v>0</v>
      </c>
      <c r="D25" s="324">
        <v>0</v>
      </c>
      <c r="E25" s="320">
        <v>0</v>
      </c>
      <c r="F25" s="320">
        <v>0</v>
      </c>
      <c r="G25" s="321"/>
    </row>
    <row r="26" spans="1:7" ht="27.6">
      <c r="A26" s="318">
        <v>18</v>
      </c>
      <c r="B26" s="322" t="s">
        <v>476</v>
      </c>
      <c r="C26" s="320">
        <v>1619462.0610527</v>
      </c>
      <c r="D26" s="324">
        <v>29326554.169599999</v>
      </c>
      <c r="E26" s="320">
        <v>1610564.0063000002</v>
      </c>
      <c r="F26" s="320">
        <v>0</v>
      </c>
      <c r="G26" s="321">
        <v>5204265.1285899999</v>
      </c>
    </row>
    <row r="27" spans="1:7">
      <c r="A27" s="318">
        <v>19</v>
      </c>
      <c r="B27" s="322" t="s">
        <v>477</v>
      </c>
      <c r="C27" s="320"/>
      <c r="D27" s="324">
        <v>681478970.26400971</v>
      </c>
      <c r="E27" s="320">
        <v>356806383.40751433</v>
      </c>
      <c r="F27" s="320">
        <v>1221749833.6443944</v>
      </c>
      <c r="G27" s="321">
        <v>1557630035.4334972</v>
      </c>
    </row>
    <row r="28" spans="1:7">
      <c r="A28" s="318">
        <v>20</v>
      </c>
      <c r="B28" s="334" t="s">
        <v>478</v>
      </c>
      <c r="C28" s="320"/>
      <c r="D28" s="324">
        <v>24756152.404116571</v>
      </c>
      <c r="E28" s="320">
        <v>22777790.627593607</v>
      </c>
      <c r="F28" s="320">
        <v>64799857.647168055</v>
      </c>
      <c r="G28" s="321">
        <v>65886878.986514322</v>
      </c>
    </row>
    <row r="29" spans="1:7">
      <c r="A29" s="318">
        <v>21</v>
      </c>
      <c r="B29" s="322" t="s">
        <v>479</v>
      </c>
      <c r="C29" s="320"/>
      <c r="D29" s="324">
        <v>64215021.879096247</v>
      </c>
      <c r="E29" s="320">
        <v>56856285.22916501</v>
      </c>
      <c r="F29" s="320">
        <v>451563375.46975374</v>
      </c>
      <c r="G29" s="321">
        <v>354051847.60947055</v>
      </c>
    </row>
    <row r="30" spans="1:7">
      <c r="A30" s="318">
        <v>22</v>
      </c>
      <c r="B30" s="334" t="s">
        <v>478</v>
      </c>
      <c r="C30" s="320"/>
      <c r="D30" s="324">
        <v>64215021.879096247</v>
      </c>
      <c r="E30" s="320">
        <v>56856285.22916501</v>
      </c>
      <c r="F30" s="320">
        <v>451563375.46975374</v>
      </c>
      <c r="G30" s="321">
        <v>354051847.60947055</v>
      </c>
    </row>
    <row r="31" spans="1:7" ht="27.6">
      <c r="A31" s="318">
        <v>23</v>
      </c>
      <c r="B31" s="322" t="s">
        <v>480</v>
      </c>
      <c r="C31" s="320"/>
      <c r="D31" s="324">
        <v>5155052.6581984311</v>
      </c>
      <c r="E31" s="320">
        <v>2992477.2052306398</v>
      </c>
      <c r="F31" s="320">
        <v>42325001.7598207</v>
      </c>
      <c r="G31" s="321">
        <v>40050016.427562125</v>
      </c>
    </row>
    <row r="32" spans="1:7">
      <c r="A32" s="318">
        <v>24</v>
      </c>
      <c r="B32" s="319" t="s">
        <v>481</v>
      </c>
      <c r="C32" s="320">
        <v>0</v>
      </c>
      <c r="D32" s="324">
        <v>0</v>
      </c>
      <c r="E32" s="320">
        <v>0</v>
      </c>
      <c r="F32" s="320">
        <v>0</v>
      </c>
      <c r="G32" s="321"/>
    </row>
    <row r="33" spans="1:7">
      <c r="A33" s="318">
        <v>25</v>
      </c>
      <c r="B33" s="319" t="s">
        <v>99</v>
      </c>
      <c r="C33" s="320">
        <f>SUM(C34:C35)</f>
        <v>173559571.19626862</v>
      </c>
      <c r="D33" s="320">
        <f>SUM(D34:D35)</f>
        <v>97052541.04708752</v>
      </c>
      <c r="E33" s="320">
        <f>SUM(E34:E35)</f>
        <v>23991459.004327036</v>
      </c>
      <c r="F33" s="320">
        <f>SUM(F34:F35)</f>
        <v>56291650.159406275</v>
      </c>
      <c r="G33" s="321">
        <f>SUM(G34:G35)</f>
        <v>290373221.38138217</v>
      </c>
    </row>
    <row r="34" spans="1:7">
      <c r="A34" s="318">
        <v>26</v>
      </c>
      <c r="B34" s="322" t="s">
        <v>482</v>
      </c>
      <c r="C34" s="323"/>
      <c r="D34" s="324">
        <v>0</v>
      </c>
      <c r="E34" s="320">
        <v>0</v>
      </c>
      <c r="F34" s="320">
        <v>0</v>
      </c>
      <c r="G34" s="321">
        <v>0</v>
      </c>
    </row>
    <row r="35" spans="1:7">
      <c r="A35" s="318">
        <v>27</v>
      </c>
      <c r="B35" s="322" t="s">
        <v>483</v>
      </c>
      <c r="C35" s="320">
        <v>173559571.19626862</v>
      </c>
      <c r="D35" s="324">
        <v>97052541.04708752</v>
      </c>
      <c r="E35" s="320">
        <v>23991459.004327036</v>
      </c>
      <c r="F35" s="320">
        <v>56291650.159406275</v>
      </c>
      <c r="G35" s="321">
        <v>290373221.38138217</v>
      </c>
    </row>
    <row r="36" spans="1:7">
      <c r="A36" s="318">
        <v>28</v>
      </c>
      <c r="B36" s="319" t="s">
        <v>484</v>
      </c>
      <c r="C36" s="320">
        <v>326960672.14100003</v>
      </c>
      <c r="D36" s="324">
        <v>24458805.404288121</v>
      </c>
      <c r="E36" s="320">
        <v>23830495.562995773</v>
      </c>
      <c r="F36" s="320">
        <v>37487880.45776964</v>
      </c>
      <c r="G36" s="321">
        <v>26800145.772443835</v>
      </c>
    </row>
    <row r="37" spans="1:7">
      <c r="A37" s="325">
        <v>29</v>
      </c>
      <c r="B37" s="326" t="s">
        <v>485</v>
      </c>
      <c r="C37" s="323"/>
      <c r="D37" s="323"/>
      <c r="E37" s="323"/>
      <c r="F37" s="323"/>
      <c r="G37" s="327">
        <f>SUM(G23:G24,G32:G33,G36)</f>
        <v>2388056306.4039626</v>
      </c>
    </row>
    <row r="38" spans="1:7">
      <c r="A38" s="314"/>
      <c r="B38" s="335"/>
      <c r="C38" s="336"/>
      <c r="D38" s="336"/>
      <c r="E38" s="336"/>
      <c r="F38" s="336"/>
      <c r="G38" s="337"/>
    </row>
    <row r="39" spans="1:7" ht="15" thickBot="1">
      <c r="A39" s="338">
        <v>30</v>
      </c>
      <c r="B39" s="339" t="s">
        <v>453</v>
      </c>
      <c r="C39" s="225"/>
      <c r="D39" s="208"/>
      <c r="E39" s="208"/>
      <c r="F39" s="340"/>
      <c r="G39" s="341">
        <f>IFERROR(G21/G37,0)</f>
        <v>1.2653855664139588</v>
      </c>
    </row>
    <row r="42" spans="1:7" ht="41.4">
      <c r="B42" s="19" t="s">
        <v>486</v>
      </c>
    </row>
  </sheetData>
  <mergeCells count="2">
    <mergeCell ref="C5:F5"/>
    <mergeCell ref="G5:G6"/>
  </mergeCells>
  <pageMargins left="0.7" right="0.7" top="0.75" bottom="0.75" header="0.3" footer="0.3"/>
  <pageSetup scale="46"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80" zoomScaleNormal="80" workbookViewId="0">
      <selection activeCell="C35" sqref="C35"/>
    </sheetView>
  </sheetViews>
  <sheetFormatPr defaultColWidth="9.33203125" defaultRowHeight="12"/>
  <cols>
    <col min="1" max="1" width="11.6640625" style="350" bestFit="1" customWidth="1"/>
    <col min="2" max="2" width="96.21875" style="350" customWidth="1"/>
    <col min="3" max="3" width="13.5546875" style="350" bestFit="1" customWidth="1"/>
    <col min="4" max="4" width="12.44140625" style="350" bestFit="1" customWidth="1"/>
    <col min="5" max="5" width="17.33203125" style="350" bestFit="1" customWidth="1"/>
    <col min="6" max="6" width="14.109375" style="350" bestFit="1" customWidth="1"/>
    <col min="7" max="7" width="32.6640625" style="350" bestFit="1" customWidth="1"/>
    <col min="8" max="8" width="14.109375" style="350" bestFit="1" customWidth="1"/>
    <col min="9" max="16384" width="9.33203125" style="350"/>
  </cols>
  <sheetData>
    <row r="1" spans="1:8" ht="13.8">
      <c r="A1" s="349" t="s">
        <v>108</v>
      </c>
      <c r="B1" s="284" t="str">
        <f>Info!C2</f>
        <v>სს ”ლიბერთი ბანკი”</v>
      </c>
    </row>
    <row r="2" spans="1:8">
      <c r="A2" s="351" t="s">
        <v>109</v>
      </c>
      <c r="B2" s="613">
        <f>'1. key ratios'!B2</f>
        <v>45657</v>
      </c>
    </row>
    <row r="3" spans="1:8">
      <c r="A3" s="352" t="s">
        <v>493</v>
      </c>
    </row>
    <row r="5" spans="1:8">
      <c r="A5" s="881" t="s">
        <v>494</v>
      </c>
      <c r="B5" s="882"/>
      <c r="C5" s="887" t="s">
        <v>495</v>
      </c>
      <c r="D5" s="888"/>
      <c r="E5" s="888"/>
      <c r="F5" s="888"/>
      <c r="G5" s="888"/>
      <c r="H5" s="889"/>
    </row>
    <row r="6" spans="1:8">
      <c r="A6" s="883"/>
      <c r="B6" s="884"/>
      <c r="C6" s="890"/>
      <c r="D6" s="891"/>
      <c r="E6" s="891"/>
      <c r="F6" s="891"/>
      <c r="G6" s="891"/>
      <c r="H6" s="892"/>
    </row>
    <row r="7" spans="1:8">
      <c r="A7" s="885"/>
      <c r="B7" s="886"/>
      <c r="C7" s="433" t="s">
        <v>496</v>
      </c>
      <c r="D7" s="433" t="s">
        <v>497</v>
      </c>
      <c r="E7" s="433" t="s">
        <v>498</v>
      </c>
      <c r="F7" s="433" t="s">
        <v>499</v>
      </c>
      <c r="G7" s="434" t="s">
        <v>679</v>
      </c>
      <c r="H7" s="433" t="s">
        <v>66</v>
      </c>
    </row>
    <row r="8" spans="1:8">
      <c r="A8" s="429">
        <v>1</v>
      </c>
      <c r="B8" s="428" t="s">
        <v>134</v>
      </c>
      <c r="C8" s="807">
        <v>116848310.56924693</v>
      </c>
      <c r="D8" s="807">
        <v>164185596.58549553</v>
      </c>
      <c r="E8" s="807">
        <v>208284274.93331295</v>
      </c>
      <c r="F8" s="807">
        <v>92153944.944303036</v>
      </c>
      <c r="G8" s="807">
        <v>228383.64</v>
      </c>
      <c r="H8" s="807">
        <v>581700510.67235839</v>
      </c>
    </row>
    <row r="9" spans="1:8">
      <c r="A9" s="429">
        <v>2</v>
      </c>
      <c r="B9" s="428" t="s">
        <v>135</v>
      </c>
      <c r="C9" s="807">
        <v>0</v>
      </c>
      <c r="D9" s="807">
        <v>0</v>
      </c>
      <c r="E9" s="807">
        <v>0</v>
      </c>
      <c r="F9" s="807">
        <v>0</v>
      </c>
      <c r="G9" s="807">
        <v>0</v>
      </c>
      <c r="H9" s="807">
        <v>0</v>
      </c>
    </row>
    <row r="10" spans="1:8">
      <c r="A10" s="429">
        <v>3</v>
      </c>
      <c r="B10" s="428" t="s">
        <v>136</v>
      </c>
      <c r="C10" s="807">
        <v>0</v>
      </c>
      <c r="D10" s="807">
        <v>0</v>
      </c>
      <c r="E10" s="807">
        <v>0</v>
      </c>
      <c r="F10" s="807">
        <v>0</v>
      </c>
      <c r="G10" s="807">
        <v>0</v>
      </c>
      <c r="H10" s="807">
        <v>0</v>
      </c>
    </row>
    <row r="11" spans="1:8">
      <c r="A11" s="429">
        <v>4</v>
      </c>
      <c r="B11" s="428" t="s">
        <v>137</v>
      </c>
      <c r="C11" s="807">
        <v>0</v>
      </c>
      <c r="D11" s="807">
        <v>0</v>
      </c>
      <c r="E11" s="807">
        <v>0</v>
      </c>
      <c r="F11" s="807">
        <v>0</v>
      </c>
      <c r="G11" s="807">
        <v>0</v>
      </c>
      <c r="H11" s="807">
        <v>0</v>
      </c>
    </row>
    <row r="12" spans="1:8">
      <c r="A12" s="429">
        <v>5</v>
      </c>
      <c r="B12" s="428" t="s">
        <v>945</v>
      </c>
      <c r="C12" s="807">
        <v>155753.96</v>
      </c>
      <c r="D12" s="807">
        <v>0</v>
      </c>
      <c r="E12" s="807">
        <v>0</v>
      </c>
      <c r="F12" s="807">
        <v>0</v>
      </c>
      <c r="G12" s="807">
        <v>0</v>
      </c>
      <c r="H12" s="807">
        <v>155753.96</v>
      </c>
    </row>
    <row r="13" spans="1:8">
      <c r="A13" s="429">
        <v>6</v>
      </c>
      <c r="B13" s="428" t="s">
        <v>138</v>
      </c>
      <c r="C13" s="807">
        <v>108723362.99023972</v>
      </c>
      <c r="D13" s="807">
        <v>972828.85051331506</v>
      </c>
      <c r="E13" s="807">
        <v>0</v>
      </c>
      <c r="F13" s="807">
        <v>0</v>
      </c>
      <c r="G13" s="807">
        <v>0</v>
      </c>
      <c r="H13" s="807">
        <v>109696191.84075303</v>
      </c>
    </row>
    <row r="14" spans="1:8">
      <c r="A14" s="429">
        <v>7</v>
      </c>
      <c r="B14" s="428" t="s">
        <v>71</v>
      </c>
      <c r="C14" s="807">
        <v>32596.471495289999</v>
      </c>
      <c r="D14" s="807">
        <v>347753390.78101653</v>
      </c>
      <c r="E14" s="807">
        <v>257784006.36313248</v>
      </c>
      <c r="F14" s="807">
        <v>248593085.64499283</v>
      </c>
      <c r="G14" s="807">
        <v>1992556.2880013494</v>
      </c>
      <c r="H14" s="807">
        <v>856155635.54863834</v>
      </c>
    </row>
    <row r="15" spans="1:8">
      <c r="A15" s="429">
        <v>8</v>
      </c>
      <c r="B15" s="430" t="s">
        <v>72</v>
      </c>
      <c r="C15" s="807">
        <v>10209193.090226496</v>
      </c>
      <c r="D15" s="807">
        <v>390817960.69239259</v>
      </c>
      <c r="E15" s="807">
        <v>1389491585.0887475</v>
      </c>
      <c r="F15" s="807">
        <v>267869568.9264836</v>
      </c>
      <c r="G15" s="807">
        <v>0</v>
      </c>
      <c r="H15" s="807">
        <v>2058388307.7978501</v>
      </c>
    </row>
    <row r="16" spans="1:8">
      <c r="A16" s="429">
        <v>9</v>
      </c>
      <c r="B16" s="428" t="s">
        <v>946</v>
      </c>
      <c r="C16" s="807">
        <v>431388.76530380995</v>
      </c>
      <c r="D16" s="807">
        <v>31898406.992250092</v>
      </c>
      <c r="E16" s="807">
        <v>221091139.57165155</v>
      </c>
      <c r="F16" s="807">
        <v>445525149.67797148</v>
      </c>
      <c r="G16" s="807">
        <v>0</v>
      </c>
      <c r="H16" s="807">
        <v>698946085.00717688</v>
      </c>
    </row>
    <row r="17" spans="1:8">
      <c r="A17" s="429">
        <v>10</v>
      </c>
      <c r="B17" s="432" t="s">
        <v>514</v>
      </c>
      <c r="C17" s="807">
        <v>6226928.1533246981</v>
      </c>
      <c r="D17" s="807">
        <v>5885213.8438583221</v>
      </c>
      <c r="E17" s="807">
        <v>15457714.446238559</v>
      </c>
      <c r="F17" s="807">
        <v>4432319.3304389408</v>
      </c>
      <c r="G17" s="807">
        <v>0</v>
      </c>
      <c r="H17" s="807">
        <v>32002175.773860522</v>
      </c>
    </row>
    <row r="18" spans="1:8">
      <c r="A18" s="429">
        <v>11</v>
      </c>
      <c r="B18" s="428" t="s">
        <v>68</v>
      </c>
      <c r="C18" s="807">
        <v>0</v>
      </c>
      <c r="D18" s="807">
        <v>0</v>
      </c>
      <c r="E18" s="807">
        <v>0</v>
      </c>
      <c r="F18" s="807">
        <v>0</v>
      </c>
      <c r="G18" s="807">
        <v>2044719.04</v>
      </c>
      <c r="H18" s="807">
        <v>2044719.04</v>
      </c>
    </row>
    <row r="19" spans="1:8">
      <c r="A19" s="429">
        <v>12</v>
      </c>
      <c r="B19" s="428" t="s">
        <v>69</v>
      </c>
      <c r="C19" s="807">
        <v>0</v>
      </c>
      <c r="D19" s="807">
        <v>0</v>
      </c>
      <c r="E19" s="807">
        <v>0</v>
      </c>
      <c r="F19" s="807">
        <v>0</v>
      </c>
      <c r="G19" s="807">
        <v>0</v>
      </c>
      <c r="H19" s="807">
        <v>0</v>
      </c>
    </row>
    <row r="20" spans="1:8">
      <c r="A20" s="431">
        <v>13</v>
      </c>
      <c r="B20" s="430" t="s">
        <v>70</v>
      </c>
      <c r="C20" s="807">
        <v>0</v>
      </c>
      <c r="D20" s="807">
        <v>0</v>
      </c>
      <c r="E20" s="807">
        <v>0</v>
      </c>
      <c r="F20" s="807">
        <v>0</v>
      </c>
      <c r="G20" s="807">
        <v>0</v>
      </c>
      <c r="H20" s="807">
        <v>0</v>
      </c>
    </row>
    <row r="21" spans="1:8">
      <c r="A21" s="429">
        <v>14</v>
      </c>
      <c r="B21" s="428" t="s">
        <v>500</v>
      </c>
      <c r="C21" s="807">
        <v>324672620.78999996</v>
      </c>
      <c r="D21" s="807">
        <v>2816691.7770000007</v>
      </c>
      <c r="E21" s="807">
        <v>0</v>
      </c>
      <c r="F21" s="807">
        <v>0</v>
      </c>
      <c r="G21" s="807">
        <v>183258433.06</v>
      </c>
      <c r="H21" s="807">
        <v>510747745.62699997</v>
      </c>
    </row>
    <row r="22" spans="1:8">
      <c r="A22" s="427">
        <v>15</v>
      </c>
      <c r="B22" s="426" t="s">
        <v>66</v>
      </c>
      <c r="C22" s="807">
        <v>561073226.63651228</v>
      </c>
      <c r="D22" s="807">
        <v>938444875.67866802</v>
      </c>
      <c r="E22" s="807">
        <v>2076651005.9568443</v>
      </c>
      <c r="F22" s="807">
        <v>1054141749.193751</v>
      </c>
      <c r="G22" s="807">
        <v>187524092.02800134</v>
      </c>
      <c r="H22" s="807">
        <v>4817834949.4937763</v>
      </c>
    </row>
    <row r="26" spans="1:8" ht="36">
      <c r="B26" s="369" t="s">
        <v>678</v>
      </c>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scale="41"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80" zoomScaleNormal="80" workbookViewId="0">
      <selection activeCell="D12" sqref="D12"/>
    </sheetView>
  </sheetViews>
  <sheetFormatPr defaultColWidth="9.33203125" defaultRowHeight="12"/>
  <cols>
    <col min="1" max="1" width="11.6640625" style="353" bestFit="1" customWidth="1"/>
    <col min="2" max="2" width="86.6640625" style="350" customWidth="1"/>
    <col min="3" max="4" width="31.5546875" style="350" customWidth="1"/>
    <col min="5" max="5" width="16.44140625" style="355" bestFit="1" customWidth="1"/>
    <col min="6" max="6" width="14.33203125" style="355" bestFit="1" customWidth="1"/>
    <col min="7" max="7" width="20" style="350" bestFit="1" customWidth="1"/>
    <col min="8" max="8" width="25.33203125" style="350" bestFit="1" customWidth="1"/>
    <col min="9" max="16384" width="9.33203125" style="350"/>
  </cols>
  <sheetData>
    <row r="1" spans="1:8" ht="13.8">
      <c r="A1" s="349" t="s">
        <v>108</v>
      </c>
      <c r="B1" s="284" t="str">
        <f>Info!C2</f>
        <v>სს ”ლიბერთი ბანკი”</v>
      </c>
      <c r="C1" s="447"/>
      <c r="D1" s="447"/>
      <c r="E1" s="447"/>
      <c r="F1" s="447"/>
      <c r="G1" s="447"/>
      <c r="H1" s="447"/>
    </row>
    <row r="2" spans="1:8">
      <c r="A2" s="351" t="s">
        <v>109</v>
      </c>
      <c r="B2" s="613">
        <f>'1. key ratios'!B2</f>
        <v>45657</v>
      </c>
      <c r="C2" s="447"/>
      <c r="D2" s="447"/>
      <c r="E2" s="447"/>
      <c r="F2" s="447"/>
      <c r="G2" s="447"/>
      <c r="H2" s="447"/>
    </row>
    <row r="3" spans="1:8">
      <c r="A3" s="352" t="s">
        <v>501</v>
      </c>
      <c r="B3" s="447"/>
      <c r="C3" s="447"/>
      <c r="D3" s="447"/>
      <c r="E3" s="447"/>
      <c r="F3" s="447"/>
      <c r="G3" s="447"/>
      <c r="H3" s="447"/>
    </row>
    <row r="4" spans="1:8">
      <c r="A4" s="448"/>
      <c r="B4" s="447"/>
      <c r="C4" s="446" t="s">
        <v>502</v>
      </c>
      <c r="D4" s="446" t="s">
        <v>503</v>
      </c>
      <c r="E4" s="446" t="s">
        <v>504</v>
      </c>
      <c r="F4" s="446" t="s">
        <v>505</v>
      </c>
      <c r="G4" s="446" t="s">
        <v>506</v>
      </c>
      <c r="H4" s="446" t="s">
        <v>507</v>
      </c>
    </row>
    <row r="5" spans="1:8" ht="34.200000000000003" customHeight="1">
      <c r="A5" s="881" t="s">
        <v>866</v>
      </c>
      <c r="B5" s="882"/>
      <c r="C5" s="895" t="s">
        <v>596</v>
      </c>
      <c r="D5" s="895"/>
      <c r="E5" s="895" t="s">
        <v>865</v>
      </c>
      <c r="F5" s="893" t="s">
        <v>864</v>
      </c>
      <c r="G5" s="893" t="s">
        <v>511</v>
      </c>
      <c r="H5" s="444" t="s">
        <v>863</v>
      </c>
    </row>
    <row r="6" spans="1:8" ht="24">
      <c r="A6" s="885"/>
      <c r="B6" s="886"/>
      <c r="C6" s="445" t="s">
        <v>512</v>
      </c>
      <c r="D6" s="445" t="s">
        <v>513</v>
      </c>
      <c r="E6" s="895"/>
      <c r="F6" s="894"/>
      <c r="G6" s="894"/>
      <c r="H6" s="444" t="s">
        <v>862</v>
      </c>
    </row>
    <row r="7" spans="1:8">
      <c r="A7" s="442">
        <v>1</v>
      </c>
      <c r="B7" s="428" t="s">
        <v>134</v>
      </c>
      <c r="C7" s="677">
        <v>0</v>
      </c>
      <c r="D7" s="678">
        <v>582529286.01235831</v>
      </c>
      <c r="E7" s="678">
        <v>828774.84</v>
      </c>
      <c r="F7" s="678">
        <v>0</v>
      </c>
      <c r="G7" s="677">
        <v>0</v>
      </c>
      <c r="H7" s="435">
        <f t="shared" ref="H7:H20" si="0">C7+D7-E7-F7</f>
        <v>581700511.17235827</v>
      </c>
    </row>
    <row r="8" spans="1:8" ht="14.7" customHeight="1">
      <c r="A8" s="442">
        <v>2</v>
      </c>
      <c r="B8" s="428" t="s">
        <v>135</v>
      </c>
      <c r="C8" s="677">
        <v>0</v>
      </c>
      <c r="D8" s="678">
        <v>0</v>
      </c>
      <c r="E8" s="678">
        <v>0</v>
      </c>
      <c r="F8" s="678">
        <v>0</v>
      </c>
      <c r="G8" s="677">
        <v>0</v>
      </c>
      <c r="H8" s="435">
        <f t="shared" si="0"/>
        <v>0</v>
      </c>
    </row>
    <row r="9" spans="1:8">
      <c r="A9" s="442">
        <v>3</v>
      </c>
      <c r="B9" s="428" t="s">
        <v>136</v>
      </c>
      <c r="C9" s="677">
        <v>0</v>
      </c>
      <c r="D9" s="678">
        <v>0</v>
      </c>
      <c r="E9" s="678">
        <v>0</v>
      </c>
      <c r="F9" s="678">
        <v>0</v>
      </c>
      <c r="G9" s="677">
        <v>0</v>
      </c>
      <c r="H9" s="435">
        <f t="shared" si="0"/>
        <v>0</v>
      </c>
    </row>
    <row r="10" spans="1:8">
      <c r="A10" s="442">
        <v>4</v>
      </c>
      <c r="B10" s="428" t="s">
        <v>137</v>
      </c>
      <c r="C10" s="677">
        <v>0</v>
      </c>
      <c r="D10" s="678">
        <v>0</v>
      </c>
      <c r="E10" s="678">
        <v>0</v>
      </c>
      <c r="F10" s="678">
        <v>0</v>
      </c>
      <c r="G10" s="677">
        <v>0</v>
      </c>
      <c r="H10" s="435">
        <f t="shared" si="0"/>
        <v>0</v>
      </c>
    </row>
    <row r="11" spans="1:8">
      <c r="A11" s="442">
        <v>5</v>
      </c>
      <c r="B11" s="428" t="s">
        <v>945</v>
      </c>
      <c r="C11" s="677">
        <v>0</v>
      </c>
      <c r="D11" s="678">
        <v>155753.96</v>
      </c>
      <c r="E11" s="678">
        <v>0</v>
      </c>
      <c r="F11" s="678">
        <v>0</v>
      </c>
      <c r="G11" s="677">
        <v>0</v>
      </c>
      <c r="H11" s="435">
        <f t="shared" si="0"/>
        <v>155753.96</v>
      </c>
    </row>
    <row r="12" spans="1:8">
      <c r="A12" s="442">
        <v>6</v>
      </c>
      <c r="B12" s="428" t="s">
        <v>138</v>
      </c>
      <c r="C12" s="677">
        <v>0</v>
      </c>
      <c r="D12" s="678">
        <v>109696191.84075306</v>
      </c>
      <c r="E12" s="678">
        <v>0</v>
      </c>
      <c r="F12" s="678">
        <v>0</v>
      </c>
      <c r="G12" s="677">
        <v>0</v>
      </c>
      <c r="H12" s="435">
        <f t="shared" si="0"/>
        <v>109696191.84075306</v>
      </c>
    </row>
    <row r="13" spans="1:8">
      <c r="A13" s="442">
        <v>7</v>
      </c>
      <c r="B13" s="428" t="s">
        <v>71</v>
      </c>
      <c r="C13" s="677">
        <v>5934883.3872063598</v>
      </c>
      <c r="D13" s="678">
        <v>860682598.98780107</v>
      </c>
      <c r="E13" s="678">
        <v>10461846.826369071</v>
      </c>
      <c r="F13" s="678">
        <v>0</v>
      </c>
      <c r="G13" s="677">
        <v>238.16</v>
      </c>
      <c r="H13" s="435">
        <f t="shared" si="0"/>
        <v>856155635.54863834</v>
      </c>
    </row>
    <row r="14" spans="1:8">
      <c r="A14" s="442">
        <v>8</v>
      </c>
      <c r="B14" s="430" t="s">
        <v>72</v>
      </c>
      <c r="C14" s="677">
        <v>114027771.34613976</v>
      </c>
      <c r="D14" s="678">
        <v>2063628250.6332216</v>
      </c>
      <c r="E14" s="678">
        <v>119267714.18153009</v>
      </c>
      <c r="F14" s="678">
        <v>0</v>
      </c>
      <c r="G14" s="677">
        <v>11688027.071300041</v>
      </c>
      <c r="H14" s="435">
        <f t="shared" si="0"/>
        <v>2058388307.7978315</v>
      </c>
    </row>
    <row r="15" spans="1:8">
      <c r="A15" s="442">
        <v>9</v>
      </c>
      <c r="B15" s="428" t="s">
        <v>946</v>
      </c>
      <c r="C15" s="677">
        <v>13993853.244937122</v>
      </c>
      <c r="D15" s="678">
        <v>698258025.49063957</v>
      </c>
      <c r="E15" s="678">
        <v>13305793.728401314</v>
      </c>
      <c r="F15" s="678">
        <v>0</v>
      </c>
      <c r="G15" s="677">
        <v>220499.04876199996</v>
      </c>
      <c r="H15" s="435">
        <f t="shared" si="0"/>
        <v>698946085.00717533</v>
      </c>
    </row>
    <row r="16" spans="1:8">
      <c r="A16" s="442">
        <v>10</v>
      </c>
      <c r="B16" s="432" t="s">
        <v>514</v>
      </c>
      <c r="C16" s="677">
        <v>106128822.98618595</v>
      </c>
      <c r="D16" s="678">
        <v>811083.03391</v>
      </c>
      <c r="E16" s="678">
        <v>74937730.246235132</v>
      </c>
      <c r="F16" s="678">
        <v>0</v>
      </c>
      <c r="G16" s="677">
        <v>10901831.31006204</v>
      </c>
      <c r="H16" s="435">
        <f t="shared" si="0"/>
        <v>32002175.773860827</v>
      </c>
    </row>
    <row r="17" spans="1:8">
      <c r="A17" s="442">
        <v>11</v>
      </c>
      <c r="B17" s="428" t="s">
        <v>68</v>
      </c>
      <c r="C17" s="677">
        <v>0</v>
      </c>
      <c r="D17" s="678">
        <v>2044719.04</v>
      </c>
      <c r="E17" s="678">
        <v>0</v>
      </c>
      <c r="F17" s="678">
        <v>0</v>
      </c>
      <c r="G17" s="677">
        <v>0</v>
      </c>
      <c r="H17" s="435">
        <f t="shared" si="0"/>
        <v>2044719.04</v>
      </c>
    </row>
    <row r="18" spans="1:8">
      <c r="A18" s="442">
        <v>12</v>
      </c>
      <c r="B18" s="428" t="s">
        <v>69</v>
      </c>
      <c r="C18" s="677">
        <v>0</v>
      </c>
      <c r="D18" s="678">
        <v>0</v>
      </c>
      <c r="E18" s="678">
        <v>0</v>
      </c>
      <c r="F18" s="678">
        <v>0</v>
      </c>
      <c r="G18" s="677">
        <v>0</v>
      </c>
      <c r="H18" s="435">
        <f t="shared" si="0"/>
        <v>0</v>
      </c>
    </row>
    <row r="19" spans="1:8">
      <c r="A19" s="443">
        <v>13</v>
      </c>
      <c r="B19" s="430" t="s">
        <v>70</v>
      </c>
      <c r="C19" s="677">
        <v>0</v>
      </c>
      <c r="D19" s="678">
        <v>0</v>
      </c>
      <c r="E19" s="678">
        <v>0</v>
      </c>
      <c r="F19" s="678">
        <v>0</v>
      </c>
      <c r="G19" s="677">
        <v>0</v>
      </c>
      <c r="H19" s="435">
        <f t="shared" si="0"/>
        <v>0</v>
      </c>
    </row>
    <row r="20" spans="1:8">
      <c r="A20" s="442">
        <v>14</v>
      </c>
      <c r="B20" s="428" t="s">
        <v>500</v>
      </c>
      <c r="C20" s="677">
        <v>0</v>
      </c>
      <c r="D20" s="678">
        <v>610117619.90999985</v>
      </c>
      <c r="E20" s="678">
        <v>5515986.9629999977</v>
      </c>
      <c r="F20" s="678">
        <v>0</v>
      </c>
      <c r="G20" s="677">
        <v>0</v>
      </c>
      <c r="H20" s="435">
        <f t="shared" si="0"/>
        <v>604601632.94699991</v>
      </c>
    </row>
    <row r="21" spans="1:8" s="354" customFormat="1">
      <c r="A21" s="441">
        <v>15</v>
      </c>
      <c r="B21" s="440" t="s">
        <v>66</v>
      </c>
      <c r="C21" s="679">
        <v>133956507.97828324</v>
      </c>
      <c r="D21" s="680">
        <v>4927112445.874773</v>
      </c>
      <c r="E21" s="680">
        <v>149380116.53930047</v>
      </c>
      <c r="F21" s="679">
        <v>0</v>
      </c>
      <c r="G21" s="679">
        <v>11908764.28006204</v>
      </c>
      <c r="H21" s="435">
        <f t="shared" ref="H21" si="1">SUM(H7:H15)+SUM(H17:H20)</f>
        <v>4911688837.313756</v>
      </c>
    </row>
    <row r="22" spans="1:8">
      <c r="A22" s="439">
        <v>16</v>
      </c>
      <c r="B22" s="438" t="s">
        <v>515</v>
      </c>
      <c r="C22" s="677">
        <v>133956507.97828324</v>
      </c>
      <c r="D22" s="678">
        <v>3556742806.3826365</v>
      </c>
      <c r="E22" s="678">
        <v>142916244.10630047</v>
      </c>
      <c r="F22" s="678">
        <v>0</v>
      </c>
      <c r="G22" s="677">
        <v>11908764.28006204</v>
      </c>
      <c r="H22" s="435">
        <f>C22+D22-E22-F22</f>
        <v>3547783070.2546196</v>
      </c>
    </row>
    <row r="23" spans="1:8">
      <c r="A23" s="439">
        <v>17</v>
      </c>
      <c r="B23" s="438" t="s">
        <v>516</v>
      </c>
      <c r="C23" s="677">
        <v>0</v>
      </c>
      <c r="D23" s="678">
        <v>508416409.40373319</v>
      </c>
      <c r="E23" s="678">
        <v>6101720.7295974577</v>
      </c>
      <c r="F23" s="678">
        <v>0</v>
      </c>
      <c r="G23" s="677">
        <v>0</v>
      </c>
      <c r="H23" s="435">
        <f>C23+D23-E23-F23</f>
        <v>502314688.67413574</v>
      </c>
    </row>
    <row r="25" spans="1:8">
      <c r="E25" s="350"/>
      <c r="F25" s="350"/>
    </row>
    <row r="26" spans="1:8" ht="42.45" customHeight="1">
      <c r="B26" s="369" t="s">
        <v>678</v>
      </c>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scale="38"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36"/>
  <sheetViews>
    <sheetView showGridLines="0" zoomScale="80" zoomScaleNormal="80" workbookViewId="0">
      <selection activeCell="C13" sqref="C13"/>
    </sheetView>
  </sheetViews>
  <sheetFormatPr defaultColWidth="9.33203125" defaultRowHeight="12"/>
  <cols>
    <col min="1" max="1" width="11" style="350" bestFit="1" customWidth="1"/>
    <col min="2" max="2" width="71.21875" style="350" customWidth="1"/>
    <col min="3" max="3" width="27.109375" style="350" customWidth="1"/>
    <col min="4" max="4" width="27.44140625" style="350" customWidth="1"/>
    <col min="5" max="5" width="21.6640625" style="350" customWidth="1"/>
    <col min="6" max="6" width="18.77734375" style="350" customWidth="1"/>
    <col min="7" max="7" width="22" style="350" customWidth="1"/>
    <col min="8" max="8" width="36.33203125" style="350" customWidth="1"/>
    <col min="9" max="16384" width="9.33203125" style="350"/>
  </cols>
  <sheetData>
    <row r="1" spans="1:8" ht="13.8">
      <c r="A1" s="349" t="s">
        <v>108</v>
      </c>
      <c r="B1" s="284" t="str">
        <f>Info!C2</f>
        <v>სს ”ლიბერთი ბანკი”</v>
      </c>
      <c r="C1" s="447"/>
      <c r="D1" s="447"/>
      <c r="E1" s="447"/>
      <c r="F1" s="447"/>
      <c r="G1" s="447"/>
      <c r="H1" s="447"/>
    </row>
    <row r="2" spans="1:8">
      <c r="A2" s="351" t="s">
        <v>109</v>
      </c>
      <c r="B2" s="613">
        <f>'1. key ratios'!B2</f>
        <v>45657</v>
      </c>
      <c r="C2" s="447"/>
      <c r="D2" s="447"/>
      <c r="E2" s="447"/>
      <c r="F2" s="447"/>
      <c r="G2" s="447"/>
      <c r="H2" s="447"/>
    </row>
    <row r="3" spans="1:8">
      <c r="A3" s="352" t="s">
        <v>517</v>
      </c>
      <c r="B3" s="447"/>
      <c r="C3" s="447"/>
      <c r="D3" s="447"/>
      <c r="E3" s="447"/>
      <c r="F3" s="447"/>
      <c r="G3" s="447"/>
      <c r="H3" s="447"/>
    </row>
    <row r="4" spans="1:8">
      <c r="A4" s="447"/>
      <c r="B4" s="447"/>
      <c r="C4" s="446" t="s">
        <v>502</v>
      </c>
      <c r="D4" s="446" t="s">
        <v>503</v>
      </c>
      <c r="E4" s="446" t="s">
        <v>504</v>
      </c>
      <c r="F4" s="446" t="s">
        <v>505</v>
      </c>
      <c r="G4" s="446" t="s">
        <v>506</v>
      </c>
      <c r="H4" s="446" t="s">
        <v>507</v>
      </c>
    </row>
    <row r="5" spans="1:8" ht="41.7" customHeight="1">
      <c r="A5" s="881" t="s">
        <v>868</v>
      </c>
      <c r="B5" s="882"/>
      <c r="C5" s="896" t="s">
        <v>596</v>
      </c>
      <c r="D5" s="897"/>
      <c r="E5" s="893" t="s">
        <v>865</v>
      </c>
      <c r="F5" s="893" t="s">
        <v>864</v>
      </c>
      <c r="G5" s="893" t="s">
        <v>511</v>
      </c>
      <c r="H5" s="444" t="s">
        <v>863</v>
      </c>
    </row>
    <row r="6" spans="1:8" ht="24">
      <c r="A6" s="885"/>
      <c r="B6" s="886"/>
      <c r="C6" s="445" t="s">
        <v>512</v>
      </c>
      <c r="D6" s="445" t="s">
        <v>513</v>
      </c>
      <c r="E6" s="894"/>
      <c r="F6" s="894"/>
      <c r="G6" s="894"/>
      <c r="H6" s="444" t="s">
        <v>862</v>
      </c>
    </row>
    <row r="7" spans="1:8">
      <c r="A7" s="436">
        <v>1</v>
      </c>
      <c r="B7" s="451" t="s">
        <v>518</v>
      </c>
      <c r="C7" s="678">
        <v>25377286.816509999</v>
      </c>
      <c r="D7" s="678">
        <v>1537962285.3789744</v>
      </c>
      <c r="E7" s="678">
        <v>39758024.363174453</v>
      </c>
      <c r="F7" s="678"/>
      <c r="G7" s="678">
        <v>11352.559999999998</v>
      </c>
      <c r="H7" s="678">
        <f t="shared" ref="H7:H34" si="0">C7+D7-E7-F7</f>
        <v>1523581547.83231</v>
      </c>
    </row>
    <row r="8" spans="1:8">
      <c r="A8" s="436">
        <v>2</v>
      </c>
      <c r="B8" s="451" t="s">
        <v>519</v>
      </c>
      <c r="C8" s="678">
        <v>1306358.1116700002</v>
      </c>
      <c r="D8" s="678">
        <v>237300906.00649309</v>
      </c>
      <c r="E8" s="678">
        <v>1555377.2118522057</v>
      </c>
      <c r="F8" s="678"/>
      <c r="G8" s="678">
        <v>120</v>
      </c>
      <c r="H8" s="678">
        <f t="shared" si="0"/>
        <v>237051886.90631089</v>
      </c>
    </row>
    <row r="9" spans="1:8">
      <c r="A9" s="436">
        <v>3</v>
      </c>
      <c r="B9" s="451" t="s">
        <v>867</v>
      </c>
      <c r="C9" s="678">
        <v>1887.84</v>
      </c>
      <c r="D9" s="678">
        <v>28976111.124608003</v>
      </c>
      <c r="E9" s="678">
        <v>552904.04697422253</v>
      </c>
      <c r="F9" s="678"/>
      <c r="G9" s="678">
        <v>0</v>
      </c>
      <c r="H9" s="678">
        <f t="shared" si="0"/>
        <v>28425094.917633779</v>
      </c>
    </row>
    <row r="10" spans="1:8">
      <c r="A10" s="436">
        <v>4</v>
      </c>
      <c r="B10" s="451" t="s">
        <v>520</v>
      </c>
      <c r="C10" s="678">
        <v>2435631.0976439998</v>
      </c>
      <c r="D10" s="678">
        <v>91806367.749387994</v>
      </c>
      <c r="E10" s="678">
        <v>1796769.3466125696</v>
      </c>
      <c r="F10" s="678"/>
      <c r="G10" s="678">
        <v>30765.47</v>
      </c>
      <c r="H10" s="678">
        <f t="shared" si="0"/>
        <v>92445229.500419423</v>
      </c>
    </row>
    <row r="11" spans="1:8">
      <c r="A11" s="436">
        <v>5</v>
      </c>
      <c r="B11" s="451" t="s">
        <v>521</v>
      </c>
      <c r="C11" s="678">
        <v>1449832.2026199999</v>
      </c>
      <c r="D11" s="678">
        <v>182197392.60738</v>
      </c>
      <c r="E11" s="678">
        <v>3610869.7923235497</v>
      </c>
      <c r="F11" s="678"/>
      <c r="G11" s="678">
        <v>29666.190000000002</v>
      </c>
      <c r="H11" s="678">
        <f t="shared" si="0"/>
        <v>180036355.01767644</v>
      </c>
    </row>
    <row r="12" spans="1:8">
      <c r="A12" s="436">
        <v>6</v>
      </c>
      <c r="B12" s="451" t="s">
        <v>522</v>
      </c>
      <c r="C12" s="678">
        <v>109612.66999999998</v>
      </c>
      <c r="D12" s="678">
        <v>20534639.996778004</v>
      </c>
      <c r="E12" s="678">
        <v>366833.9727086983</v>
      </c>
      <c r="F12" s="678"/>
      <c r="G12" s="678">
        <v>0</v>
      </c>
      <c r="H12" s="678">
        <f t="shared" si="0"/>
        <v>20277418.694069307</v>
      </c>
    </row>
    <row r="13" spans="1:8">
      <c r="A13" s="436">
        <v>7</v>
      </c>
      <c r="B13" s="451" t="s">
        <v>523</v>
      </c>
      <c r="C13" s="678">
        <v>60154.45</v>
      </c>
      <c r="D13" s="678">
        <v>57969569.324084021</v>
      </c>
      <c r="E13" s="678">
        <v>917007.50377263816</v>
      </c>
      <c r="F13" s="678"/>
      <c r="G13" s="678">
        <v>17069.2</v>
      </c>
      <c r="H13" s="678">
        <f t="shared" si="0"/>
        <v>57112716.270311385</v>
      </c>
    </row>
    <row r="14" spans="1:8">
      <c r="A14" s="436">
        <v>8</v>
      </c>
      <c r="B14" s="451" t="s">
        <v>524</v>
      </c>
      <c r="C14" s="678">
        <v>136549.09999999998</v>
      </c>
      <c r="D14" s="678">
        <v>28996190.170792006</v>
      </c>
      <c r="E14" s="678">
        <v>276662.730806223</v>
      </c>
      <c r="F14" s="678"/>
      <c r="G14" s="678">
        <v>0</v>
      </c>
      <c r="H14" s="678">
        <f t="shared" si="0"/>
        <v>28856076.539985783</v>
      </c>
    </row>
    <row r="15" spans="1:8">
      <c r="A15" s="436">
        <v>9</v>
      </c>
      <c r="B15" s="451" t="s">
        <v>525</v>
      </c>
      <c r="C15" s="678">
        <v>167556.01</v>
      </c>
      <c r="D15" s="678">
        <v>9277875.1359919999</v>
      </c>
      <c r="E15" s="678">
        <v>149637.70979901624</v>
      </c>
      <c r="F15" s="678"/>
      <c r="G15" s="678">
        <v>0</v>
      </c>
      <c r="H15" s="678">
        <f t="shared" si="0"/>
        <v>9295793.4361929838</v>
      </c>
    </row>
    <row r="16" spans="1:8">
      <c r="A16" s="436">
        <v>10</v>
      </c>
      <c r="B16" s="451" t="s">
        <v>526</v>
      </c>
      <c r="C16" s="678">
        <v>641.6</v>
      </c>
      <c r="D16" s="678">
        <v>20935522.567412</v>
      </c>
      <c r="E16" s="678">
        <v>198006.69210270926</v>
      </c>
      <c r="F16" s="678"/>
      <c r="G16" s="678">
        <v>2048.11</v>
      </c>
      <c r="H16" s="678">
        <f t="shared" si="0"/>
        <v>20738157.475309294</v>
      </c>
    </row>
    <row r="17" spans="1:9">
      <c r="A17" s="436">
        <v>11</v>
      </c>
      <c r="B17" s="451" t="s">
        <v>527</v>
      </c>
      <c r="C17" s="678">
        <v>72657.7</v>
      </c>
      <c r="D17" s="678">
        <v>3608652.3144959998</v>
      </c>
      <c r="E17" s="678">
        <v>83071.861575071962</v>
      </c>
      <c r="F17" s="678"/>
      <c r="G17" s="678">
        <v>0</v>
      </c>
      <c r="H17" s="678">
        <f t="shared" si="0"/>
        <v>3598238.1529209279</v>
      </c>
    </row>
    <row r="18" spans="1:9">
      <c r="A18" s="436">
        <v>12</v>
      </c>
      <c r="B18" s="451" t="s">
        <v>528</v>
      </c>
      <c r="C18" s="678">
        <v>7538920.8500000015</v>
      </c>
      <c r="D18" s="678">
        <v>274835751.37747985</v>
      </c>
      <c r="E18" s="678">
        <v>9027617.1044517849</v>
      </c>
      <c r="F18" s="678"/>
      <c r="G18" s="678">
        <v>318222.01</v>
      </c>
      <c r="H18" s="678">
        <f t="shared" si="0"/>
        <v>273347055.1230281</v>
      </c>
    </row>
    <row r="19" spans="1:9">
      <c r="A19" s="436">
        <v>13</v>
      </c>
      <c r="B19" s="451" t="s">
        <v>529</v>
      </c>
      <c r="C19" s="678">
        <v>2211437.3423510003</v>
      </c>
      <c r="D19" s="678">
        <v>61125259.62795002</v>
      </c>
      <c r="E19" s="678">
        <v>3048337.3974149898</v>
      </c>
      <c r="F19" s="678"/>
      <c r="G19" s="678">
        <v>20756.66</v>
      </c>
      <c r="H19" s="678">
        <f t="shared" si="0"/>
        <v>60288359.572886027</v>
      </c>
    </row>
    <row r="20" spans="1:9">
      <c r="A20" s="436">
        <v>14</v>
      </c>
      <c r="B20" s="451" t="s">
        <v>530</v>
      </c>
      <c r="C20" s="678">
        <v>3872525.163404</v>
      </c>
      <c r="D20" s="678">
        <v>65383369.02366399</v>
      </c>
      <c r="E20" s="678">
        <v>2082360.6182693795</v>
      </c>
      <c r="F20" s="678"/>
      <c r="G20" s="678">
        <v>0</v>
      </c>
      <c r="H20" s="678">
        <f t="shared" si="0"/>
        <v>67173533.568798602</v>
      </c>
    </row>
    <row r="21" spans="1:9">
      <c r="A21" s="436">
        <v>15</v>
      </c>
      <c r="B21" s="451" t="s">
        <v>531</v>
      </c>
      <c r="C21" s="678">
        <v>504232.27999999997</v>
      </c>
      <c r="D21" s="678">
        <v>26163868.67543399</v>
      </c>
      <c r="E21" s="678">
        <v>677506.50540462078</v>
      </c>
      <c r="F21" s="678"/>
      <c r="G21" s="678">
        <v>10986.04</v>
      </c>
      <c r="H21" s="678">
        <f t="shared" si="0"/>
        <v>25990594.450029369</v>
      </c>
    </row>
    <row r="22" spans="1:9">
      <c r="A22" s="436">
        <v>16</v>
      </c>
      <c r="B22" s="451" t="s">
        <v>532</v>
      </c>
      <c r="C22" s="678">
        <v>11496.38</v>
      </c>
      <c r="D22" s="678">
        <v>58308543.923099995</v>
      </c>
      <c r="E22" s="678">
        <v>343302.40812232642</v>
      </c>
      <c r="F22" s="678"/>
      <c r="G22" s="678">
        <v>0</v>
      </c>
      <c r="H22" s="678">
        <f t="shared" si="0"/>
        <v>57976737.894977674</v>
      </c>
    </row>
    <row r="23" spans="1:9">
      <c r="A23" s="436">
        <v>17</v>
      </c>
      <c r="B23" s="451" t="s">
        <v>533</v>
      </c>
      <c r="C23" s="678">
        <v>43255.09</v>
      </c>
      <c r="D23" s="678">
        <v>20616827.073316</v>
      </c>
      <c r="E23" s="678">
        <v>491676.75606276642</v>
      </c>
      <c r="F23" s="678"/>
      <c r="G23" s="678">
        <v>0</v>
      </c>
      <c r="H23" s="678">
        <f t="shared" si="0"/>
        <v>20168405.407253236</v>
      </c>
    </row>
    <row r="24" spans="1:9">
      <c r="A24" s="436">
        <v>18</v>
      </c>
      <c r="B24" s="451" t="s">
        <v>534</v>
      </c>
      <c r="C24" s="678">
        <v>1799.24</v>
      </c>
      <c r="D24" s="678">
        <v>110510008.393388</v>
      </c>
      <c r="E24" s="678">
        <v>241609.61878008954</v>
      </c>
      <c r="F24" s="678"/>
      <c r="G24" s="678">
        <v>238.16</v>
      </c>
      <c r="H24" s="678">
        <f t="shared" si="0"/>
        <v>110270198.01460791</v>
      </c>
    </row>
    <row r="25" spans="1:9">
      <c r="A25" s="436">
        <v>19</v>
      </c>
      <c r="B25" s="451" t="s">
        <v>535</v>
      </c>
      <c r="C25" s="678">
        <v>182127.34466800001</v>
      </c>
      <c r="D25" s="678">
        <v>9501948.5800000001</v>
      </c>
      <c r="E25" s="678">
        <v>112588.1614887037</v>
      </c>
      <c r="F25" s="678"/>
      <c r="G25" s="678">
        <v>0</v>
      </c>
      <c r="H25" s="678">
        <f t="shared" si="0"/>
        <v>9571487.7631792948</v>
      </c>
    </row>
    <row r="26" spans="1:9">
      <c r="A26" s="436">
        <v>20</v>
      </c>
      <c r="B26" s="451" t="s">
        <v>536</v>
      </c>
      <c r="C26" s="678">
        <v>178005.80000000002</v>
      </c>
      <c r="D26" s="678">
        <v>110281208.48713201</v>
      </c>
      <c r="E26" s="678">
        <v>913194.73362034617</v>
      </c>
      <c r="F26" s="678"/>
      <c r="G26" s="678">
        <v>0</v>
      </c>
      <c r="H26" s="678">
        <f t="shared" si="0"/>
        <v>109546019.55351166</v>
      </c>
      <c r="I26" s="356"/>
    </row>
    <row r="27" spans="1:9">
      <c r="A27" s="436">
        <v>21</v>
      </c>
      <c r="B27" s="451" t="s">
        <v>537</v>
      </c>
      <c r="C27" s="678">
        <v>3620.1</v>
      </c>
      <c r="D27" s="678">
        <v>20138111.442844003</v>
      </c>
      <c r="E27" s="678">
        <v>71497.933159205582</v>
      </c>
      <c r="F27" s="678"/>
      <c r="G27" s="678">
        <v>0</v>
      </c>
      <c r="H27" s="678">
        <f t="shared" si="0"/>
        <v>20070233.609684799</v>
      </c>
      <c r="I27" s="356"/>
    </row>
    <row r="28" spans="1:9">
      <c r="A28" s="436">
        <v>22</v>
      </c>
      <c r="B28" s="451" t="s">
        <v>538</v>
      </c>
      <c r="C28" s="678">
        <v>54575.200000000004</v>
      </c>
      <c r="D28" s="678">
        <v>14168796.839059997</v>
      </c>
      <c r="E28" s="678">
        <v>599096.97325271473</v>
      </c>
      <c r="F28" s="678"/>
      <c r="G28" s="678">
        <v>0</v>
      </c>
      <c r="H28" s="678">
        <f t="shared" si="0"/>
        <v>13624275.065807281</v>
      </c>
      <c r="I28" s="356"/>
    </row>
    <row r="29" spans="1:9">
      <c r="A29" s="436">
        <v>23</v>
      </c>
      <c r="B29" s="451" t="s">
        <v>539</v>
      </c>
      <c r="C29" s="678">
        <v>12187047.918587998</v>
      </c>
      <c r="D29" s="678">
        <v>266437233.12869209</v>
      </c>
      <c r="E29" s="678">
        <v>11465567.174391251</v>
      </c>
      <c r="F29" s="678"/>
      <c r="G29" s="678">
        <v>315606.18</v>
      </c>
      <c r="H29" s="678">
        <f t="shared" si="0"/>
        <v>267158713.87288883</v>
      </c>
      <c r="I29" s="356"/>
    </row>
    <row r="30" spans="1:9">
      <c r="A30" s="436">
        <v>24</v>
      </c>
      <c r="B30" s="451" t="s">
        <v>540</v>
      </c>
      <c r="C30" s="678">
        <v>39735642.849002004</v>
      </c>
      <c r="D30" s="678">
        <v>541554286.84996831</v>
      </c>
      <c r="E30" s="678">
        <v>30849799.158235814</v>
      </c>
      <c r="F30" s="678"/>
      <c r="G30" s="678">
        <v>792472.33999999985</v>
      </c>
      <c r="H30" s="678">
        <f t="shared" si="0"/>
        <v>550440130.54073453</v>
      </c>
      <c r="I30" s="356"/>
    </row>
    <row r="31" spans="1:9">
      <c r="A31" s="436">
        <v>25</v>
      </c>
      <c r="B31" s="451" t="s">
        <v>541</v>
      </c>
      <c r="C31" s="678">
        <v>8754145.236477999</v>
      </c>
      <c r="D31" s="678">
        <v>167859059.01145196</v>
      </c>
      <c r="E31" s="678">
        <v>8462948.2110220362</v>
      </c>
      <c r="F31" s="678"/>
      <c r="G31" s="678">
        <v>29413.07</v>
      </c>
      <c r="H31" s="678">
        <f t="shared" si="0"/>
        <v>168150256.03690791</v>
      </c>
      <c r="I31" s="356"/>
    </row>
    <row r="32" spans="1:9">
      <c r="A32" s="436">
        <v>26</v>
      </c>
      <c r="B32" s="451" t="s">
        <v>542</v>
      </c>
      <c r="C32" s="678">
        <v>27559509.585347991</v>
      </c>
      <c r="D32" s="678">
        <v>282518498.85587513</v>
      </c>
      <c r="E32" s="678">
        <v>26092750.960922472</v>
      </c>
      <c r="F32" s="678"/>
      <c r="G32" s="678">
        <v>10330048.290061999</v>
      </c>
      <c r="H32" s="678">
        <f t="shared" si="0"/>
        <v>283985257.48030066</v>
      </c>
      <c r="I32" s="356"/>
    </row>
    <row r="33" spans="1:9">
      <c r="A33" s="436">
        <v>27</v>
      </c>
      <c r="B33" s="437" t="s">
        <v>99</v>
      </c>
      <c r="C33" s="678">
        <v>0</v>
      </c>
      <c r="D33" s="678">
        <v>678144161.63902509</v>
      </c>
      <c r="E33" s="678">
        <v>5635097.5929999985</v>
      </c>
      <c r="F33" s="678"/>
      <c r="G33" s="678"/>
      <c r="H33" s="678">
        <f t="shared" si="0"/>
        <v>672509064.04602504</v>
      </c>
      <c r="I33" s="356"/>
    </row>
    <row r="34" spans="1:9">
      <c r="A34" s="436">
        <v>28</v>
      </c>
      <c r="B34" s="450" t="s">
        <v>66</v>
      </c>
      <c r="C34" s="678">
        <v>133956507.97828302</v>
      </c>
      <c r="D34" s="678">
        <v>4927112445.3047781</v>
      </c>
      <c r="E34" s="678">
        <v>149380116.53929985</v>
      </c>
      <c r="F34" s="678"/>
      <c r="G34" s="678">
        <v>11908764.280061999</v>
      </c>
      <c r="H34" s="678">
        <f t="shared" si="0"/>
        <v>4911688836.7437611</v>
      </c>
      <c r="I34" s="356"/>
    </row>
    <row r="35" spans="1:9">
      <c r="A35" s="356"/>
      <c r="B35" s="356"/>
      <c r="C35" s="356"/>
      <c r="D35" s="356"/>
      <c r="E35" s="356"/>
      <c r="F35" s="356"/>
      <c r="G35" s="356"/>
      <c r="H35" s="356"/>
      <c r="I35" s="356"/>
    </row>
    <row r="36" spans="1:9">
      <c r="A36" s="356"/>
      <c r="B36" s="357"/>
      <c r="C36" s="356"/>
      <c r="D36" s="356"/>
      <c r="E36" s="356"/>
      <c r="F36" s="356"/>
      <c r="G36" s="356"/>
      <c r="H36" s="356"/>
      <c r="I36" s="356"/>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scale="38"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15"/>
  <sheetViews>
    <sheetView showGridLines="0" zoomScale="80" zoomScaleNormal="80" workbookViewId="0">
      <selection activeCell="C11" sqref="C11"/>
    </sheetView>
  </sheetViews>
  <sheetFormatPr defaultColWidth="9.33203125" defaultRowHeight="12"/>
  <cols>
    <col min="1" max="1" width="11.6640625" style="350" bestFit="1" customWidth="1"/>
    <col min="2" max="2" width="103.5546875" style="350" customWidth="1"/>
    <col min="3" max="3" width="23.88671875" style="350" customWidth="1"/>
    <col min="4" max="4" width="38.44140625" style="355" customWidth="1"/>
    <col min="5" max="16384" width="9.33203125" style="350"/>
  </cols>
  <sheetData>
    <row r="1" spans="1:4" ht="13.8">
      <c r="A1" s="349" t="s">
        <v>108</v>
      </c>
      <c r="B1" s="284" t="str">
        <f>Info!C2</f>
        <v>სს ”ლიბერთი ბანკი”</v>
      </c>
      <c r="D1" s="350"/>
    </row>
    <row r="2" spans="1:4">
      <c r="A2" s="351" t="s">
        <v>109</v>
      </c>
      <c r="B2" s="613">
        <f>'1. key ratios'!B2</f>
        <v>45657</v>
      </c>
      <c r="D2" s="350"/>
    </row>
    <row r="3" spans="1:4">
      <c r="A3" s="352" t="s">
        <v>543</v>
      </c>
      <c r="D3" s="350"/>
    </row>
    <row r="5" spans="1:4">
      <c r="A5" s="898" t="s">
        <v>879</v>
      </c>
      <c r="B5" s="898"/>
      <c r="C5" s="459" t="s">
        <v>562</v>
      </c>
      <c r="D5" s="459" t="s">
        <v>878</v>
      </c>
    </row>
    <row r="6" spans="1:4">
      <c r="A6" s="458">
        <v>1</v>
      </c>
      <c r="B6" s="452" t="s">
        <v>877</v>
      </c>
      <c r="C6" s="678">
        <v>141124103.10666266</v>
      </c>
      <c r="D6" s="678">
        <v>1120378.9691277693</v>
      </c>
    </row>
    <row r="7" spans="1:4">
      <c r="A7" s="455">
        <v>2</v>
      </c>
      <c r="B7" s="452" t="s">
        <v>876</v>
      </c>
      <c r="C7" s="678">
        <v>33474038.195653737</v>
      </c>
      <c r="D7" s="678">
        <v>0</v>
      </c>
    </row>
    <row r="8" spans="1:4">
      <c r="A8" s="457">
        <v>2.1</v>
      </c>
      <c r="B8" s="456" t="s">
        <v>875</v>
      </c>
      <c r="C8" s="678">
        <v>13780493.318963071</v>
      </c>
      <c r="D8" s="678"/>
    </row>
    <row r="9" spans="1:4">
      <c r="A9" s="457">
        <v>2.2000000000000002</v>
      </c>
      <c r="B9" s="456" t="s">
        <v>874</v>
      </c>
      <c r="C9" s="678">
        <v>19693544.876690663</v>
      </c>
      <c r="D9" s="678"/>
    </row>
    <row r="10" spans="1:4">
      <c r="A10" s="458">
        <v>3</v>
      </c>
      <c r="B10" s="452" t="s">
        <v>873</v>
      </c>
      <c r="C10" s="678">
        <v>31763128.192035347</v>
      </c>
      <c r="D10" s="678">
        <v>48809.004781911615</v>
      </c>
    </row>
    <row r="11" spans="1:4">
      <c r="A11" s="457">
        <v>3.1</v>
      </c>
      <c r="B11" s="456" t="s">
        <v>544</v>
      </c>
      <c r="C11" s="678">
        <v>11908764.280062001</v>
      </c>
      <c r="D11" s="678">
        <v>48809.004781911615</v>
      </c>
    </row>
    <row r="12" spans="1:4">
      <c r="A12" s="457">
        <v>3.2</v>
      </c>
      <c r="B12" s="456" t="s">
        <v>872</v>
      </c>
      <c r="C12" s="678">
        <v>6258190.4874288589</v>
      </c>
      <c r="D12" s="678"/>
    </row>
    <row r="13" spans="1:4">
      <c r="A13" s="457">
        <v>3.3</v>
      </c>
      <c r="B13" s="456" t="s">
        <v>871</v>
      </c>
      <c r="C13" s="678">
        <v>13596173.424544489</v>
      </c>
      <c r="D13" s="678"/>
    </row>
    <row r="14" spans="1:4">
      <c r="A14" s="455">
        <v>4</v>
      </c>
      <c r="B14" s="454" t="s">
        <v>870</v>
      </c>
      <c r="C14" s="678">
        <v>81230.99601933622</v>
      </c>
      <c r="D14" s="678"/>
    </row>
    <row r="15" spans="1:4">
      <c r="A15" s="453">
        <v>5</v>
      </c>
      <c r="B15" s="452" t="s">
        <v>869</v>
      </c>
      <c r="C15" s="678">
        <v>142916244.10630038</v>
      </c>
      <c r="D15" s="678">
        <v>1071569.9643458577</v>
      </c>
    </row>
  </sheetData>
  <mergeCells count="1">
    <mergeCell ref="A5:B5"/>
  </mergeCells>
  <pageMargins left="0.7" right="0.7" top="0.75" bottom="0.75" header="0.3" footer="0.3"/>
  <pageSetup scale="50" orientation="portrait" horizontalDpi="4294967292"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23"/>
  <sheetViews>
    <sheetView showGridLines="0" zoomScale="80" zoomScaleNormal="80" workbookViewId="0">
      <selection activeCell="C14" sqref="C14"/>
    </sheetView>
  </sheetViews>
  <sheetFormatPr defaultColWidth="9.33203125" defaultRowHeight="12"/>
  <cols>
    <col min="1" max="1" width="11.6640625" style="447" bestFit="1" customWidth="1"/>
    <col min="2" max="2" width="123.88671875" style="447" customWidth="1"/>
    <col min="3" max="3" width="29.44140625" style="447" customWidth="1"/>
    <col min="4" max="4" width="44.88671875" style="447" customWidth="1"/>
    <col min="5" max="16384" width="9.33203125" style="447"/>
  </cols>
  <sheetData>
    <row r="1" spans="1:4" ht="13.8">
      <c r="A1" s="349" t="s">
        <v>108</v>
      </c>
      <c r="B1" s="284" t="str">
        <f>Info!C2</f>
        <v>სს ”ლიბერთი ბანკი”</v>
      </c>
    </row>
    <row r="2" spans="1:4">
      <c r="A2" s="351" t="s">
        <v>109</v>
      </c>
      <c r="B2" s="613">
        <f>'1. key ratios'!B2</f>
        <v>45657</v>
      </c>
    </row>
    <row r="3" spans="1:4">
      <c r="A3" s="352" t="s">
        <v>545</v>
      </c>
    </row>
    <row r="4" spans="1:4">
      <c r="A4" s="352"/>
    </row>
    <row r="5" spans="1:4" ht="15" customHeight="1">
      <c r="A5" s="899" t="s">
        <v>546</v>
      </c>
      <c r="B5" s="900"/>
      <c r="C5" s="903" t="s">
        <v>547</v>
      </c>
      <c r="D5" s="903" t="s">
        <v>548</v>
      </c>
    </row>
    <row r="6" spans="1:4">
      <c r="A6" s="901"/>
      <c r="B6" s="902"/>
      <c r="C6" s="903"/>
      <c r="D6" s="903"/>
    </row>
    <row r="7" spans="1:4">
      <c r="A7" s="450">
        <v>1</v>
      </c>
      <c r="B7" s="440" t="s">
        <v>549</v>
      </c>
      <c r="C7" s="678">
        <v>133609971.57849002</v>
      </c>
      <c r="D7" s="460"/>
    </row>
    <row r="8" spans="1:4">
      <c r="A8" s="437">
        <v>2</v>
      </c>
      <c r="B8" s="437" t="s">
        <v>550</v>
      </c>
      <c r="C8" s="678">
        <v>23831669.590927258</v>
      </c>
      <c r="D8" s="460"/>
    </row>
    <row r="9" spans="1:4">
      <c r="A9" s="437">
        <v>3</v>
      </c>
      <c r="B9" s="463" t="s">
        <v>551</v>
      </c>
      <c r="C9" s="678">
        <v>315109.92589238263</v>
      </c>
      <c r="D9" s="460"/>
    </row>
    <row r="10" spans="1:4">
      <c r="A10" s="437">
        <v>4</v>
      </c>
      <c r="B10" s="437" t="s">
        <v>552</v>
      </c>
      <c r="C10" s="678">
        <v>23800243.119463027</v>
      </c>
      <c r="D10" s="460"/>
    </row>
    <row r="11" spans="1:4">
      <c r="A11" s="437">
        <v>5</v>
      </c>
      <c r="B11" s="462" t="s">
        <v>880</v>
      </c>
      <c r="C11" s="678">
        <v>995408.00602700014</v>
      </c>
      <c r="D11" s="460"/>
    </row>
    <row r="12" spans="1:4">
      <c r="A12" s="437">
        <v>6</v>
      </c>
      <c r="B12" s="462" t="s">
        <v>553</v>
      </c>
      <c r="C12" s="678">
        <v>10810005.416030008</v>
      </c>
      <c r="D12" s="460"/>
    </row>
    <row r="13" spans="1:4">
      <c r="A13" s="437">
        <v>7</v>
      </c>
      <c r="B13" s="462" t="s">
        <v>556</v>
      </c>
      <c r="C13" s="678">
        <v>11908764.280062001</v>
      </c>
      <c r="D13" s="460"/>
    </row>
    <row r="14" spans="1:4">
      <c r="A14" s="437">
        <v>8</v>
      </c>
      <c r="B14" s="462" t="s">
        <v>554</v>
      </c>
      <c r="C14" s="678">
        <v>83997.480000000418</v>
      </c>
      <c r="D14" s="437"/>
    </row>
    <row r="15" spans="1:4">
      <c r="A15" s="437">
        <v>9</v>
      </c>
      <c r="B15" s="462" t="s">
        <v>555</v>
      </c>
      <c r="C15" s="678"/>
      <c r="D15" s="437"/>
    </row>
    <row r="16" spans="1:4">
      <c r="A16" s="437">
        <v>10</v>
      </c>
      <c r="B16" s="462" t="s">
        <v>557</v>
      </c>
      <c r="C16" s="678"/>
      <c r="D16" s="437"/>
    </row>
    <row r="17" spans="1:4">
      <c r="A17" s="437">
        <v>11</v>
      </c>
      <c r="B17" s="462" t="s">
        <v>558</v>
      </c>
      <c r="C17" s="678">
        <v>2067.9373440199997</v>
      </c>
      <c r="D17" s="460"/>
    </row>
    <row r="18" spans="1:4">
      <c r="A18" s="450">
        <v>12</v>
      </c>
      <c r="B18" s="461" t="s">
        <v>559</v>
      </c>
      <c r="C18" s="678">
        <f>C7+C8+C9-C10</f>
        <v>133956507.97584662</v>
      </c>
      <c r="D18" s="460"/>
    </row>
    <row r="21" spans="1:4">
      <c r="B21" s="349"/>
    </row>
    <row r="22" spans="1:4">
      <c r="B22" s="351"/>
    </row>
    <row r="23" spans="1:4">
      <c r="B23" s="352"/>
    </row>
  </sheetData>
  <mergeCells count="3">
    <mergeCell ref="A5:B6"/>
    <mergeCell ref="C5:C6"/>
    <mergeCell ref="D5:D6"/>
  </mergeCells>
  <pageMargins left="0.7" right="0.7" top="0.75" bottom="0.75" header="0.3" footer="0.3"/>
  <pageSetup paperSize="9" scale="41"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AB28"/>
  <sheetViews>
    <sheetView showGridLines="0" topLeftCell="M1" zoomScale="80" zoomScaleNormal="80" workbookViewId="0">
      <selection activeCell="X7" sqref="X7"/>
    </sheetView>
  </sheetViews>
  <sheetFormatPr defaultColWidth="9.33203125" defaultRowHeight="12"/>
  <cols>
    <col min="1" max="1" width="11.6640625" style="447" bestFit="1" customWidth="1"/>
    <col min="2" max="2" width="49.44140625" style="447" customWidth="1"/>
    <col min="3" max="3" width="15.5546875" style="447" customWidth="1"/>
    <col min="4" max="4" width="17.88671875" style="447" customWidth="1"/>
    <col min="5" max="5" width="20.109375" style="447" customWidth="1"/>
    <col min="6" max="6" width="20.21875" style="447" customWidth="1"/>
    <col min="7" max="7" width="20.109375" style="447" customWidth="1"/>
    <col min="8" max="8" width="17.33203125" style="447" customWidth="1"/>
    <col min="9" max="9" width="20.77734375" style="447" customWidth="1"/>
    <col min="10" max="10" width="20.88671875" style="447" customWidth="1"/>
    <col min="11" max="11" width="20.77734375" style="447" customWidth="1"/>
    <col min="12" max="12" width="15.5546875" style="447" customWidth="1"/>
    <col min="13" max="13" width="20.77734375" style="447" customWidth="1"/>
    <col min="14" max="14" width="20.88671875" style="447" customWidth="1"/>
    <col min="15" max="18" width="22.33203125" style="447" customWidth="1"/>
    <col min="19" max="19" width="17.44140625" style="447" customWidth="1"/>
    <col min="20" max="20" width="16.109375" style="447" customWidth="1"/>
    <col min="21" max="21" width="21.109375" style="447" customWidth="1"/>
    <col min="22" max="26" width="22.33203125" style="447" customWidth="1"/>
    <col min="27" max="27" width="19" style="447" customWidth="1"/>
    <col min="28" max="28" width="20" style="447" customWidth="1"/>
    <col min="29" max="16384" width="9.33203125" style="447"/>
  </cols>
  <sheetData>
    <row r="1" spans="1:28" ht="13.8">
      <c r="A1" s="349" t="s">
        <v>108</v>
      </c>
      <c r="B1" s="284" t="str">
        <f>Info!C2</f>
        <v>სს ”ლიბერთი ბანკი”</v>
      </c>
    </row>
    <row r="2" spans="1:28">
      <c r="A2" s="351" t="s">
        <v>109</v>
      </c>
      <c r="B2" s="613">
        <f>'1. key ratios'!B2</f>
        <v>45657</v>
      </c>
      <c r="C2" s="448"/>
    </row>
    <row r="3" spans="1:28">
      <c r="A3" s="352" t="s">
        <v>560</v>
      </c>
    </row>
    <row r="5" spans="1:28" ht="15" customHeight="1">
      <c r="A5" s="904" t="s">
        <v>893</v>
      </c>
      <c r="B5" s="905"/>
      <c r="C5" s="910" t="s">
        <v>892</v>
      </c>
      <c r="D5" s="911"/>
      <c r="E5" s="911"/>
      <c r="F5" s="911"/>
      <c r="G5" s="911"/>
      <c r="H5" s="911"/>
      <c r="I5" s="911"/>
      <c r="J5" s="911"/>
      <c r="K5" s="911"/>
      <c r="L5" s="911"/>
      <c r="M5" s="911"/>
      <c r="N5" s="911"/>
      <c r="O5" s="911"/>
      <c r="P5" s="911"/>
      <c r="Q5" s="911"/>
      <c r="R5" s="911"/>
      <c r="S5" s="911"/>
      <c r="T5" s="477"/>
      <c r="U5" s="477"/>
      <c r="V5" s="477"/>
      <c r="W5" s="477"/>
      <c r="X5" s="477"/>
      <c r="Y5" s="477"/>
      <c r="Z5" s="477"/>
      <c r="AA5" s="476"/>
      <c r="AB5" s="467"/>
    </row>
    <row r="6" spans="1:28">
      <c r="A6" s="906"/>
      <c r="B6" s="907"/>
      <c r="C6" s="912" t="s">
        <v>66</v>
      </c>
      <c r="D6" s="914" t="s">
        <v>891</v>
      </c>
      <c r="E6" s="914"/>
      <c r="F6" s="914"/>
      <c r="G6" s="914"/>
      <c r="H6" s="915" t="s">
        <v>890</v>
      </c>
      <c r="I6" s="916"/>
      <c r="J6" s="916"/>
      <c r="K6" s="917"/>
      <c r="L6" s="475"/>
      <c r="M6" s="918" t="s">
        <v>889</v>
      </c>
      <c r="N6" s="918"/>
      <c r="O6" s="918"/>
      <c r="P6" s="918"/>
      <c r="Q6" s="918"/>
      <c r="R6" s="918"/>
      <c r="S6" s="894"/>
      <c r="T6" s="474"/>
      <c r="U6" s="897" t="s">
        <v>888</v>
      </c>
      <c r="V6" s="897"/>
      <c r="W6" s="897"/>
      <c r="X6" s="897"/>
      <c r="Y6" s="897"/>
      <c r="Z6" s="897"/>
      <c r="AA6" s="895"/>
      <c r="AB6" s="473"/>
    </row>
    <row r="7" spans="1:28" ht="24">
      <c r="A7" s="908"/>
      <c r="B7" s="909"/>
      <c r="C7" s="913"/>
      <c r="D7" s="472"/>
      <c r="E7" s="468" t="s">
        <v>561</v>
      </c>
      <c r="F7" s="444" t="s">
        <v>886</v>
      </c>
      <c r="G7" s="444" t="s">
        <v>887</v>
      </c>
      <c r="H7" s="471"/>
      <c r="I7" s="468" t="s">
        <v>561</v>
      </c>
      <c r="J7" s="444" t="s">
        <v>886</v>
      </c>
      <c r="K7" s="444" t="s">
        <v>887</v>
      </c>
      <c r="L7" s="470"/>
      <c r="M7" s="468" t="s">
        <v>561</v>
      </c>
      <c r="N7" s="444" t="s">
        <v>886</v>
      </c>
      <c r="O7" s="444" t="s">
        <v>885</v>
      </c>
      <c r="P7" s="444" t="s">
        <v>884</v>
      </c>
      <c r="Q7" s="444" t="s">
        <v>883</v>
      </c>
      <c r="R7" s="444" t="s">
        <v>882</v>
      </c>
      <c r="S7" s="444" t="s">
        <v>881</v>
      </c>
      <c r="T7" s="469"/>
      <c r="U7" s="468" t="s">
        <v>561</v>
      </c>
      <c r="V7" s="444" t="s">
        <v>886</v>
      </c>
      <c r="W7" s="444" t="s">
        <v>885</v>
      </c>
      <c r="X7" s="444" t="s">
        <v>884</v>
      </c>
      <c r="Y7" s="444" t="s">
        <v>883</v>
      </c>
      <c r="Z7" s="444" t="s">
        <v>882</v>
      </c>
      <c r="AA7" s="444" t="s">
        <v>881</v>
      </c>
      <c r="AB7" s="467"/>
    </row>
    <row r="8" spans="1:28">
      <c r="A8" s="466">
        <v>1</v>
      </c>
      <c r="B8" s="440" t="s">
        <v>562</v>
      </c>
      <c r="C8" s="678">
        <v>3690699314.360919</v>
      </c>
      <c r="D8" s="678">
        <v>3376571573.759779</v>
      </c>
      <c r="E8" s="678">
        <v>23196484.930268005</v>
      </c>
      <c r="F8" s="678">
        <v>0</v>
      </c>
      <c r="G8" s="678">
        <v>431096.93174999999</v>
      </c>
      <c r="H8" s="678">
        <v>180171232.62286001</v>
      </c>
      <c r="I8" s="678">
        <v>32042854.317876004</v>
      </c>
      <c r="J8" s="678">
        <v>24031785.198139999</v>
      </c>
      <c r="K8" s="678">
        <v>0</v>
      </c>
      <c r="L8" s="678">
        <v>127613941.35583504</v>
      </c>
      <c r="M8" s="678">
        <v>5638076.0177499987</v>
      </c>
      <c r="N8" s="678">
        <v>5141970.5892309994</v>
      </c>
      <c r="O8" s="678">
        <v>13081835.65670797</v>
      </c>
      <c r="P8" s="678">
        <v>17236266.359292999</v>
      </c>
      <c r="Q8" s="678">
        <v>33510608.755796999</v>
      </c>
      <c r="R8" s="678">
        <v>35130351.734290019</v>
      </c>
      <c r="S8" s="678">
        <v>15396.532992</v>
      </c>
      <c r="T8" s="678">
        <v>6342566.6224480011</v>
      </c>
      <c r="U8" s="678">
        <v>110960.53</v>
      </c>
      <c r="V8" s="678">
        <v>61321.67</v>
      </c>
      <c r="W8" s="678">
        <v>32939.130000001562</v>
      </c>
      <c r="X8" s="678">
        <v>627238.60999999987</v>
      </c>
      <c r="Y8" s="678">
        <v>3014986.9848160008</v>
      </c>
      <c r="Z8" s="678">
        <v>812605.77110000001</v>
      </c>
      <c r="AA8" s="678">
        <v>0</v>
      </c>
      <c r="AB8" s="464"/>
    </row>
    <row r="9" spans="1:28">
      <c r="A9" s="436">
        <v>1.1000000000000001</v>
      </c>
      <c r="B9" s="465" t="s">
        <v>563</v>
      </c>
      <c r="C9" s="678">
        <v>0</v>
      </c>
      <c r="D9" s="678">
        <v>0</v>
      </c>
      <c r="E9" s="678">
        <v>0</v>
      </c>
      <c r="F9" s="678">
        <v>0</v>
      </c>
      <c r="G9" s="678">
        <v>0</v>
      </c>
      <c r="H9" s="678">
        <v>0</v>
      </c>
      <c r="I9" s="678">
        <v>0</v>
      </c>
      <c r="J9" s="678">
        <v>0</v>
      </c>
      <c r="K9" s="678">
        <v>0</v>
      </c>
      <c r="L9" s="678">
        <v>0</v>
      </c>
      <c r="M9" s="678">
        <v>0</v>
      </c>
      <c r="N9" s="678">
        <v>0</v>
      </c>
      <c r="O9" s="678">
        <v>0</v>
      </c>
      <c r="P9" s="678">
        <v>0</v>
      </c>
      <c r="Q9" s="678">
        <v>0</v>
      </c>
      <c r="R9" s="678">
        <v>0</v>
      </c>
      <c r="S9" s="678">
        <v>0</v>
      </c>
      <c r="T9" s="678">
        <v>0</v>
      </c>
      <c r="U9" s="678">
        <v>0</v>
      </c>
      <c r="V9" s="678">
        <v>0</v>
      </c>
      <c r="W9" s="678">
        <v>0</v>
      </c>
      <c r="X9" s="678">
        <v>0</v>
      </c>
      <c r="Y9" s="678">
        <v>0</v>
      </c>
      <c r="Z9" s="678">
        <v>0</v>
      </c>
      <c r="AA9" s="678">
        <v>0</v>
      </c>
      <c r="AB9" s="464"/>
    </row>
    <row r="10" spans="1:28">
      <c r="A10" s="436">
        <v>1.2</v>
      </c>
      <c r="B10" s="465" t="s">
        <v>564</v>
      </c>
      <c r="C10" s="678">
        <v>0</v>
      </c>
      <c r="D10" s="678">
        <v>0</v>
      </c>
      <c r="E10" s="678">
        <v>0</v>
      </c>
      <c r="F10" s="678">
        <v>0</v>
      </c>
      <c r="G10" s="678">
        <v>0</v>
      </c>
      <c r="H10" s="678">
        <v>0</v>
      </c>
      <c r="I10" s="678">
        <v>0</v>
      </c>
      <c r="J10" s="678">
        <v>0</v>
      </c>
      <c r="K10" s="678">
        <v>0</v>
      </c>
      <c r="L10" s="678">
        <v>0</v>
      </c>
      <c r="M10" s="678">
        <v>0</v>
      </c>
      <c r="N10" s="678">
        <v>0</v>
      </c>
      <c r="O10" s="678">
        <v>0</v>
      </c>
      <c r="P10" s="678">
        <v>0</v>
      </c>
      <c r="Q10" s="678">
        <v>0</v>
      </c>
      <c r="R10" s="678">
        <v>0</v>
      </c>
      <c r="S10" s="678">
        <v>0</v>
      </c>
      <c r="T10" s="678">
        <v>0</v>
      </c>
      <c r="U10" s="678">
        <v>0</v>
      </c>
      <c r="V10" s="678">
        <v>0</v>
      </c>
      <c r="W10" s="678">
        <v>0</v>
      </c>
      <c r="X10" s="678">
        <v>0</v>
      </c>
      <c r="Y10" s="678">
        <v>0</v>
      </c>
      <c r="Z10" s="678">
        <v>0</v>
      </c>
      <c r="AA10" s="678">
        <v>0</v>
      </c>
      <c r="AB10" s="464"/>
    </row>
    <row r="11" spans="1:28">
      <c r="A11" s="436">
        <v>1.3</v>
      </c>
      <c r="B11" s="465" t="s">
        <v>565</v>
      </c>
      <c r="C11" s="678">
        <v>0</v>
      </c>
      <c r="D11" s="678">
        <v>0</v>
      </c>
      <c r="E11" s="678">
        <v>0</v>
      </c>
      <c r="F11" s="678">
        <v>0</v>
      </c>
      <c r="G11" s="678">
        <v>0</v>
      </c>
      <c r="H11" s="678">
        <v>0</v>
      </c>
      <c r="I11" s="678">
        <v>0</v>
      </c>
      <c r="J11" s="678">
        <v>0</v>
      </c>
      <c r="K11" s="678">
        <v>0</v>
      </c>
      <c r="L11" s="678">
        <v>0</v>
      </c>
      <c r="M11" s="678">
        <v>0</v>
      </c>
      <c r="N11" s="678">
        <v>0</v>
      </c>
      <c r="O11" s="678">
        <v>0</v>
      </c>
      <c r="P11" s="678">
        <v>0</v>
      </c>
      <c r="Q11" s="678">
        <v>0</v>
      </c>
      <c r="R11" s="678">
        <v>0</v>
      </c>
      <c r="S11" s="678">
        <v>0</v>
      </c>
      <c r="T11" s="678">
        <v>0</v>
      </c>
      <c r="U11" s="678">
        <v>0</v>
      </c>
      <c r="V11" s="678">
        <v>0</v>
      </c>
      <c r="W11" s="678">
        <v>0</v>
      </c>
      <c r="X11" s="678">
        <v>0</v>
      </c>
      <c r="Y11" s="678">
        <v>0</v>
      </c>
      <c r="Z11" s="678">
        <v>0</v>
      </c>
      <c r="AA11" s="678">
        <v>0</v>
      </c>
      <c r="AB11" s="464"/>
    </row>
    <row r="12" spans="1:28">
      <c r="A12" s="436">
        <v>1.4</v>
      </c>
      <c r="B12" s="465" t="s">
        <v>566</v>
      </c>
      <c r="C12" s="678">
        <v>71007483.293812007</v>
      </c>
      <c r="D12" s="678">
        <v>71007483.293812007</v>
      </c>
      <c r="E12" s="678">
        <v>0</v>
      </c>
      <c r="F12" s="678">
        <v>0</v>
      </c>
      <c r="G12" s="678">
        <v>0</v>
      </c>
      <c r="H12" s="678">
        <v>0</v>
      </c>
      <c r="I12" s="678">
        <v>0</v>
      </c>
      <c r="J12" s="678">
        <v>0</v>
      </c>
      <c r="K12" s="678">
        <v>0</v>
      </c>
      <c r="L12" s="678">
        <v>0</v>
      </c>
      <c r="M12" s="678">
        <v>0</v>
      </c>
      <c r="N12" s="678">
        <v>0</v>
      </c>
      <c r="O12" s="678">
        <v>0</v>
      </c>
      <c r="P12" s="678">
        <v>0</v>
      </c>
      <c r="Q12" s="678">
        <v>0</v>
      </c>
      <c r="R12" s="678">
        <v>0</v>
      </c>
      <c r="S12" s="678">
        <v>0</v>
      </c>
      <c r="T12" s="678">
        <v>0</v>
      </c>
      <c r="U12" s="678">
        <v>0</v>
      </c>
      <c r="V12" s="678">
        <v>0</v>
      </c>
      <c r="W12" s="678">
        <v>0</v>
      </c>
      <c r="X12" s="678">
        <v>0</v>
      </c>
      <c r="Y12" s="678">
        <v>0</v>
      </c>
      <c r="Z12" s="678">
        <v>0</v>
      </c>
      <c r="AA12" s="678">
        <v>0</v>
      </c>
      <c r="AB12" s="464"/>
    </row>
    <row r="13" spans="1:28">
      <c r="A13" s="436">
        <v>1.5</v>
      </c>
      <c r="B13" s="465" t="s">
        <v>567</v>
      </c>
      <c r="C13" s="678">
        <v>954718497.49153733</v>
      </c>
      <c r="D13" s="678">
        <v>824886244.94319904</v>
      </c>
      <c r="E13" s="678">
        <v>641080.36376399989</v>
      </c>
      <c r="F13" s="678">
        <v>0</v>
      </c>
      <c r="G13" s="678">
        <v>0</v>
      </c>
      <c r="H13" s="678">
        <v>113855947.392166</v>
      </c>
      <c r="I13" s="678">
        <v>24319138.294322003</v>
      </c>
      <c r="J13" s="678">
        <v>14006007.66814</v>
      </c>
      <c r="K13" s="678">
        <v>0</v>
      </c>
      <c r="L13" s="678">
        <v>14422614.340256</v>
      </c>
      <c r="M13" s="678">
        <v>1140705.17</v>
      </c>
      <c r="N13" s="678">
        <v>26096.370000000003</v>
      </c>
      <c r="O13" s="678">
        <v>146153.41999999998</v>
      </c>
      <c r="P13" s="678">
        <v>1233058.3413879997</v>
      </c>
      <c r="Q13" s="678">
        <v>5384570.3535600007</v>
      </c>
      <c r="R13" s="678">
        <v>511665.98466799996</v>
      </c>
      <c r="S13" s="678">
        <v>0</v>
      </c>
      <c r="T13" s="678">
        <v>1553690.8159159999</v>
      </c>
      <c r="U13" s="678">
        <v>0.97</v>
      </c>
      <c r="V13" s="678">
        <v>20898.82</v>
      </c>
      <c r="W13" s="678">
        <v>-12.5699999984353</v>
      </c>
      <c r="X13" s="678">
        <v>26856.52</v>
      </c>
      <c r="Y13" s="678">
        <v>693328.73481599998</v>
      </c>
      <c r="Z13" s="678">
        <v>812605.77110000001</v>
      </c>
      <c r="AA13" s="678">
        <v>0</v>
      </c>
      <c r="AB13" s="464"/>
    </row>
    <row r="14" spans="1:28">
      <c r="A14" s="436">
        <v>1.6</v>
      </c>
      <c r="B14" s="465" t="s">
        <v>568</v>
      </c>
      <c r="C14" s="678">
        <v>2664973333.5755696</v>
      </c>
      <c r="D14" s="678">
        <v>2480677845.522768</v>
      </c>
      <c r="E14" s="678">
        <v>22555404.566504005</v>
      </c>
      <c r="F14" s="678">
        <v>0</v>
      </c>
      <c r="G14" s="678">
        <v>431096.93174999999</v>
      </c>
      <c r="H14" s="678">
        <v>66315285.230694011</v>
      </c>
      <c r="I14" s="678">
        <v>7723716.023554001</v>
      </c>
      <c r="J14" s="678">
        <v>10025777.529999999</v>
      </c>
      <c r="K14" s="678">
        <v>0</v>
      </c>
      <c r="L14" s="678">
        <v>113191327.01557903</v>
      </c>
      <c r="M14" s="678">
        <v>4497370.8477499988</v>
      </c>
      <c r="N14" s="678">
        <v>5115874.2192309992</v>
      </c>
      <c r="O14" s="678">
        <v>12935682.23670797</v>
      </c>
      <c r="P14" s="678">
        <v>16003208.017905001</v>
      </c>
      <c r="Q14" s="678">
        <v>28126038.402236998</v>
      </c>
      <c r="R14" s="678">
        <v>34618685.749622017</v>
      </c>
      <c r="S14" s="678">
        <v>15396.532992</v>
      </c>
      <c r="T14" s="678">
        <v>4788875.8065320011</v>
      </c>
      <c r="U14" s="678">
        <v>110959.56</v>
      </c>
      <c r="V14" s="678">
        <v>40422.85</v>
      </c>
      <c r="W14" s="678">
        <v>32951.699999999997</v>
      </c>
      <c r="X14" s="678">
        <v>600382.08999999985</v>
      </c>
      <c r="Y14" s="678">
        <v>2321658.2500000009</v>
      </c>
      <c r="Z14" s="678">
        <v>0</v>
      </c>
      <c r="AA14" s="678">
        <v>0</v>
      </c>
      <c r="AB14" s="464"/>
    </row>
    <row r="15" spans="1:28">
      <c r="A15" s="466">
        <v>2</v>
      </c>
      <c r="B15" s="450" t="s">
        <v>569</v>
      </c>
      <c r="C15" s="678">
        <v>503125399.15021837</v>
      </c>
      <c r="D15" s="678">
        <v>503125399.15021837</v>
      </c>
      <c r="E15" s="678">
        <v>0</v>
      </c>
      <c r="F15" s="678">
        <v>0</v>
      </c>
      <c r="G15" s="678">
        <v>0</v>
      </c>
      <c r="H15" s="678">
        <v>0</v>
      </c>
      <c r="I15" s="678">
        <v>0</v>
      </c>
      <c r="J15" s="678">
        <v>0</v>
      </c>
      <c r="K15" s="678">
        <v>0</v>
      </c>
      <c r="L15" s="678">
        <v>0</v>
      </c>
      <c r="M15" s="678">
        <v>0</v>
      </c>
      <c r="N15" s="678">
        <v>0</v>
      </c>
      <c r="O15" s="678">
        <v>0</v>
      </c>
      <c r="P15" s="678">
        <v>0</v>
      </c>
      <c r="Q15" s="678">
        <v>0</v>
      </c>
      <c r="R15" s="678">
        <v>0</v>
      </c>
      <c r="S15" s="678">
        <v>0</v>
      </c>
      <c r="T15" s="678">
        <v>0</v>
      </c>
      <c r="U15" s="678">
        <v>0</v>
      </c>
      <c r="V15" s="678">
        <v>0</v>
      </c>
      <c r="W15" s="678">
        <v>0</v>
      </c>
      <c r="X15" s="678">
        <v>0</v>
      </c>
      <c r="Y15" s="678">
        <v>0</v>
      </c>
      <c r="Z15" s="678">
        <v>0</v>
      </c>
      <c r="AA15" s="678">
        <v>0</v>
      </c>
      <c r="AB15" s="464"/>
    </row>
    <row r="16" spans="1:28">
      <c r="A16" s="436">
        <v>2.1</v>
      </c>
      <c r="B16" s="465" t="s">
        <v>563</v>
      </c>
      <c r="C16" s="678">
        <v>0</v>
      </c>
      <c r="D16" s="678">
        <v>0</v>
      </c>
      <c r="E16" s="678">
        <v>0</v>
      </c>
      <c r="F16" s="678">
        <v>0</v>
      </c>
      <c r="G16" s="678">
        <v>0</v>
      </c>
      <c r="H16" s="678">
        <v>0</v>
      </c>
      <c r="I16" s="678">
        <v>0</v>
      </c>
      <c r="J16" s="678">
        <v>0</v>
      </c>
      <c r="K16" s="678">
        <v>0</v>
      </c>
      <c r="L16" s="678">
        <v>0</v>
      </c>
      <c r="M16" s="678">
        <v>0</v>
      </c>
      <c r="N16" s="678">
        <v>0</v>
      </c>
      <c r="O16" s="678">
        <v>0</v>
      </c>
      <c r="P16" s="678">
        <v>0</v>
      </c>
      <c r="Q16" s="678">
        <v>0</v>
      </c>
      <c r="R16" s="678">
        <v>0</v>
      </c>
      <c r="S16" s="678">
        <v>0</v>
      </c>
      <c r="T16" s="678">
        <v>0</v>
      </c>
      <c r="U16" s="678">
        <v>0</v>
      </c>
      <c r="V16" s="678">
        <v>0</v>
      </c>
      <c r="W16" s="678">
        <v>0</v>
      </c>
      <c r="X16" s="678">
        <v>0</v>
      </c>
      <c r="Y16" s="678">
        <v>0</v>
      </c>
      <c r="Z16" s="678">
        <v>0</v>
      </c>
      <c r="AA16" s="678">
        <v>0</v>
      </c>
      <c r="AB16" s="464"/>
    </row>
    <row r="17" spans="1:28">
      <c r="A17" s="436">
        <v>2.2000000000000002</v>
      </c>
      <c r="B17" s="465" t="s">
        <v>564</v>
      </c>
      <c r="C17" s="678">
        <v>457846695.26021832</v>
      </c>
      <c r="D17" s="678">
        <v>457846695.26021832</v>
      </c>
      <c r="E17" s="678">
        <v>0</v>
      </c>
      <c r="F17" s="678">
        <v>0</v>
      </c>
      <c r="G17" s="678">
        <v>0</v>
      </c>
      <c r="H17" s="678">
        <v>0</v>
      </c>
      <c r="I17" s="678">
        <v>0</v>
      </c>
      <c r="J17" s="678">
        <v>0</v>
      </c>
      <c r="K17" s="678">
        <v>0</v>
      </c>
      <c r="L17" s="678">
        <v>0</v>
      </c>
      <c r="M17" s="678">
        <v>0</v>
      </c>
      <c r="N17" s="678">
        <v>0</v>
      </c>
      <c r="O17" s="678">
        <v>0</v>
      </c>
      <c r="P17" s="678">
        <v>0</v>
      </c>
      <c r="Q17" s="678">
        <v>0</v>
      </c>
      <c r="R17" s="678">
        <v>0</v>
      </c>
      <c r="S17" s="678">
        <v>0</v>
      </c>
      <c r="T17" s="678">
        <v>0</v>
      </c>
      <c r="U17" s="678">
        <v>0</v>
      </c>
      <c r="V17" s="678">
        <v>0</v>
      </c>
      <c r="W17" s="678">
        <v>0</v>
      </c>
      <c r="X17" s="678">
        <v>0</v>
      </c>
      <c r="Y17" s="678">
        <v>0</v>
      </c>
      <c r="Z17" s="678">
        <v>0</v>
      </c>
      <c r="AA17" s="678">
        <v>0</v>
      </c>
      <c r="AB17" s="464"/>
    </row>
    <row r="18" spans="1:28">
      <c r="A18" s="436">
        <v>2.2999999999999998</v>
      </c>
      <c r="B18" s="465" t="s">
        <v>565</v>
      </c>
      <c r="C18" s="678">
        <v>0</v>
      </c>
      <c r="D18" s="678">
        <v>0</v>
      </c>
      <c r="E18" s="678">
        <v>0</v>
      </c>
      <c r="F18" s="678">
        <v>0</v>
      </c>
      <c r="G18" s="678">
        <v>0</v>
      </c>
      <c r="H18" s="678">
        <v>0</v>
      </c>
      <c r="I18" s="678">
        <v>0</v>
      </c>
      <c r="J18" s="678">
        <v>0</v>
      </c>
      <c r="K18" s="678">
        <v>0</v>
      </c>
      <c r="L18" s="678">
        <v>0</v>
      </c>
      <c r="M18" s="678">
        <v>0</v>
      </c>
      <c r="N18" s="678">
        <v>0</v>
      </c>
      <c r="O18" s="678">
        <v>0</v>
      </c>
      <c r="P18" s="678">
        <v>0</v>
      </c>
      <c r="Q18" s="678">
        <v>0</v>
      </c>
      <c r="R18" s="678">
        <v>0</v>
      </c>
      <c r="S18" s="678">
        <v>0</v>
      </c>
      <c r="T18" s="678">
        <v>0</v>
      </c>
      <c r="U18" s="678">
        <v>0</v>
      </c>
      <c r="V18" s="678">
        <v>0</v>
      </c>
      <c r="W18" s="678">
        <v>0</v>
      </c>
      <c r="X18" s="678">
        <v>0</v>
      </c>
      <c r="Y18" s="678">
        <v>0</v>
      </c>
      <c r="Z18" s="678">
        <v>0</v>
      </c>
      <c r="AA18" s="678">
        <v>0</v>
      </c>
      <c r="AB18" s="464"/>
    </row>
    <row r="19" spans="1:28">
      <c r="A19" s="436">
        <v>2.4</v>
      </c>
      <c r="B19" s="465" t="s">
        <v>566</v>
      </c>
      <c r="C19" s="678">
        <v>13031849.85</v>
      </c>
      <c r="D19" s="678">
        <v>13031849.85</v>
      </c>
      <c r="E19" s="678">
        <v>0</v>
      </c>
      <c r="F19" s="678">
        <v>0</v>
      </c>
      <c r="G19" s="678">
        <v>0</v>
      </c>
      <c r="H19" s="678">
        <v>0</v>
      </c>
      <c r="I19" s="678">
        <v>0</v>
      </c>
      <c r="J19" s="678">
        <v>0</v>
      </c>
      <c r="K19" s="678">
        <v>0</v>
      </c>
      <c r="L19" s="678">
        <v>0</v>
      </c>
      <c r="M19" s="678">
        <v>0</v>
      </c>
      <c r="N19" s="678">
        <v>0</v>
      </c>
      <c r="O19" s="678">
        <v>0</v>
      </c>
      <c r="P19" s="678">
        <v>0</v>
      </c>
      <c r="Q19" s="678">
        <v>0</v>
      </c>
      <c r="R19" s="678">
        <v>0</v>
      </c>
      <c r="S19" s="678">
        <v>0</v>
      </c>
      <c r="T19" s="678">
        <v>0</v>
      </c>
      <c r="U19" s="678">
        <v>0</v>
      </c>
      <c r="V19" s="678">
        <v>0</v>
      </c>
      <c r="W19" s="678">
        <v>0</v>
      </c>
      <c r="X19" s="678">
        <v>0</v>
      </c>
      <c r="Y19" s="678">
        <v>0</v>
      </c>
      <c r="Z19" s="678">
        <v>0</v>
      </c>
      <c r="AA19" s="678">
        <v>0</v>
      </c>
      <c r="AB19" s="464"/>
    </row>
    <row r="20" spans="1:28">
      <c r="A20" s="436">
        <v>2.5</v>
      </c>
      <c r="B20" s="465" t="s">
        <v>567</v>
      </c>
      <c r="C20" s="678">
        <v>32246854.039999999</v>
      </c>
      <c r="D20" s="678">
        <v>32246854.039999999</v>
      </c>
      <c r="E20" s="678">
        <v>0</v>
      </c>
      <c r="F20" s="678">
        <v>0</v>
      </c>
      <c r="G20" s="678">
        <v>0</v>
      </c>
      <c r="H20" s="678">
        <v>0</v>
      </c>
      <c r="I20" s="678">
        <v>0</v>
      </c>
      <c r="J20" s="678">
        <v>0</v>
      </c>
      <c r="K20" s="678">
        <v>0</v>
      </c>
      <c r="L20" s="678">
        <v>0</v>
      </c>
      <c r="M20" s="678">
        <v>0</v>
      </c>
      <c r="N20" s="678">
        <v>0</v>
      </c>
      <c r="O20" s="678">
        <v>0</v>
      </c>
      <c r="P20" s="678">
        <v>0</v>
      </c>
      <c r="Q20" s="678">
        <v>0</v>
      </c>
      <c r="R20" s="678">
        <v>0</v>
      </c>
      <c r="S20" s="678">
        <v>0</v>
      </c>
      <c r="T20" s="678">
        <v>0</v>
      </c>
      <c r="U20" s="678">
        <v>0</v>
      </c>
      <c r="V20" s="678">
        <v>0</v>
      </c>
      <c r="W20" s="678">
        <v>0</v>
      </c>
      <c r="X20" s="678">
        <v>0</v>
      </c>
      <c r="Y20" s="678">
        <v>0</v>
      </c>
      <c r="Z20" s="678">
        <v>0</v>
      </c>
      <c r="AA20" s="678">
        <v>0</v>
      </c>
      <c r="AB20" s="464"/>
    </row>
    <row r="21" spans="1:28">
      <c r="A21" s="436">
        <v>2.6</v>
      </c>
      <c r="B21" s="465" t="s">
        <v>568</v>
      </c>
      <c r="C21" s="678">
        <v>0</v>
      </c>
      <c r="D21" s="678">
        <v>0</v>
      </c>
      <c r="E21" s="678">
        <v>0</v>
      </c>
      <c r="F21" s="678">
        <v>0</v>
      </c>
      <c r="G21" s="678">
        <v>0</v>
      </c>
      <c r="H21" s="678">
        <v>0</v>
      </c>
      <c r="I21" s="678">
        <v>0</v>
      </c>
      <c r="J21" s="678">
        <v>0</v>
      </c>
      <c r="K21" s="678">
        <v>0</v>
      </c>
      <c r="L21" s="678">
        <v>0</v>
      </c>
      <c r="M21" s="678">
        <v>0</v>
      </c>
      <c r="N21" s="678">
        <v>0</v>
      </c>
      <c r="O21" s="678">
        <v>0</v>
      </c>
      <c r="P21" s="678">
        <v>0</v>
      </c>
      <c r="Q21" s="678">
        <v>0</v>
      </c>
      <c r="R21" s="678">
        <v>0</v>
      </c>
      <c r="S21" s="678">
        <v>0</v>
      </c>
      <c r="T21" s="678">
        <v>0</v>
      </c>
      <c r="U21" s="678">
        <v>0</v>
      </c>
      <c r="V21" s="678">
        <v>0</v>
      </c>
      <c r="W21" s="678">
        <v>0</v>
      </c>
      <c r="X21" s="678">
        <v>0</v>
      </c>
      <c r="Y21" s="678">
        <v>0</v>
      </c>
      <c r="Z21" s="678">
        <v>0</v>
      </c>
      <c r="AA21" s="678">
        <v>0</v>
      </c>
      <c r="AB21" s="464"/>
    </row>
    <row r="22" spans="1:28">
      <c r="A22" s="466">
        <v>3</v>
      </c>
      <c r="B22" s="440" t="s">
        <v>570</v>
      </c>
      <c r="C22" s="678">
        <v>413057043.90761793</v>
      </c>
      <c r="D22" s="678">
        <v>410559701.40381795</v>
      </c>
      <c r="E22" s="678">
        <v>0</v>
      </c>
      <c r="F22" s="678">
        <v>0</v>
      </c>
      <c r="G22" s="678">
        <v>0</v>
      </c>
      <c r="H22" s="678">
        <v>2005146.1617999999</v>
      </c>
      <c r="I22" s="678">
        <v>0</v>
      </c>
      <c r="J22" s="678">
        <v>0</v>
      </c>
      <c r="K22" s="678">
        <v>0</v>
      </c>
      <c r="L22" s="678">
        <v>434463.34199999995</v>
      </c>
      <c r="M22" s="678">
        <v>0</v>
      </c>
      <c r="N22" s="678">
        <v>0</v>
      </c>
      <c r="O22" s="678">
        <v>0</v>
      </c>
      <c r="P22" s="678">
        <v>0</v>
      </c>
      <c r="Q22" s="678">
        <v>0</v>
      </c>
      <c r="R22" s="678">
        <v>0</v>
      </c>
      <c r="S22" s="678">
        <v>0</v>
      </c>
      <c r="T22" s="678">
        <v>57733</v>
      </c>
      <c r="U22" s="678">
        <v>0</v>
      </c>
      <c r="V22" s="678">
        <v>0</v>
      </c>
      <c r="W22" s="678">
        <v>0</v>
      </c>
      <c r="X22" s="678">
        <v>0</v>
      </c>
      <c r="Y22" s="678">
        <v>0</v>
      </c>
      <c r="Z22" s="678">
        <v>0</v>
      </c>
      <c r="AA22" s="678">
        <v>0</v>
      </c>
      <c r="AB22" s="464"/>
    </row>
    <row r="23" spans="1:28">
      <c r="A23" s="436">
        <v>3.1</v>
      </c>
      <c r="B23" s="465" t="s">
        <v>563</v>
      </c>
      <c r="C23" s="678">
        <v>0</v>
      </c>
      <c r="D23" s="678">
        <v>0</v>
      </c>
      <c r="E23" s="678">
        <v>0</v>
      </c>
      <c r="F23" s="678">
        <v>0</v>
      </c>
      <c r="G23" s="678">
        <v>0</v>
      </c>
      <c r="H23" s="678">
        <v>0</v>
      </c>
      <c r="I23" s="678">
        <v>0</v>
      </c>
      <c r="J23" s="678">
        <v>0</v>
      </c>
      <c r="K23" s="678">
        <v>0</v>
      </c>
      <c r="L23" s="678">
        <v>0</v>
      </c>
      <c r="M23" s="678">
        <v>0</v>
      </c>
      <c r="N23" s="678">
        <v>0</v>
      </c>
      <c r="O23" s="678">
        <v>0</v>
      </c>
      <c r="P23" s="678">
        <v>0</v>
      </c>
      <c r="Q23" s="678">
        <v>0</v>
      </c>
      <c r="R23" s="678">
        <v>0</v>
      </c>
      <c r="S23" s="678">
        <v>0</v>
      </c>
      <c r="T23" s="678">
        <v>0</v>
      </c>
      <c r="U23" s="678">
        <v>0</v>
      </c>
      <c r="V23" s="678">
        <v>0</v>
      </c>
      <c r="W23" s="678">
        <v>0</v>
      </c>
      <c r="X23" s="678">
        <v>0</v>
      </c>
      <c r="Y23" s="678">
        <v>0</v>
      </c>
      <c r="Z23" s="678">
        <v>0</v>
      </c>
      <c r="AA23" s="678">
        <v>0</v>
      </c>
      <c r="AB23" s="464"/>
    </row>
    <row r="24" spans="1:28">
      <c r="A24" s="436">
        <v>3.2</v>
      </c>
      <c r="B24" s="465" t="s">
        <v>564</v>
      </c>
      <c r="C24" s="678">
        <v>0</v>
      </c>
      <c r="D24" s="678">
        <v>0</v>
      </c>
      <c r="E24" s="678">
        <v>0</v>
      </c>
      <c r="F24" s="678">
        <v>0</v>
      </c>
      <c r="G24" s="678">
        <v>0</v>
      </c>
      <c r="H24" s="678">
        <v>0</v>
      </c>
      <c r="I24" s="678">
        <v>0</v>
      </c>
      <c r="J24" s="678">
        <v>0</v>
      </c>
      <c r="K24" s="678">
        <v>0</v>
      </c>
      <c r="L24" s="678">
        <v>0</v>
      </c>
      <c r="M24" s="678">
        <v>0</v>
      </c>
      <c r="N24" s="678">
        <v>0</v>
      </c>
      <c r="O24" s="678">
        <v>0</v>
      </c>
      <c r="P24" s="678">
        <v>0</v>
      </c>
      <c r="Q24" s="678">
        <v>0</v>
      </c>
      <c r="R24" s="678">
        <v>0</v>
      </c>
      <c r="S24" s="678">
        <v>0</v>
      </c>
      <c r="T24" s="678">
        <v>0</v>
      </c>
      <c r="U24" s="678">
        <v>0</v>
      </c>
      <c r="V24" s="678">
        <v>0</v>
      </c>
      <c r="W24" s="678">
        <v>0</v>
      </c>
      <c r="X24" s="678">
        <v>0</v>
      </c>
      <c r="Y24" s="678">
        <v>0</v>
      </c>
      <c r="Z24" s="678">
        <v>0</v>
      </c>
      <c r="AA24" s="678">
        <v>0</v>
      </c>
      <c r="AB24" s="464"/>
    </row>
    <row r="25" spans="1:28">
      <c r="A25" s="436">
        <v>3.3</v>
      </c>
      <c r="B25" s="465" t="s">
        <v>565</v>
      </c>
      <c r="C25" s="678">
        <v>10545565.551999999</v>
      </c>
      <c r="D25" s="678">
        <v>10545565.551999999</v>
      </c>
      <c r="E25" s="678">
        <v>0</v>
      </c>
      <c r="F25" s="678">
        <v>0</v>
      </c>
      <c r="G25" s="678">
        <v>0</v>
      </c>
      <c r="H25" s="678">
        <v>0</v>
      </c>
      <c r="I25" s="678">
        <v>0</v>
      </c>
      <c r="J25" s="678">
        <v>0</v>
      </c>
      <c r="K25" s="678">
        <v>0</v>
      </c>
      <c r="L25" s="678">
        <v>0</v>
      </c>
      <c r="M25" s="678">
        <v>0</v>
      </c>
      <c r="N25" s="678">
        <v>0</v>
      </c>
      <c r="O25" s="678">
        <v>0</v>
      </c>
      <c r="P25" s="678">
        <v>0</v>
      </c>
      <c r="Q25" s="678">
        <v>0</v>
      </c>
      <c r="R25" s="678">
        <v>0</v>
      </c>
      <c r="S25" s="678">
        <v>0</v>
      </c>
      <c r="T25" s="678">
        <v>0</v>
      </c>
      <c r="U25" s="678">
        <v>0</v>
      </c>
      <c r="V25" s="678">
        <v>0</v>
      </c>
      <c r="W25" s="678">
        <v>0</v>
      </c>
      <c r="X25" s="678">
        <v>0</v>
      </c>
      <c r="Y25" s="678">
        <v>0</v>
      </c>
      <c r="Z25" s="678">
        <v>0</v>
      </c>
      <c r="AA25" s="678">
        <v>0</v>
      </c>
      <c r="AB25" s="464"/>
    </row>
    <row r="26" spans="1:28">
      <c r="A26" s="436">
        <v>3.4</v>
      </c>
      <c r="B26" s="465" t="s">
        <v>566</v>
      </c>
      <c r="C26" s="678">
        <v>22826462.039999999</v>
      </c>
      <c r="D26" s="678">
        <v>22826462.039999999</v>
      </c>
      <c r="E26" s="678">
        <v>0</v>
      </c>
      <c r="F26" s="678">
        <v>0</v>
      </c>
      <c r="G26" s="678">
        <v>0</v>
      </c>
      <c r="H26" s="678">
        <v>0</v>
      </c>
      <c r="I26" s="678">
        <v>0</v>
      </c>
      <c r="J26" s="678">
        <v>0</v>
      </c>
      <c r="K26" s="678">
        <v>0</v>
      </c>
      <c r="L26" s="678">
        <v>0</v>
      </c>
      <c r="M26" s="678">
        <v>0</v>
      </c>
      <c r="N26" s="678">
        <v>0</v>
      </c>
      <c r="O26" s="678">
        <v>0</v>
      </c>
      <c r="P26" s="678">
        <v>0</v>
      </c>
      <c r="Q26" s="678">
        <v>0</v>
      </c>
      <c r="R26" s="678">
        <v>0</v>
      </c>
      <c r="S26" s="678">
        <v>0</v>
      </c>
      <c r="T26" s="678">
        <v>0</v>
      </c>
      <c r="U26" s="678">
        <v>0</v>
      </c>
      <c r="V26" s="678">
        <v>0</v>
      </c>
      <c r="W26" s="678">
        <v>0</v>
      </c>
      <c r="X26" s="678">
        <v>0</v>
      </c>
      <c r="Y26" s="678">
        <v>0</v>
      </c>
      <c r="Z26" s="678">
        <v>0</v>
      </c>
      <c r="AA26" s="678">
        <v>0</v>
      </c>
      <c r="AB26" s="464"/>
    </row>
    <row r="27" spans="1:28">
      <c r="A27" s="436">
        <v>3.5</v>
      </c>
      <c r="B27" s="465" t="s">
        <v>567</v>
      </c>
      <c r="C27" s="678">
        <v>249201576.68521798</v>
      </c>
      <c r="D27" s="678">
        <v>246988455.98941797</v>
      </c>
      <c r="E27" s="678">
        <v>0</v>
      </c>
      <c r="F27" s="678">
        <v>0</v>
      </c>
      <c r="G27" s="678">
        <v>0</v>
      </c>
      <c r="H27" s="678">
        <v>1888696.1617999999</v>
      </c>
      <c r="I27" s="678">
        <v>0</v>
      </c>
      <c r="J27" s="678">
        <v>0</v>
      </c>
      <c r="K27" s="678">
        <v>0</v>
      </c>
      <c r="L27" s="678">
        <v>324424.53399999999</v>
      </c>
      <c r="M27" s="678">
        <v>0</v>
      </c>
      <c r="N27" s="678">
        <v>0</v>
      </c>
      <c r="O27" s="678">
        <v>0</v>
      </c>
      <c r="P27" s="678">
        <v>0</v>
      </c>
      <c r="Q27" s="678">
        <v>0</v>
      </c>
      <c r="R27" s="678">
        <v>0</v>
      </c>
      <c r="S27" s="678">
        <v>0</v>
      </c>
      <c r="T27" s="678">
        <v>0</v>
      </c>
      <c r="U27" s="678">
        <v>0</v>
      </c>
      <c r="V27" s="678">
        <v>0</v>
      </c>
      <c r="W27" s="678">
        <v>0</v>
      </c>
      <c r="X27" s="678">
        <v>0</v>
      </c>
      <c r="Y27" s="678">
        <v>0</v>
      </c>
      <c r="Z27" s="678">
        <v>0</v>
      </c>
      <c r="AA27" s="678">
        <v>0</v>
      </c>
      <c r="AB27" s="464"/>
    </row>
    <row r="28" spans="1:28">
      <c r="A28" s="436">
        <v>3.6</v>
      </c>
      <c r="B28" s="465" t="s">
        <v>568</v>
      </c>
      <c r="C28" s="678">
        <v>130483439.63039997</v>
      </c>
      <c r="D28" s="678">
        <v>130199217.82239997</v>
      </c>
      <c r="E28" s="678">
        <v>0</v>
      </c>
      <c r="F28" s="678">
        <v>0</v>
      </c>
      <c r="G28" s="678">
        <v>0</v>
      </c>
      <c r="H28" s="678">
        <v>116450</v>
      </c>
      <c r="I28" s="678">
        <v>0</v>
      </c>
      <c r="J28" s="678">
        <v>0</v>
      </c>
      <c r="K28" s="678">
        <v>0</v>
      </c>
      <c r="L28" s="678">
        <v>110038.80799999999</v>
      </c>
      <c r="M28" s="678">
        <v>0</v>
      </c>
      <c r="N28" s="678">
        <v>0</v>
      </c>
      <c r="O28" s="678">
        <v>0</v>
      </c>
      <c r="P28" s="678">
        <v>0</v>
      </c>
      <c r="Q28" s="678">
        <v>0</v>
      </c>
      <c r="R28" s="678">
        <v>0</v>
      </c>
      <c r="S28" s="678">
        <v>0</v>
      </c>
      <c r="T28" s="678">
        <v>57733</v>
      </c>
      <c r="U28" s="678">
        <v>0</v>
      </c>
      <c r="V28" s="678">
        <v>0</v>
      </c>
      <c r="W28" s="678">
        <v>0</v>
      </c>
      <c r="X28" s="678">
        <v>0</v>
      </c>
      <c r="Y28" s="678">
        <v>0</v>
      </c>
      <c r="Z28" s="678">
        <v>0</v>
      </c>
      <c r="AA28" s="678">
        <v>0</v>
      </c>
      <c r="AB28" s="464"/>
    </row>
  </sheetData>
  <mergeCells count="7">
    <mergeCell ref="U6:AA6"/>
    <mergeCell ref="A5:B7"/>
    <mergeCell ref="C5:S5"/>
    <mergeCell ref="C6:C7"/>
    <mergeCell ref="D6:G6"/>
    <mergeCell ref="H6:K6"/>
    <mergeCell ref="M6:S6"/>
  </mergeCells>
  <pageMargins left="0.7" right="0.7" top="0.75" bottom="0.75" header="0.3" footer="0.3"/>
  <pageSetup scale="15"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AA22"/>
  <sheetViews>
    <sheetView showGridLines="0" zoomScale="80" zoomScaleNormal="80" workbookViewId="0">
      <selection activeCell="B26" sqref="B26"/>
    </sheetView>
  </sheetViews>
  <sheetFormatPr defaultColWidth="9.33203125" defaultRowHeight="12"/>
  <cols>
    <col min="1" max="1" width="11.6640625" style="447" bestFit="1" customWidth="1"/>
    <col min="2" max="2" width="87" style="447" customWidth="1"/>
    <col min="3" max="3" width="17.44140625" style="447" customWidth="1"/>
    <col min="4" max="4" width="17.5546875" style="447" customWidth="1"/>
    <col min="5" max="7" width="17.109375" style="447" customWidth="1"/>
    <col min="8" max="8" width="16.21875" style="447" customWidth="1"/>
    <col min="9" max="10" width="17.109375" style="447" customWidth="1"/>
    <col min="11" max="11" width="21.44140625" style="447" customWidth="1"/>
    <col min="12" max="12" width="15.88671875" style="447" customWidth="1"/>
    <col min="13" max="18" width="22.33203125" style="447" customWidth="1"/>
    <col min="19" max="19" width="19.6640625" style="447" customWidth="1"/>
    <col min="20" max="20" width="17.21875" style="447" customWidth="1"/>
    <col min="21" max="26" width="22.33203125" style="447" customWidth="1"/>
    <col min="27" max="27" width="19.44140625" style="447" customWidth="1"/>
    <col min="28" max="16384" width="9.33203125" style="447"/>
  </cols>
  <sheetData>
    <row r="1" spans="1:27" ht="13.8">
      <c r="A1" s="349" t="s">
        <v>108</v>
      </c>
      <c r="B1" s="284" t="str">
        <f>Info!C2</f>
        <v>სს ”ლიბერთი ბანკი”</v>
      </c>
    </row>
    <row r="2" spans="1:27">
      <c r="A2" s="351" t="s">
        <v>109</v>
      </c>
      <c r="B2" s="613">
        <f>'1. key ratios'!B2</f>
        <v>45657</v>
      </c>
    </row>
    <row r="3" spans="1:27">
      <c r="A3" s="352" t="s">
        <v>571</v>
      </c>
      <c r="C3" s="449"/>
    </row>
    <row r="4" spans="1:27" ht="12.6" thickBot="1">
      <c r="A4" s="352"/>
      <c r="B4" s="449"/>
      <c r="C4" s="449"/>
    </row>
    <row r="5" spans="1:27" s="478" customFormat="1" ht="13.5" customHeight="1">
      <c r="A5" s="923" t="s">
        <v>900</v>
      </c>
      <c r="B5" s="924"/>
      <c r="C5" s="920" t="s">
        <v>572</v>
      </c>
      <c r="D5" s="921"/>
      <c r="E5" s="921"/>
      <c r="F5" s="921"/>
      <c r="G5" s="921"/>
      <c r="H5" s="921"/>
      <c r="I5" s="921"/>
      <c r="J5" s="921"/>
      <c r="K5" s="921"/>
      <c r="L5" s="921"/>
      <c r="M5" s="921"/>
      <c r="N5" s="921"/>
      <c r="O5" s="921"/>
      <c r="P5" s="921"/>
      <c r="Q5" s="921"/>
      <c r="R5" s="921"/>
      <c r="S5" s="921"/>
      <c r="T5" s="921"/>
      <c r="U5" s="921"/>
      <c r="V5" s="921"/>
      <c r="W5" s="921"/>
      <c r="X5" s="921"/>
      <c r="Y5" s="921"/>
      <c r="Z5" s="921"/>
      <c r="AA5" s="922"/>
    </row>
    <row r="6" spans="1:27" s="478" customFormat="1" ht="12" customHeight="1">
      <c r="A6" s="925"/>
      <c r="B6" s="926"/>
      <c r="C6" s="930" t="s">
        <v>66</v>
      </c>
      <c r="D6" s="929" t="s">
        <v>891</v>
      </c>
      <c r="E6" s="929"/>
      <c r="F6" s="929"/>
      <c r="G6" s="929"/>
      <c r="H6" s="915" t="s">
        <v>890</v>
      </c>
      <c r="I6" s="916"/>
      <c r="J6" s="916"/>
      <c r="K6" s="916"/>
      <c r="L6" s="811"/>
      <c r="M6" s="897" t="s">
        <v>889</v>
      </c>
      <c r="N6" s="897"/>
      <c r="O6" s="897"/>
      <c r="P6" s="897"/>
      <c r="Q6" s="897"/>
      <c r="R6" s="897"/>
      <c r="S6" s="895"/>
      <c r="T6" s="811"/>
      <c r="U6" s="897" t="s">
        <v>888</v>
      </c>
      <c r="V6" s="897"/>
      <c r="W6" s="897"/>
      <c r="X6" s="897"/>
      <c r="Y6" s="897"/>
      <c r="Z6" s="897"/>
      <c r="AA6" s="919"/>
    </row>
    <row r="7" spans="1:27" s="478" customFormat="1" ht="36">
      <c r="A7" s="927"/>
      <c r="B7" s="928"/>
      <c r="C7" s="931"/>
      <c r="D7" s="472"/>
      <c r="E7" s="468" t="s">
        <v>561</v>
      </c>
      <c r="F7" s="810" t="s">
        <v>886</v>
      </c>
      <c r="G7" s="810" t="s">
        <v>887</v>
      </c>
      <c r="H7" s="499"/>
      <c r="I7" s="468" t="s">
        <v>561</v>
      </c>
      <c r="J7" s="810" t="s">
        <v>886</v>
      </c>
      <c r="K7" s="810" t="s">
        <v>887</v>
      </c>
      <c r="L7" s="809"/>
      <c r="M7" s="468" t="s">
        <v>561</v>
      </c>
      <c r="N7" s="810" t="s">
        <v>899</v>
      </c>
      <c r="O7" s="810" t="s">
        <v>898</v>
      </c>
      <c r="P7" s="810" t="s">
        <v>897</v>
      </c>
      <c r="Q7" s="810" t="s">
        <v>896</v>
      </c>
      <c r="R7" s="810" t="s">
        <v>895</v>
      </c>
      <c r="S7" s="810" t="s">
        <v>881</v>
      </c>
      <c r="T7" s="809"/>
      <c r="U7" s="468" t="s">
        <v>561</v>
      </c>
      <c r="V7" s="810" t="s">
        <v>899</v>
      </c>
      <c r="W7" s="810" t="s">
        <v>898</v>
      </c>
      <c r="X7" s="810" t="s">
        <v>897</v>
      </c>
      <c r="Y7" s="810" t="s">
        <v>896</v>
      </c>
      <c r="Z7" s="810" t="s">
        <v>895</v>
      </c>
      <c r="AA7" s="812" t="s">
        <v>881</v>
      </c>
    </row>
    <row r="8" spans="1:27">
      <c r="A8" s="498">
        <v>1</v>
      </c>
      <c r="B8" s="497" t="s">
        <v>562</v>
      </c>
      <c r="C8" s="678">
        <v>3690699314.3609228</v>
      </c>
      <c r="D8" s="678">
        <v>3376571573.7597775</v>
      </c>
      <c r="E8" s="678">
        <v>23196484.930268008</v>
      </c>
      <c r="F8" s="678">
        <v>0</v>
      </c>
      <c r="G8" s="678">
        <v>431096.93174999999</v>
      </c>
      <c r="H8" s="678">
        <v>180171232.62285995</v>
      </c>
      <c r="I8" s="678">
        <v>32042854.317875996</v>
      </c>
      <c r="J8" s="678">
        <v>24031779.508139998</v>
      </c>
      <c r="K8" s="678">
        <v>0</v>
      </c>
      <c r="L8" s="678">
        <v>127613941.35583504</v>
      </c>
      <c r="M8" s="678">
        <v>5638076.0177500006</v>
      </c>
      <c r="N8" s="678">
        <v>5141970.5892309994</v>
      </c>
      <c r="O8" s="678">
        <v>13081835.65670797</v>
      </c>
      <c r="P8" s="678">
        <v>17236266.359293003</v>
      </c>
      <c r="Q8" s="678">
        <v>33510608.755796991</v>
      </c>
      <c r="R8" s="678">
        <v>35130351.734290019</v>
      </c>
      <c r="S8" s="678">
        <v>15396.532992</v>
      </c>
      <c r="T8" s="678">
        <v>6342566.622448002</v>
      </c>
      <c r="U8" s="678">
        <v>110960.53</v>
      </c>
      <c r="V8" s="678">
        <v>61321.669999999991</v>
      </c>
      <c r="W8" s="678">
        <v>32939.130000001562</v>
      </c>
      <c r="X8" s="678">
        <v>627238.60999999987</v>
      </c>
      <c r="Y8" s="678">
        <v>3014986.9848160008</v>
      </c>
      <c r="Z8" s="678">
        <v>812605.77110000001</v>
      </c>
      <c r="AA8" s="1007">
        <v>0</v>
      </c>
    </row>
    <row r="9" spans="1:27">
      <c r="A9" s="495">
        <v>1.1000000000000001</v>
      </c>
      <c r="B9" s="496" t="s">
        <v>573</v>
      </c>
      <c r="C9" s="678">
        <v>2256701658.9120231</v>
      </c>
      <c r="D9" s="678">
        <v>2046768085.3893657</v>
      </c>
      <c r="E9" s="678">
        <v>15326859.860268004</v>
      </c>
      <c r="F9" s="678">
        <v>0</v>
      </c>
      <c r="G9" s="678">
        <v>0</v>
      </c>
      <c r="H9" s="678">
        <v>156012554.54286</v>
      </c>
      <c r="I9" s="678">
        <v>29029493.137875997</v>
      </c>
      <c r="J9" s="678">
        <v>19329533.40814</v>
      </c>
      <c r="K9" s="678">
        <v>0</v>
      </c>
      <c r="L9" s="678">
        <v>51125200.397350013</v>
      </c>
      <c r="M9" s="678">
        <v>3818831.0509879999</v>
      </c>
      <c r="N9" s="678">
        <v>2079630.6590739996</v>
      </c>
      <c r="O9" s="678">
        <v>5554860.4268419985</v>
      </c>
      <c r="P9" s="678">
        <v>6810774.7256159978</v>
      </c>
      <c r="Q9" s="678">
        <v>14909695.732118003</v>
      </c>
      <c r="R9" s="678">
        <v>4374090.2846680004</v>
      </c>
      <c r="S9" s="678">
        <v>15396.532992</v>
      </c>
      <c r="T9" s="678">
        <v>2795818.5824480001</v>
      </c>
      <c r="U9" s="678">
        <v>0</v>
      </c>
      <c r="V9" s="678">
        <v>20898.82</v>
      </c>
      <c r="W9" s="678">
        <v>0</v>
      </c>
      <c r="X9" s="678">
        <v>44396.47</v>
      </c>
      <c r="Y9" s="678">
        <v>693323.66481600003</v>
      </c>
      <c r="Z9" s="678">
        <v>812605.77110000001</v>
      </c>
      <c r="AA9" s="1007">
        <v>0</v>
      </c>
    </row>
    <row r="10" spans="1:27">
      <c r="A10" s="493" t="s">
        <v>157</v>
      </c>
      <c r="B10" s="494" t="s">
        <v>574</v>
      </c>
      <c r="C10" s="678">
        <v>1904478848.8353169</v>
      </c>
      <c r="D10" s="678">
        <v>1711704861.27265</v>
      </c>
      <c r="E10" s="678">
        <v>6853340.5986000001</v>
      </c>
      <c r="F10" s="678">
        <v>0</v>
      </c>
      <c r="G10" s="678">
        <v>0</v>
      </c>
      <c r="H10" s="678">
        <v>149117687.64286</v>
      </c>
      <c r="I10" s="678">
        <v>27610242.227875996</v>
      </c>
      <c r="J10" s="678">
        <v>17454322.268139999</v>
      </c>
      <c r="K10" s="678">
        <v>0</v>
      </c>
      <c r="L10" s="678">
        <v>40860481.337358013</v>
      </c>
      <c r="M10" s="678">
        <v>3689949.3709879997</v>
      </c>
      <c r="N10" s="678">
        <v>1965592.4690739999</v>
      </c>
      <c r="O10" s="678">
        <v>3793105.6098420005</v>
      </c>
      <c r="P10" s="678">
        <v>4518405.4656159999</v>
      </c>
      <c r="Q10" s="678">
        <v>11255042.782118</v>
      </c>
      <c r="R10" s="678">
        <v>2362029.3346679993</v>
      </c>
      <c r="S10" s="678">
        <v>0</v>
      </c>
      <c r="T10" s="678">
        <v>2795818.5824480001</v>
      </c>
      <c r="U10" s="678">
        <v>0</v>
      </c>
      <c r="V10" s="678">
        <v>20898.82</v>
      </c>
      <c r="W10" s="678">
        <v>0</v>
      </c>
      <c r="X10" s="678">
        <v>44396.47</v>
      </c>
      <c r="Y10" s="678">
        <v>693323.66481600003</v>
      </c>
      <c r="Z10" s="678">
        <v>812605.77110000001</v>
      </c>
      <c r="AA10" s="1007">
        <v>0</v>
      </c>
    </row>
    <row r="11" spans="1:27">
      <c r="A11" s="492" t="s">
        <v>575</v>
      </c>
      <c r="B11" s="491" t="s">
        <v>576</v>
      </c>
      <c r="C11" s="678">
        <v>1170702997.8405824</v>
      </c>
      <c r="D11" s="678">
        <v>1104023252.5522141</v>
      </c>
      <c r="E11" s="678">
        <v>5386717.1748359995</v>
      </c>
      <c r="F11" s="678">
        <v>0</v>
      </c>
      <c r="G11" s="678">
        <v>0</v>
      </c>
      <c r="H11" s="678">
        <v>40861635.946242005</v>
      </c>
      <c r="I11" s="678">
        <v>2006496.2140000002</v>
      </c>
      <c r="J11" s="678">
        <v>1244811.79</v>
      </c>
      <c r="K11" s="678">
        <v>0</v>
      </c>
      <c r="L11" s="678">
        <v>23731692.629678</v>
      </c>
      <c r="M11" s="678">
        <v>3211472.8009879999</v>
      </c>
      <c r="N11" s="678">
        <v>1220752.2774479997</v>
      </c>
      <c r="O11" s="678">
        <v>1275506.5899999996</v>
      </c>
      <c r="P11" s="678">
        <v>1704673.0922440002</v>
      </c>
      <c r="Q11" s="678">
        <v>5772477.7142580003</v>
      </c>
      <c r="R11" s="678">
        <v>1023919.0546680001</v>
      </c>
      <c r="S11" s="678">
        <v>0</v>
      </c>
      <c r="T11" s="678">
        <v>2086416.712448</v>
      </c>
      <c r="U11" s="678">
        <v>0</v>
      </c>
      <c r="V11" s="678">
        <v>20898.82</v>
      </c>
      <c r="W11" s="678">
        <v>0</v>
      </c>
      <c r="X11" s="678">
        <v>17546.48</v>
      </c>
      <c r="Y11" s="678">
        <v>10771.784815999999</v>
      </c>
      <c r="Z11" s="678">
        <v>812605.77110000001</v>
      </c>
      <c r="AA11" s="1007">
        <v>0</v>
      </c>
    </row>
    <row r="12" spans="1:27">
      <c r="A12" s="492" t="s">
        <v>577</v>
      </c>
      <c r="B12" s="491" t="s">
        <v>578</v>
      </c>
      <c r="C12" s="678">
        <v>366244310.9745639</v>
      </c>
      <c r="D12" s="678">
        <v>324141335.07754183</v>
      </c>
      <c r="E12" s="678">
        <v>1034493.823764</v>
      </c>
      <c r="F12" s="678">
        <v>0</v>
      </c>
      <c r="G12" s="678">
        <v>0</v>
      </c>
      <c r="H12" s="678">
        <v>35109005.122181997</v>
      </c>
      <c r="I12" s="678">
        <v>304970.69</v>
      </c>
      <c r="J12" s="678">
        <v>718516.14</v>
      </c>
      <c r="K12" s="678">
        <v>0</v>
      </c>
      <c r="L12" s="678">
        <v>6284568.90484</v>
      </c>
      <c r="M12" s="678">
        <v>160607.66</v>
      </c>
      <c r="N12" s="678">
        <v>553352.92162599997</v>
      </c>
      <c r="O12" s="678">
        <v>1389622.6298419998</v>
      </c>
      <c r="P12" s="678">
        <v>707696.12337199994</v>
      </c>
      <c r="Q12" s="678">
        <v>585585.68999999994</v>
      </c>
      <c r="R12" s="678">
        <v>399683.36</v>
      </c>
      <c r="S12" s="678">
        <v>0</v>
      </c>
      <c r="T12" s="678">
        <v>709401.87</v>
      </c>
      <c r="U12" s="678">
        <v>0</v>
      </c>
      <c r="V12" s="678">
        <v>0</v>
      </c>
      <c r="W12" s="678">
        <v>0</v>
      </c>
      <c r="X12" s="678">
        <v>26849.99</v>
      </c>
      <c r="Y12" s="678">
        <v>682551.88</v>
      </c>
      <c r="Z12" s="678">
        <v>0</v>
      </c>
      <c r="AA12" s="1007">
        <v>0</v>
      </c>
    </row>
    <row r="13" spans="1:27">
      <c r="A13" s="492" t="s">
        <v>579</v>
      </c>
      <c r="B13" s="491" t="s">
        <v>580</v>
      </c>
      <c r="C13" s="678">
        <v>141268878.52219808</v>
      </c>
      <c r="D13" s="678">
        <v>125268352.139146</v>
      </c>
      <c r="E13" s="678">
        <v>279770.8</v>
      </c>
      <c r="F13" s="678">
        <v>0</v>
      </c>
      <c r="G13" s="678">
        <v>0</v>
      </c>
      <c r="H13" s="678">
        <v>12541755.988956001</v>
      </c>
      <c r="I13" s="678">
        <v>2491294.609896</v>
      </c>
      <c r="J13" s="678">
        <v>76906.23000000001</v>
      </c>
      <c r="K13" s="678">
        <v>0</v>
      </c>
      <c r="L13" s="678">
        <v>3458770.3940959997</v>
      </c>
      <c r="M13" s="678">
        <v>128885.4</v>
      </c>
      <c r="N13" s="678">
        <v>159712.53</v>
      </c>
      <c r="O13" s="678">
        <v>657497.65</v>
      </c>
      <c r="P13" s="678">
        <v>142003.59</v>
      </c>
      <c r="Q13" s="678">
        <v>1157399.8791159999</v>
      </c>
      <c r="R13" s="678">
        <v>131565.29999999999</v>
      </c>
      <c r="S13" s="678">
        <v>0</v>
      </c>
      <c r="T13" s="678">
        <v>0</v>
      </c>
      <c r="U13" s="678">
        <v>0</v>
      </c>
      <c r="V13" s="678">
        <v>0</v>
      </c>
      <c r="W13" s="678">
        <v>0</v>
      </c>
      <c r="X13" s="678">
        <v>0</v>
      </c>
      <c r="Y13" s="678">
        <v>0</v>
      </c>
      <c r="Z13" s="678">
        <v>0</v>
      </c>
      <c r="AA13" s="1007">
        <v>0</v>
      </c>
    </row>
    <row r="14" spans="1:27">
      <c r="A14" s="492" t="s">
        <v>581</v>
      </c>
      <c r="B14" s="491" t="s">
        <v>582</v>
      </c>
      <c r="C14" s="678">
        <v>226262661.49797243</v>
      </c>
      <c r="D14" s="678">
        <v>158271921.50374845</v>
      </c>
      <c r="E14" s="678">
        <v>152358.79999999999</v>
      </c>
      <c r="F14" s="678">
        <v>0</v>
      </c>
      <c r="G14" s="678">
        <v>0</v>
      </c>
      <c r="H14" s="678">
        <v>60605290.585480005</v>
      </c>
      <c r="I14" s="678">
        <v>22807480.71398</v>
      </c>
      <c r="J14" s="678">
        <v>15414088.108140001</v>
      </c>
      <c r="K14" s="678">
        <v>0</v>
      </c>
      <c r="L14" s="678">
        <v>7385449.408743999</v>
      </c>
      <c r="M14" s="678">
        <v>188983.50999999998</v>
      </c>
      <c r="N14" s="678">
        <v>31774.739999999998</v>
      </c>
      <c r="O14" s="678">
        <v>470478.74</v>
      </c>
      <c r="P14" s="678">
        <v>1964032.6600000001</v>
      </c>
      <c r="Q14" s="678">
        <v>3739579.4987440002</v>
      </c>
      <c r="R14" s="678">
        <v>806861.62</v>
      </c>
      <c r="S14" s="678">
        <v>0</v>
      </c>
      <c r="T14" s="678">
        <v>0</v>
      </c>
      <c r="U14" s="678">
        <v>0</v>
      </c>
      <c r="V14" s="678">
        <v>0</v>
      </c>
      <c r="W14" s="678">
        <v>0</v>
      </c>
      <c r="X14" s="678">
        <v>0</v>
      </c>
      <c r="Y14" s="678">
        <v>0</v>
      </c>
      <c r="Z14" s="678">
        <v>0</v>
      </c>
      <c r="AA14" s="1007">
        <v>0</v>
      </c>
    </row>
    <row r="15" spans="1:27">
      <c r="A15" s="490">
        <v>1.2</v>
      </c>
      <c r="B15" s="488" t="s">
        <v>894</v>
      </c>
      <c r="C15" s="678">
        <v>2256701658.9120231</v>
      </c>
      <c r="D15" s="678">
        <v>2046768085.3893657</v>
      </c>
      <c r="E15" s="678">
        <v>15326859.860268004</v>
      </c>
      <c r="F15" s="678">
        <v>0</v>
      </c>
      <c r="G15" s="678">
        <v>0</v>
      </c>
      <c r="H15" s="678">
        <v>156012554.54286</v>
      </c>
      <c r="I15" s="678">
        <v>29029493.137875997</v>
      </c>
      <c r="J15" s="678">
        <v>19329533.40814</v>
      </c>
      <c r="K15" s="678">
        <v>0</v>
      </c>
      <c r="L15" s="678">
        <v>51125200.397350013</v>
      </c>
      <c r="M15" s="678">
        <v>3818831.0509879999</v>
      </c>
      <c r="N15" s="678">
        <v>2079630.6590739996</v>
      </c>
      <c r="O15" s="678">
        <v>5554860.4268419985</v>
      </c>
      <c r="P15" s="678">
        <v>6810774.7256159978</v>
      </c>
      <c r="Q15" s="678">
        <v>14909695.732118003</v>
      </c>
      <c r="R15" s="678">
        <v>3818831.0509879999</v>
      </c>
      <c r="S15" s="678">
        <v>15396.532992</v>
      </c>
      <c r="T15" s="678">
        <v>2795818.5824480001</v>
      </c>
      <c r="U15" s="678">
        <v>0</v>
      </c>
      <c r="V15" s="678">
        <v>20898.82</v>
      </c>
      <c r="W15" s="678">
        <v>0</v>
      </c>
      <c r="X15" s="678">
        <v>44396.47</v>
      </c>
      <c r="Y15" s="678">
        <v>693323.66481600003</v>
      </c>
      <c r="Z15" s="678">
        <v>812605.77110000001</v>
      </c>
      <c r="AA15" s="1007">
        <v>0</v>
      </c>
    </row>
    <row r="16" spans="1:27">
      <c r="A16" s="489">
        <v>1.3</v>
      </c>
      <c r="B16" s="488" t="s">
        <v>583</v>
      </c>
      <c r="C16" s="678"/>
      <c r="D16" s="678"/>
      <c r="E16" s="678"/>
      <c r="F16" s="678"/>
      <c r="G16" s="678"/>
      <c r="H16" s="678"/>
      <c r="I16" s="678"/>
      <c r="J16" s="678"/>
      <c r="K16" s="678"/>
      <c r="L16" s="678"/>
      <c r="M16" s="678"/>
      <c r="N16" s="678"/>
      <c r="O16" s="678"/>
      <c r="P16" s="678"/>
      <c r="Q16" s="678"/>
      <c r="R16" s="678"/>
      <c r="S16" s="678"/>
      <c r="T16" s="678"/>
      <c r="U16" s="678"/>
      <c r="V16" s="678"/>
      <c r="W16" s="678"/>
      <c r="X16" s="678"/>
      <c r="Y16" s="678"/>
      <c r="Z16" s="678"/>
      <c r="AA16" s="1007"/>
    </row>
    <row r="17" spans="1:27" s="478" customFormat="1" ht="24">
      <c r="A17" s="486" t="s">
        <v>584</v>
      </c>
      <c r="B17" s="487" t="s">
        <v>585</v>
      </c>
      <c r="C17" s="678">
        <v>2218700536.9110198</v>
      </c>
      <c r="D17" s="678">
        <v>2011846468.8326707</v>
      </c>
      <c r="E17" s="678">
        <v>15288820.856597999</v>
      </c>
      <c r="F17" s="678">
        <v>0</v>
      </c>
      <c r="G17" s="678">
        <v>0</v>
      </c>
      <c r="H17" s="678">
        <v>155027691.340204</v>
      </c>
      <c r="I17" s="678">
        <v>28975509.86687085</v>
      </c>
      <c r="J17" s="678">
        <v>19058626.663821299</v>
      </c>
      <c r="K17" s="678">
        <v>0</v>
      </c>
      <c r="L17" s="678">
        <v>49030558.155696824</v>
      </c>
      <c r="M17" s="678">
        <v>3779219.3672370948</v>
      </c>
      <c r="N17" s="678">
        <v>2069099.771291859</v>
      </c>
      <c r="O17" s="678">
        <v>5392511.1256448021</v>
      </c>
      <c r="P17" s="678">
        <v>6269155.2152845953</v>
      </c>
      <c r="Q17" s="678">
        <v>13994039.867866486</v>
      </c>
      <c r="R17" s="678">
        <v>3969076.8576302254</v>
      </c>
      <c r="S17" s="678">
        <v>15396.532992</v>
      </c>
      <c r="T17" s="678">
        <v>2795818.5824480001</v>
      </c>
      <c r="U17" s="678">
        <v>0</v>
      </c>
      <c r="V17" s="678">
        <v>20898.82</v>
      </c>
      <c r="W17" s="678">
        <v>0</v>
      </c>
      <c r="X17" s="678">
        <v>44396.47</v>
      </c>
      <c r="Y17" s="678">
        <v>693323.66481600003</v>
      </c>
      <c r="Z17" s="678">
        <v>812605.77110000001</v>
      </c>
      <c r="AA17" s="1007">
        <v>0</v>
      </c>
    </row>
    <row r="18" spans="1:27" s="478" customFormat="1" ht="24">
      <c r="A18" s="483" t="s">
        <v>586</v>
      </c>
      <c r="B18" s="484" t="s">
        <v>587</v>
      </c>
      <c r="C18" s="678">
        <v>1814816332.3577147</v>
      </c>
      <c r="D18" s="678">
        <v>1665434974.5944309</v>
      </c>
      <c r="E18" s="678">
        <v>6826397.584929999</v>
      </c>
      <c r="F18" s="678">
        <v>0</v>
      </c>
      <c r="G18" s="678">
        <v>0</v>
      </c>
      <c r="H18" s="678">
        <v>107613303.66817994</v>
      </c>
      <c r="I18" s="678">
        <v>11994722.248368768</v>
      </c>
      <c r="J18" s="678">
        <v>7628699.3147553643</v>
      </c>
      <c r="K18" s="678">
        <v>0</v>
      </c>
      <c r="L18" s="678">
        <v>38972235.512654334</v>
      </c>
      <c r="M18" s="678">
        <v>3650337.6872370956</v>
      </c>
      <c r="N18" s="678">
        <v>1955061.5812918588</v>
      </c>
      <c r="O18" s="678">
        <v>3678505.8675468378</v>
      </c>
      <c r="P18" s="678">
        <v>4031454.455284595</v>
      </c>
      <c r="Q18" s="678">
        <v>10368017.421573941</v>
      </c>
      <c r="R18" s="678">
        <v>2041866.834668</v>
      </c>
      <c r="S18" s="678">
        <v>0</v>
      </c>
      <c r="T18" s="678">
        <v>2795818.5824480001</v>
      </c>
      <c r="U18" s="678">
        <v>0</v>
      </c>
      <c r="V18" s="678">
        <v>20898.82</v>
      </c>
      <c r="W18" s="678">
        <v>0</v>
      </c>
      <c r="X18" s="678">
        <v>44396.47</v>
      </c>
      <c r="Y18" s="678">
        <v>693323.66481600003</v>
      </c>
      <c r="Z18" s="678">
        <v>812605.77110000001</v>
      </c>
      <c r="AA18" s="1007">
        <v>0</v>
      </c>
    </row>
    <row r="19" spans="1:27" s="478" customFormat="1">
      <c r="A19" s="486" t="s">
        <v>588</v>
      </c>
      <c r="B19" s="485" t="s">
        <v>589</v>
      </c>
      <c r="C19" s="678">
        <v>3225288928.8081288</v>
      </c>
      <c r="D19" s="678">
        <v>2941304915.9766002</v>
      </c>
      <c r="E19" s="678">
        <v>12851310.739711965</v>
      </c>
      <c r="F19" s="678">
        <v>0</v>
      </c>
      <c r="G19" s="678">
        <v>0</v>
      </c>
      <c r="H19" s="678">
        <v>230400517.45668092</v>
      </c>
      <c r="I19" s="678">
        <v>19587183.093776807</v>
      </c>
      <c r="J19" s="678">
        <v>27523252.334854852</v>
      </c>
      <c r="K19" s="678">
        <v>0</v>
      </c>
      <c r="L19" s="678">
        <v>49915513.761757836</v>
      </c>
      <c r="M19" s="678">
        <v>4302596.9588300511</v>
      </c>
      <c r="N19" s="678">
        <v>2938057.2902205214</v>
      </c>
      <c r="O19" s="678">
        <v>2940377.4426298421</v>
      </c>
      <c r="P19" s="678">
        <v>4979540.2215459105</v>
      </c>
      <c r="Q19" s="678">
        <v>9880637.45397681</v>
      </c>
      <c r="R19" s="678">
        <v>3804156.3336312389</v>
      </c>
      <c r="S19" s="678">
        <v>17283.548245364855</v>
      </c>
      <c r="T19" s="678">
        <v>3667981.6130852685</v>
      </c>
      <c r="U19" s="678">
        <v>0</v>
      </c>
      <c r="V19" s="678">
        <v>134590.74720271875</v>
      </c>
      <c r="W19" s="678">
        <v>0</v>
      </c>
      <c r="X19" s="678">
        <v>157912.17125796853</v>
      </c>
      <c r="Y19" s="678">
        <v>444798.72672331269</v>
      </c>
      <c r="Z19" s="678">
        <v>1285196.5489000001</v>
      </c>
      <c r="AA19" s="1007">
        <v>0</v>
      </c>
    </row>
    <row r="20" spans="1:27" s="478" customFormat="1">
      <c r="A20" s="483" t="s">
        <v>590</v>
      </c>
      <c r="B20" s="484" t="s">
        <v>591</v>
      </c>
      <c r="C20" s="678">
        <v>2713012283.4863405</v>
      </c>
      <c r="D20" s="678">
        <v>2545944802.7624779</v>
      </c>
      <c r="E20" s="678">
        <v>5686224.4474429665</v>
      </c>
      <c r="F20" s="678">
        <v>0</v>
      </c>
      <c r="G20" s="678">
        <v>0</v>
      </c>
      <c r="H20" s="678">
        <v>124643082.3679253</v>
      </c>
      <c r="I20" s="678">
        <v>4239779.5489909155</v>
      </c>
      <c r="J20" s="678">
        <v>4239779.5489909155</v>
      </c>
      <c r="K20" s="678">
        <v>0</v>
      </c>
      <c r="L20" s="678">
        <v>39129617.342850193</v>
      </c>
      <c r="M20" s="678">
        <v>4185965.080314958</v>
      </c>
      <c r="N20" s="678">
        <v>2834454.9563186541</v>
      </c>
      <c r="O20" s="678">
        <v>1973441.6261773338</v>
      </c>
      <c r="P20" s="678">
        <v>2654590.1836482096</v>
      </c>
      <c r="Q20" s="678">
        <v>5914416.4410719313</v>
      </c>
      <c r="R20" s="678">
        <v>1257165.9009420397</v>
      </c>
      <c r="S20" s="678">
        <v>0</v>
      </c>
      <c r="T20" s="678">
        <v>3294781.0130852689</v>
      </c>
      <c r="U20" s="678">
        <v>0</v>
      </c>
      <c r="V20" s="678">
        <v>11086.36463372533</v>
      </c>
      <c r="W20" s="678">
        <v>0</v>
      </c>
      <c r="X20" s="678">
        <v>147820.66783523833</v>
      </c>
      <c r="Y20" s="678">
        <v>205194.01271503634</v>
      </c>
      <c r="Z20" s="678">
        <v>1285196.5489000001</v>
      </c>
      <c r="AA20" s="1007">
        <v>0</v>
      </c>
    </row>
    <row r="21" spans="1:27" s="478" customFormat="1">
      <c r="A21" s="482">
        <v>1.4</v>
      </c>
      <c r="B21" s="481" t="s">
        <v>680</v>
      </c>
      <c r="C21" s="678">
        <v>983811.95909999998</v>
      </c>
      <c r="D21" s="678">
        <v>787610.91390000004</v>
      </c>
      <c r="E21" s="678">
        <v>0</v>
      </c>
      <c r="F21" s="678">
        <v>0</v>
      </c>
      <c r="G21" s="678">
        <v>0</v>
      </c>
      <c r="H21" s="678">
        <v>27443.908799999997</v>
      </c>
      <c r="I21" s="678">
        <v>0</v>
      </c>
      <c r="J21" s="678">
        <v>0</v>
      </c>
      <c r="K21" s="678">
        <v>0</v>
      </c>
      <c r="L21" s="678">
        <v>166458.26619999998</v>
      </c>
      <c r="M21" s="678">
        <v>0</v>
      </c>
      <c r="N21" s="678">
        <v>0</v>
      </c>
      <c r="O21" s="678">
        <v>0</v>
      </c>
      <c r="P21" s="678">
        <v>0</v>
      </c>
      <c r="Q21" s="678">
        <v>166458.26619999998</v>
      </c>
      <c r="R21" s="678">
        <v>0</v>
      </c>
      <c r="S21" s="678">
        <v>0</v>
      </c>
      <c r="T21" s="678">
        <v>2298.8701999999998</v>
      </c>
      <c r="U21" s="678">
        <v>0</v>
      </c>
      <c r="V21" s="678">
        <v>2298.8701999999998</v>
      </c>
      <c r="W21" s="678">
        <v>0</v>
      </c>
      <c r="X21" s="678">
        <v>0</v>
      </c>
      <c r="Y21" s="678">
        <v>0</v>
      </c>
      <c r="Z21" s="678">
        <v>0</v>
      </c>
      <c r="AA21" s="1007">
        <v>0</v>
      </c>
    </row>
    <row r="22" spans="1:27" s="478" customFormat="1" ht="12.6" thickBot="1">
      <c r="A22" s="480">
        <v>1.5</v>
      </c>
      <c r="B22" s="479" t="s">
        <v>681</v>
      </c>
      <c r="C22" s="1008"/>
      <c r="D22" s="1008"/>
      <c r="E22" s="1008"/>
      <c r="F22" s="1008"/>
      <c r="G22" s="1008"/>
      <c r="H22" s="1008"/>
      <c r="I22" s="1008"/>
      <c r="J22" s="1008"/>
      <c r="K22" s="1008"/>
      <c r="L22" s="1008"/>
      <c r="M22" s="1008"/>
      <c r="N22" s="1008"/>
      <c r="O22" s="1008"/>
      <c r="P22" s="1008"/>
      <c r="Q22" s="1008"/>
      <c r="R22" s="1008"/>
      <c r="S22" s="1008"/>
      <c r="T22" s="1008"/>
      <c r="U22" s="1008"/>
      <c r="V22" s="1008"/>
      <c r="W22" s="1008"/>
      <c r="X22" s="1008"/>
      <c r="Y22" s="1008"/>
      <c r="Z22" s="1008"/>
      <c r="AA22" s="1009"/>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scale="14"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L35"/>
  <sheetViews>
    <sheetView showGridLines="0" zoomScale="80" zoomScaleNormal="80" workbookViewId="0">
      <selection activeCell="F39" sqref="F39"/>
    </sheetView>
  </sheetViews>
  <sheetFormatPr defaultColWidth="9.33203125" defaultRowHeight="12"/>
  <cols>
    <col min="1" max="1" width="11.6640625" style="447" bestFit="1" customWidth="1"/>
    <col min="2" max="2" width="59.44140625" style="447" customWidth="1"/>
    <col min="3" max="3" width="17.21875" style="447" customWidth="1"/>
    <col min="4" max="4" width="19.44140625" style="447" customWidth="1"/>
    <col min="5" max="5" width="17.33203125" style="447" customWidth="1"/>
    <col min="6" max="6" width="17.33203125" style="500" customWidth="1"/>
    <col min="7" max="7" width="14.88671875" style="500" customWidth="1"/>
    <col min="8" max="8" width="17.44140625" style="447" customWidth="1"/>
    <col min="9" max="11" width="16.109375" style="500" customWidth="1"/>
    <col min="12" max="12" width="26.33203125" style="500" customWidth="1"/>
    <col min="13" max="16384" width="9.33203125" style="447"/>
  </cols>
  <sheetData>
    <row r="1" spans="1:12" ht="13.8">
      <c r="A1" s="349" t="s">
        <v>108</v>
      </c>
      <c r="B1" s="284" t="str">
        <f>Info!C2</f>
        <v>სს ”ლიბერთი ბანკი”</v>
      </c>
      <c r="F1" s="447"/>
      <c r="G1" s="447"/>
      <c r="I1" s="447"/>
      <c r="J1" s="447"/>
      <c r="K1" s="447"/>
      <c r="L1" s="447"/>
    </row>
    <row r="2" spans="1:12">
      <c r="A2" s="351" t="s">
        <v>109</v>
      </c>
      <c r="B2" s="613">
        <f>'1. key ratios'!B2</f>
        <v>45657</v>
      </c>
      <c r="F2" s="447"/>
      <c r="G2" s="447"/>
      <c r="I2" s="447"/>
      <c r="J2" s="447"/>
      <c r="K2" s="447"/>
      <c r="L2" s="447"/>
    </row>
    <row r="3" spans="1:12">
      <c r="A3" s="352" t="s">
        <v>594</v>
      </c>
      <c r="F3" s="447"/>
      <c r="G3" s="447"/>
      <c r="I3" s="447"/>
      <c r="J3" s="447"/>
      <c r="K3" s="447"/>
      <c r="L3" s="447"/>
    </row>
    <row r="4" spans="1:12">
      <c r="F4" s="447"/>
      <c r="G4" s="447"/>
      <c r="I4" s="447"/>
      <c r="J4" s="447"/>
      <c r="K4" s="447"/>
      <c r="L4" s="447"/>
    </row>
    <row r="5" spans="1:12" ht="37.5" customHeight="1">
      <c r="A5" s="881" t="s">
        <v>595</v>
      </c>
      <c r="B5" s="882"/>
      <c r="C5" s="932" t="s">
        <v>596</v>
      </c>
      <c r="D5" s="933"/>
      <c r="E5" s="933"/>
      <c r="F5" s="933"/>
      <c r="G5" s="933"/>
      <c r="H5" s="934" t="s">
        <v>905</v>
      </c>
      <c r="I5" s="935"/>
      <c r="J5" s="935"/>
      <c r="K5" s="935"/>
      <c r="L5" s="936"/>
    </row>
    <row r="6" spans="1:12" ht="39.450000000000003" customHeight="1">
      <c r="A6" s="885"/>
      <c r="B6" s="886"/>
      <c r="C6" s="358"/>
      <c r="D6" s="445" t="s">
        <v>891</v>
      </c>
      <c r="E6" s="445" t="s">
        <v>890</v>
      </c>
      <c r="F6" s="445" t="s">
        <v>889</v>
      </c>
      <c r="G6" s="445" t="s">
        <v>888</v>
      </c>
      <c r="H6" s="503"/>
      <c r="I6" s="445" t="s">
        <v>891</v>
      </c>
      <c r="J6" s="445" t="s">
        <v>890</v>
      </c>
      <c r="K6" s="445" t="s">
        <v>889</v>
      </c>
      <c r="L6" s="445" t="s">
        <v>888</v>
      </c>
    </row>
    <row r="7" spans="1:12">
      <c r="A7" s="436">
        <v>1</v>
      </c>
      <c r="B7" s="451" t="s">
        <v>518</v>
      </c>
      <c r="C7" s="678">
        <f>SUM(D7:G7)</f>
        <v>980810286.18312585</v>
      </c>
      <c r="D7" s="678">
        <v>947774019.87661588</v>
      </c>
      <c r="E7" s="678">
        <v>7658979.4899999993</v>
      </c>
      <c r="F7" s="678">
        <v>25018879.836509999</v>
      </c>
      <c r="G7" s="678">
        <v>358406.98000000004</v>
      </c>
      <c r="H7" s="678">
        <f>SUM(I7:L7)</f>
        <v>38929249.523174435</v>
      </c>
      <c r="I7" s="678">
        <v>15475796.75811993</v>
      </c>
      <c r="J7" s="678">
        <v>2850955.6551856692</v>
      </c>
      <c r="K7" s="678">
        <v>20313670.392637614</v>
      </c>
      <c r="L7" s="678">
        <v>288826.71723122004</v>
      </c>
    </row>
    <row r="8" spans="1:12">
      <c r="A8" s="436">
        <v>2</v>
      </c>
      <c r="B8" s="451" t="s">
        <v>519</v>
      </c>
      <c r="C8" s="678">
        <f>SUM(D8:G8)</f>
        <v>128911072.27741002</v>
      </c>
      <c r="D8" s="678">
        <v>127194963.87574001</v>
      </c>
      <c r="E8" s="678">
        <v>409750.29</v>
      </c>
      <c r="F8" s="678">
        <v>1306358.1116700002</v>
      </c>
      <c r="G8" s="678">
        <v>0</v>
      </c>
      <c r="H8" s="678">
        <f t="shared" ref="H8:H32" si="0">SUM(I8:L8)</f>
        <v>1555377.2118522057</v>
      </c>
      <c r="I8" s="678">
        <v>619808.41348604811</v>
      </c>
      <c r="J8" s="678">
        <v>149693.8877732</v>
      </c>
      <c r="K8" s="678">
        <v>785874.91059295763</v>
      </c>
      <c r="L8" s="678">
        <v>0</v>
      </c>
    </row>
    <row r="9" spans="1:12">
      <c r="A9" s="436">
        <v>3</v>
      </c>
      <c r="B9" s="451" t="s">
        <v>867</v>
      </c>
      <c r="C9" s="678">
        <f>SUM(D9:G9)</f>
        <v>28977998.964608002</v>
      </c>
      <c r="D9" s="678">
        <v>28976111.124608003</v>
      </c>
      <c r="E9" s="678">
        <v>0</v>
      </c>
      <c r="F9" s="678">
        <v>304.98</v>
      </c>
      <c r="G9" s="678">
        <v>1582.86</v>
      </c>
      <c r="H9" s="678">
        <f t="shared" si="0"/>
        <v>552904.04697422253</v>
      </c>
      <c r="I9" s="678">
        <v>551090.79928760254</v>
      </c>
      <c r="J9" s="678">
        <v>0</v>
      </c>
      <c r="K9" s="678">
        <v>230.38768662000001</v>
      </c>
      <c r="L9" s="678">
        <v>1582.86</v>
      </c>
    </row>
    <row r="10" spans="1:12">
      <c r="A10" s="436">
        <v>4</v>
      </c>
      <c r="B10" s="451" t="s">
        <v>520</v>
      </c>
      <c r="C10" s="678">
        <f t="shared" ref="C10:C32" si="1">SUM(D10:G10)</f>
        <v>94241998.847031996</v>
      </c>
      <c r="D10" s="678">
        <v>91688746.509388</v>
      </c>
      <c r="E10" s="678">
        <v>117621.24</v>
      </c>
      <c r="F10" s="678">
        <v>2435631.0976439998</v>
      </c>
      <c r="G10" s="678">
        <v>0</v>
      </c>
      <c r="H10" s="678">
        <f t="shared" si="0"/>
        <v>1796769.3466125696</v>
      </c>
      <c r="I10" s="678">
        <v>1556531.7732783465</v>
      </c>
      <c r="J10" s="678">
        <v>43911.302286719998</v>
      </c>
      <c r="K10" s="678">
        <v>196326.27104750331</v>
      </c>
      <c r="L10" s="678">
        <v>0</v>
      </c>
    </row>
    <row r="11" spans="1:12">
      <c r="A11" s="436">
        <v>5</v>
      </c>
      <c r="B11" s="451" t="s">
        <v>521</v>
      </c>
      <c r="C11" s="678">
        <f t="shared" si="1"/>
        <v>183647224.81000003</v>
      </c>
      <c r="D11" s="678">
        <v>180124807.77114004</v>
      </c>
      <c r="E11" s="678">
        <v>2072584.8362400001</v>
      </c>
      <c r="F11" s="678">
        <v>1109409.62152</v>
      </c>
      <c r="G11" s="678">
        <v>340422.58110000001</v>
      </c>
      <c r="H11" s="678">
        <f t="shared" si="0"/>
        <v>3610869.7923235502</v>
      </c>
      <c r="I11" s="678">
        <v>2627351.4054921758</v>
      </c>
      <c r="J11" s="678">
        <v>554121.98823163554</v>
      </c>
      <c r="K11" s="678">
        <v>281142.02451433771</v>
      </c>
      <c r="L11" s="678">
        <v>148254.37408540101</v>
      </c>
    </row>
    <row r="12" spans="1:12">
      <c r="A12" s="436">
        <v>6</v>
      </c>
      <c r="B12" s="451" t="s">
        <v>522</v>
      </c>
      <c r="C12" s="678">
        <f t="shared" si="1"/>
        <v>20644252.666778002</v>
      </c>
      <c r="D12" s="678">
        <v>20334705.746778</v>
      </c>
      <c r="E12" s="678">
        <v>199934.25</v>
      </c>
      <c r="F12" s="678">
        <v>109612.66999999998</v>
      </c>
      <c r="G12" s="678">
        <v>0</v>
      </c>
      <c r="H12" s="678">
        <f t="shared" si="0"/>
        <v>366833.97270869836</v>
      </c>
      <c r="I12" s="678">
        <v>231553.12335916836</v>
      </c>
      <c r="J12" s="678">
        <v>63440.121036010001</v>
      </c>
      <c r="K12" s="678">
        <v>71840.728313519998</v>
      </c>
      <c r="L12" s="678">
        <v>0</v>
      </c>
    </row>
    <row r="13" spans="1:12">
      <c r="A13" s="436">
        <v>7</v>
      </c>
      <c r="B13" s="451" t="s">
        <v>523</v>
      </c>
      <c r="C13" s="678">
        <f t="shared" si="1"/>
        <v>58029723.774084024</v>
      </c>
      <c r="D13" s="678">
        <v>54398990.133690022</v>
      </c>
      <c r="E13" s="678">
        <v>3570579.1903940002</v>
      </c>
      <c r="F13" s="678">
        <v>60154.45</v>
      </c>
      <c r="G13" s="678">
        <v>0</v>
      </c>
      <c r="H13" s="678">
        <f t="shared" si="0"/>
        <v>917007.50377263816</v>
      </c>
      <c r="I13" s="678">
        <v>541425.13460099848</v>
      </c>
      <c r="J13" s="678">
        <v>332863.60701843962</v>
      </c>
      <c r="K13" s="678">
        <v>42718.762153199998</v>
      </c>
      <c r="L13" s="678">
        <v>0</v>
      </c>
    </row>
    <row r="14" spans="1:12">
      <c r="A14" s="436">
        <v>8</v>
      </c>
      <c r="B14" s="451" t="s">
        <v>524</v>
      </c>
      <c r="C14" s="678">
        <f t="shared" si="1"/>
        <v>29132739.270792004</v>
      </c>
      <c r="D14" s="678">
        <v>28956987.250792004</v>
      </c>
      <c r="E14" s="678">
        <v>39202.92</v>
      </c>
      <c r="F14" s="678">
        <v>25366.45</v>
      </c>
      <c r="G14" s="678">
        <v>111182.65</v>
      </c>
      <c r="H14" s="678">
        <f t="shared" si="0"/>
        <v>276662.73080622294</v>
      </c>
      <c r="I14" s="678">
        <v>239339.75804401297</v>
      </c>
      <c r="J14" s="678">
        <v>14538.628810999999</v>
      </c>
      <c r="K14" s="678">
        <v>15524.180924649998</v>
      </c>
      <c r="L14" s="678">
        <v>7260.1630265599997</v>
      </c>
    </row>
    <row r="15" spans="1:12">
      <c r="A15" s="436">
        <v>9</v>
      </c>
      <c r="B15" s="451" t="s">
        <v>525</v>
      </c>
      <c r="C15" s="678">
        <f t="shared" si="1"/>
        <v>9445431.1459919997</v>
      </c>
      <c r="D15" s="678">
        <v>9110524.4061799999</v>
      </c>
      <c r="E15" s="678">
        <v>167350.72981200001</v>
      </c>
      <c r="F15" s="678">
        <v>18301.43</v>
      </c>
      <c r="G15" s="678">
        <v>149254.58000000002</v>
      </c>
      <c r="H15" s="678">
        <f>SUM(I15:L15)</f>
        <v>149637.70979901627</v>
      </c>
      <c r="I15" s="678">
        <v>35855.127240356102</v>
      </c>
      <c r="J15" s="678">
        <v>6877.6641397201684</v>
      </c>
      <c r="K15" s="678">
        <v>10539.46411126</v>
      </c>
      <c r="L15" s="678">
        <v>96365.454307680004</v>
      </c>
    </row>
    <row r="16" spans="1:12">
      <c r="A16" s="436">
        <v>10</v>
      </c>
      <c r="B16" s="451" t="s">
        <v>526</v>
      </c>
      <c r="C16" s="678">
        <f t="shared" si="1"/>
        <v>20936164.167412002</v>
      </c>
      <c r="D16" s="678">
        <v>20935522.567412</v>
      </c>
      <c r="E16" s="678">
        <v>0</v>
      </c>
      <c r="F16" s="678">
        <v>0</v>
      </c>
      <c r="G16" s="678">
        <v>641.6</v>
      </c>
      <c r="H16" s="678">
        <f t="shared" si="0"/>
        <v>198006.69210270926</v>
      </c>
      <c r="I16" s="678">
        <v>197449.58119870926</v>
      </c>
      <c r="J16" s="678">
        <v>0</v>
      </c>
      <c r="K16" s="678">
        <v>0</v>
      </c>
      <c r="L16" s="678">
        <v>557.110904</v>
      </c>
    </row>
    <row r="17" spans="1:12">
      <c r="A17" s="436">
        <v>11</v>
      </c>
      <c r="B17" s="451" t="s">
        <v>527</v>
      </c>
      <c r="C17" s="678">
        <f t="shared" si="1"/>
        <v>3681310.014496</v>
      </c>
      <c r="D17" s="678">
        <v>3597967.994496</v>
      </c>
      <c r="E17" s="678">
        <v>10684.32</v>
      </c>
      <c r="F17" s="678">
        <v>72657.7</v>
      </c>
      <c r="G17" s="678">
        <v>0</v>
      </c>
      <c r="H17" s="678">
        <f t="shared" si="0"/>
        <v>83071.861575071976</v>
      </c>
      <c r="I17" s="678">
        <v>26801.434791571981</v>
      </c>
      <c r="J17" s="678">
        <v>3922.4856269500001</v>
      </c>
      <c r="K17" s="678">
        <v>52347.941156549998</v>
      </c>
      <c r="L17" s="678">
        <v>0</v>
      </c>
    </row>
    <row r="18" spans="1:12">
      <c r="A18" s="436">
        <v>12</v>
      </c>
      <c r="B18" s="451" t="s">
        <v>528</v>
      </c>
      <c r="C18" s="678">
        <f t="shared" si="1"/>
        <v>282374660.22748005</v>
      </c>
      <c r="D18" s="678">
        <v>235627912.94808799</v>
      </c>
      <c r="E18" s="678">
        <v>39207826.42939201</v>
      </c>
      <c r="F18" s="678">
        <v>7534622.1100000013</v>
      </c>
      <c r="G18" s="678">
        <v>4298.74</v>
      </c>
      <c r="H18" s="678">
        <f t="shared" si="0"/>
        <v>9027617.1044517886</v>
      </c>
      <c r="I18" s="678">
        <v>1839381.7590793481</v>
      </c>
      <c r="J18" s="678">
        <v>2090677.2944056899</v>
      </c>
      <c r="K18" s="678">
        <v>5094015.1243741894</v>
      </c>
      <c r="L18" s="678">
        <v>3542.9265925599998</v>
      </c>
    </row>
    <row r="19" spans="1:12">
      <c r="A19" s="436">
        <v>13</v>
      </c>
      <c r="B19" s="451" t="s">
        <v>529</v>
      </c>
      <c r="C19" s="678">
        <f t="shared" si="1"/>
        <v>63336696.970301002</v>
      </c>
      <c r="D19" s="678">
        <v>56407157.189586006</v>
      </c>
      <c r="E19" s="678">
        <v>4718102.4383639982</v>
      </c>
      <c r="F19" s="678">
        <v>1974542.0923510003</v>
      </c>
      <c r="G19" s="678">
        <v>236895.24999999997</v>
      </c>
      <c r="H19" s="678">
        <f t="shared" si="0"/>
        <v>3048337.3974149893</v>
      </c>
      <c r="I19" s="678">
        <v>649806.6116102949</v>
      </c>
      <c r="J19" s="678">
        <v>867884.43156696903</v>
      </c>
      <c r="K19" s="678">
        <v>1320449.4547791355</v>
      </c>
      <c r="L19" s="678">
        <v>210196.89945859002</v>
      </c>
    </row>
    <row r="20" spans="1:12">
      <c r="A20" s="436">
        <v>14</v>
      </c>
      <c r="B20" s="451" t="s">
        <v>530</v>
      </c>
      <c r="C20" s="678">
        <f t="shared" si="1"/>
        <v>69255894.187068</v>
      </c>
      <c r="D20" s="678">
        <v>62117733.723347992</v>
      </c>
      <c r="E20" s="678">
        <v>3265635.3003160004</v>
      </c>
      <c r="F20" s="678">
        <v>3854978.683404</v>
      </c>
      <c r="G20" s="678">
        <v>17546.48</v>
      </c>
      <c r="H20" s="678">
        <f t="shared" si="0"/>
        <v>2082360.6182693795</v>
      </c>
      <c r="I20" s="678">
        <v>370703.62941166671</v>
      </c>
      <c r="J20" s="678">
        <v>518785.61929512589</v>
      </c>
      <c r="K20" s="678">
        <v>1179244.7337002468</v>
      </c>
      <c r="L20" s="678">
        <v>13626.635862339999</v>
      </c>
    </row>
    <row r="21" spans="1:12">
      <c r="A21" s="436">
        <v>15</v>
      </c>
      <c r="B21" s="451" t="s">
        <v>531</v>
      </c>
      <c r="C21" s="678">
        <f t="shared" si="1"/>
        <v>26668100.955433998</v>
      </c>
      <c r="D21" s="678">
        <v>25809546.439091995</v>
      </c>
      <c r="E21" s="678">
        <v>354322.23634199996</v>
      </c>
      <c r="F21" s="678">
        <v>504232.27999999997</v>
      </c>
      <c r="G21" s="678">
        <v>0</v>
      </c>
      <c r="H21" s="678">
        <f t="shared" si="0"/>
        <v>677506.5054046209</v>
      </c>
      <c r="I21" s="678">
        <v>243547.36529568737</v>
      </c>
      <c r="J21" s="678">
        <v>105456.0748565934</v>
      </c>
      <c r="K21" s="678">
        <v>328503.06525234005</v>
      </c>
      <c r="L21" s="678">
        <v>0</v>
      </c>
    </row>
    <row r="22" spans="1:12">
      <c r="A22" s="436">
        <v>16</v>
      </c>
      <c r="B22" s="451" t="s">
        <v>532</v>
      </c>
      <c r="C22" s="678">
        <f t="shared" si="1"/>
        <v>58320040.303099997</v>
      </c>
      <c r="D22" s="678">
        <v>1846303.440276</v>
      </c>
      <c r="E22" s="678">
        <v>56462240.482823998</v>
      </c>
      <c r="F22" s="678">
        <v>11496.38</v>
      </c>
      <c r="G22" s="678">
        <v>0</v>
      </c>
      <c r="H22" s="678">
        <f t="shared" si="0"/>
        <v>343302.40812232642</v>
      </c>
      <c r="I22" s="678">
        <v>29047.569956774802</v>
      </c>
      <c r="J22" s="678">
        <v>307158.13589175162</v>
      </c>
      <c r="K22" s="678">
        <v>7096.7022737999996</v>
      </c>
      <c r="L22" s="678">
        <v>0</v>
      </c>
    </row>
    <row r="23" spans="1:12">
      <c r="A23" s="436">
        <v>17</v>
      </c>
      <c r="B23" s="451" t="s">
        <v>533</v>
      </c>
      <c r="C23" s="678">
        <f t="shared" si="1"/>
        <v>20660082.163316</v>
      </c>
      <c r="D23" s="678">
        <v>20610311.253316</v>
      </c>
      <c r="E23" s="678">
        <v>6515.82</v>
      </c>
      <c r="F23" s="678">
        <v>43255.09</v>
      </c>
      <c r="G23" s="678">
        <v>0</v>
      </c>
      <c r="H23" s="678">
        <f t="shared" si="0"/>
        <v>491676.75606276648</v>
      </c>
      <c r="I23" s="678">
        <v>460545.96477656648</v>
      </c>
      <c r="J23" s="678">
        <v>4093.6486206599998</v>
      </c>
      <c r="K23" s="678">
        <v>27037.142665539999</v>
      </c>
      <c r="L23" s="678">
        <v>0</v>
      </c>
    </row>
    <row r="24" spans="1:12">
      <c r="A24" s="436">
        <v>18</v>
      </c>
      <c r="B24" s="451" t="s">
        <v>534</v>
      </c>
      <c r="C24" s="678">
        <f t="shared" si="1"/>
        <v>110511807.633388</v>
      </c>
      <c r="D24" s="678">
        <v>110510008.393388</v>
      </c>
      <c r="E24" s="678">
        <v>0</v>
      </c>
      <c r="F24" s="678">
        <v>1799.24</v>
      </c>
      <c r="G24" s="678">
        <v>0</v>
      </c>
      <c r="H24" s="678">
        <f t="shared" si="0"/>
        <v>241609.61878008954</v>
      </c>
      <c r="I24" s="678">
        <v>240250.43869852956</v>
      </c>
      <c r="J24" s="678">
        <v>0</v>
      </c>
      <c r="K24" s="678">
        <v>1359.18008156</v>
      </c>
      <c r="L24" s="678">
        <v>0</v>
      </c>
    </row>
    <row r="25" spans="1:12">
      <c r="A25" s="436">
        <v>19</v>
      </c>
      <c r="B25" s="451" t="s">
        <v>535</v>
      </c>
      <c r="C25" s="678">
        <f t="shared" si="1"/>
        <v>9684075.9246679991</v>
      </c>
      <c r="D25" s="678">
        <v>9501948.5800000001</v>
      </c>
      <c r="E25" s="678">
        <v>0</v>
      </c>
      <c r="F25" s="678">
        <v>182127.34466800001</v>
      </c>
      <c r="G25" s="678">
        <v>0</v>
      </c>
      <c r="H25" s="678">
        <f t="shared" si="0"/>
        <v>112588.16148870368</v>
      </c>
      <c r="I25" s="678">
        <v>61751.426889969996</v>
      </c>
      <c r="J25" s="678">
        <v>0</v>
      </c>
      <c r="K25" s="678">
        <v>50836.734598733688</v>
      </c>
      <c r="L25" s="678">
        <v>0</v>
      </c>
    </row>
    <row r="26" spans="1:12">
      <c r="A26" s="436">
        <v>20</v>
      </c>
      <c r="B26" s="451" t="s">
        <v>536</v>
      </c>
      <c r="C26" s="678">
        <f t="shared" si="1"/>
        <v>110459214.28713199</v>
      </c>
      <c r="D26" s="678">
        <v>102886519.400334</v>
      </c>
      <c r="E26" s="678">
        <v>7394689.0867980011</v>
      </c>
      <c r="F26" s="678">
        <v>178005.80000000002</v>
      </c>
      <c r="G26" s="678">
        <v>0</v>
      </c>
      <c r="H26" s="678">
        <f t="shared" si="0"/>
        <v>913194.73362034606</v>
      </c>
      <c r="I26" s="678">
        <v>631475.25752514054</v>
      </c>
      <c r="J26" s="678">
        <v>188284.3389362756</v>
      </c>
      <c r="K26" s="678">
        <v>93435.137158930011</v>
      </c>
      <c r="L26" s="678">
        <v>0</v>
      </c>
    </row>
    <row r="27" spans="1:12">
      <c r="A27" s="436">
        <v>21</v>
      </c>
      <c r="B27" s="451" t="s">
        <v>537</v>
      </c>
      <c r="C27" s="678">
        <f t="shared" si="1"/>
        <v>20141731.542844005</v>
      </c>
      <c r="D27" s="678">
        <v>20138111.442844003</v>
      </c>
      <c r="E27" s="678">
        <v>0</v>
      </c>
      <c r="F27" s="678">
        <v>3620.1</v>
      </c>
      <c r="G27" s="678">
        <v>0</v>
      </c>
      <c r="H27" s="678">
        <f t="shared" si="0"/>
        <v>71497.933159205597</v>
      </c>
      <c r="I27" s="678">
        <v>68960.224011405589</v>
      </c>
      <c r="J27" s="678">
        <v>0</v>
      </c>
      <c r="K27" s="678">
        <v>2537.7091478000002</v>
      </c>
      <c r="L27" s="678">
        <v>0</v>
      </c>
    </row>
    <row r="28" spans="1:12">
      <c r="A28" s="436">
        <v>22</v>
      </c>
      <c r="B28" s="451" t="s">
        <v>538</v>
      </c>
      <c r="C28" s="678">
        <f t="shared" si="1"/>
        <v>14223372.039059997</v>
      </c>
      <c r="D28" s="678">
        <v>5720749.4899999993</v>
      </c>
      <c r="E28" s="678">
        <v>8448047.349059999</v>
      </c>
      <c r="F28" s="678">
        <v>54575.200000000004</v>
      </c>
      <c r="G28" s="678">
        <v>0</v>
      </c>
      <c r="H28" s="678">
        <f t="shared" si="0"/>
        <v>599096.97325271484</v>
      </c>
      <c r="I28" s="678">
        <v>33808.976237360002</v>
      </c>
      <c r="J28" s="678">
        <v>527175.24000423483</v>
      </c>
      <c r="K28" s="678">
        <v>38112.757011119997</v>
      </c>
      <c r="L28" s="678">
        <v>0</v>
      </c>
    </row>
    <row r="29" spans="1:12">
      <c r="A29" s="436">
        <v>23</v>
      </c>
      <c r="B29" s="451" t="s">
        <v>539</v>
      </c>
      <c r="C29" s="678">
        <f t="shared" si="1"/>
        <v>278624281.04728001</v>
      </c>
      <c r="D29" s="678">
        <v>259990634.12055802</v>
      </c>
      <c r="E29" s="678">
        <v>6446599.008134</v>
      </c>
      <c r="F29" s="678">
        <v>12080097.549324</v>
      </c>
      <c r="G29" s="678">
        <v>106950.36926400001</v>
      </c>
      <c r="H29" s="678">
        <f t="shared" si="0"/>
        <v>11465567.174391245</v>
      </c>
      <c r="I29" s="678">
        <v>1790958.558041044</v>
      </c>
      <c r="J29" s="678">
        <v>2018937.3574760328</v>
      </c>
      <c r="K29" s="678">
        <v>7643170.1451893728</v>
      </c>
      <c r="L29" s="678">
        <v>12501.113684795313</v>
      </c>
    </row>
    <row r="30" spans="1:12">
      <c r="A30" s="436">
        <v>24</v>
      </c>
      <c r="B30" s="451" t="s">
        <v>540</v>
      </c>
      <c r="C30" s="678">
        <f t="shared" si="1"/>
        <v>581289929.69897044</v>
      </c>
      <c r="D30" s="678">
        <v>518845552.67443043</v>
      </c>
      <c r="E30" s="678">
        <v>22708734.175538007</v>
      </c>
      <c r="F30" s="678">
        <v>37504638.736918002</v>
      </c>
      <c r="G30" s="678">
        <v>2231004.1120840004</v>
      </c>
      <c r="H30" s="678">
        <f t="shared" si="0"/>
        <v>30849799.158235814</v>
      </c>
      <c r="I30" s="678">
        <v>3810036.2954673017</v>
      </c>
      <c r="J30" s="678">
        <v>5586466.5673159715</v>
      </c>
      <c r="K30" s="678">
        <v>20718834.149316896</v>
      </c>
      <c r="L30" s="678">
        <v>734462.14613564569</v>
      </c>
    </row>
    <row r="31" spans="1:12">
      <c r="A31" s="436">
        <v>25</v>
      </c>
      <c r="B31" s="451" t="s">
        <v>541</v>
      </c>
      <c r="C31" s="678">
        <f t="shared" si="1"/>
        <v>176613204.77792996</v>
      </c>
      <c r="D31" s="678">
        <v>159837148.18674394</v>
      </c>
      <c r="E31" s="678">
        <v>8021910.8247080008</v>
      </c>
      <c r="F31" s="678">
        <v>8681857.366477998</v>
      </c>
      <c r="G31" s="678">
        <v>72288.400000000023</v>
      </c>
      <c r="H31" s="678">
        <f t="shared" si="0"/>
        <v>8462948.211022038</v>
      </c>
      <c r="I31" s="678">
        <v>810963.96310848289</v>
      </c>
      <c r="J31" s="678">
        <v>2244649.7501224475</v>
      </c>
      <c r="K31" s="678">
        <v>5350289.6652708482</v>
      </c>
      <c r="L31" s="678">
        <v>57044.832520260003</v>
      </c>
    </row>
    <row r="32" spans="1:12">
      <c r="A32" s="436">
        <v>26</v>
      </c>
      <c r="B32" s="451" t="s">
        <v>597</v>
      </c>
      <c r="C32" s="678">
        <f t="shared" si="1"/>
        <v>310078020.48122311</v>
      </c>
      <c r="D32" s="678">
        <v>273628589.22093713</v>
      </c>
      <c r="E32" s="678">
        <v>8889922.2049379982</v>
      </c>
      <c r="F32" s="678">
        <v>24847417.035347994</v>
      </c>
      <c r="G32" s="678">
        <v>2712092.0200000014</v>
      </c>
      <c r="H32" s="678">
        <f t="shared" si="0"/>
        <v>26092750.960922483</v>
      </c>
      <c r="I32" s="678">
        <v>1562817.6812747605</v>
      </c>
      <c r="J32" s="678">
        <v>1978258.3335293068</v>
      </c>
      <c r="K32" s="678">
        <v>20269074.137587804</v>
      </c>
      <c r="L32" s="678">
        <v>2282600.8085306101</v>
      </c>
    </row>
    <row r="33" spans="1:12">
      <c r="A33" s="436">
        <v>27</v>
      </c>
      <c r="B33" s="502" t="s">
        <v>66</v>
      </c>
      <c r="C33" s="678">
        <f>SUM(C7:C32)</f>
        <v>3690699314.3609238</v>
      </c>
      <c r="D33" s="678">
        <f t="shared" ref="D33:G33" si="2">SUM(D7:D32)</f>
        <v>3376571573.7597809</v>
      </c>
      <c r="E33" s="678">
        <f t="shared" si="2"/>
        <v>180171232.62286001</v>
      </c>
      <c r="F33" s="678">
        <f t="shared" si="2"/>
        <v>127613941.35583501</v>
      </c>
      <c r="G33" s="678">
        <f t="shared" si="2"/>
        <v>6342566.6224480011</v>
      </c>
      <c r="H33" s="678">
        <f>SUM(H7:H32)</f>
        <v>142916244.10629985</v>
      </c>
      <c r="I33" s="678">
        <f>SUM(I7:I32)</f>
        <v>34707059.030283257</v>
      </c>
      <c r="J33" s="678">
        <f>SUM(J7:J32)</f>
        <v>20458152.132130403</v>
      </c>
      <c r="K33" s="678">
        <f t="shared" ref="K33:L33" si="3">SUM(K7:K32)</f>
        <v>83894210.901546538</v>
      </c>
      <c r="L33" s="678">
        <f t="shared" si="3"/>
        <v>3856822.0423396621</v>
      </c>
    </row>
    <row r="34" spans="1:12">
      <c r="A34" s="464"/>
      <c r="B34" s="464"/>
      <c r="C34" s="464"/>
      <c r="D34" s="464"/>
      <c r="E34" s="464"/>
      <c r="H34" s="464"/>
    </row>
    <row r="35" spans="1:12">
      <c r="A35" s="464"/>
      <c r="B35" s="501"/>
      <c r="C35" s="501"/>
      <c r="D35" s="464"/>
      <c r="E35" s="464"/>
      <c r="H35" s="464"/>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scale="34"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13"/>
  <sheetViews>
    <sheetView showGridLines="0" zoomScale="80" zoomScaleNormal="80" workbookViewId="0">
      <selection activeCell="B13" sqref="B13"/>
    </sheetView>
  </sheetViews>
  <sheetFormatPr defaultColWidth="8.6640625" defaultRowHeight="12"/>
  <cols>
    <col min="1" max="1" width="11.6640625" style="359" bestFit="1" customWidth="1"/>
    <col min="2" max="2" width="103.109375" style="359" customWidth="1"/>
    <col min="3" max="3" width="24.109375" style="359" customWidth="1"/>
    <col min="4" max="11" width="28.33203125" style="359" customWidth="1"/>
    <col min="12" max="16384" width="8.6640625" style="359"/>
  </cols>
  <sheetData>
    <row r="1" spans="1:11" s="350" customFormat="1" ht="13.8">
      <c r="A1" s="349" t="s">
        <v>108</v>
      </c>
      <c r="B1" s="284" t="str">
        <f>Info!C2</f>
        <v>სს ”ლიბერთი ბანკი”</v>
      </c>
      <c r="C1" s="447"/>
      <c r="D1" s="447"/>
      <c r="E1" s="447"/>
      <c r="F1" s="447"/>
      <c r="G1" s="447"/>
      <c r="H1" s="447"/>
      <c r="I1" s="447"/>
      <c r="J1" s="447"/>
      <c r="K1" s="447"/>
    </row>
    <row r="2" spans="1:11" s="350" customFormat="1">
      <c r="A2" s="351" t="s">
        <v>109</v>
      </c>
      <c r="B2" s="613">
        <f>'1. key ratios'!B2</f>
        <v>45657</v>
      </c>
      <c r="C2" s="447"/>
      <c r="D2" s="447"/>
      <c r="E2" s="447"/>
      <c r="F2" s="447"/>
      <c r="G2" s="447"/>
      <c r="H2" s="447"/>
      <c r="I2" s="447"/>
      <c r="J2" s="447"/>
      <c r="K2" s="447"/>
    </row>
    <row r="3" spans="1:11" s="350" customFormat="1">
      <c r="A3" s="352" t="s">
        <v>598</v>
      </c>
      <c r="B3" s="447"/>
      <c r="C3" s="447"/>
      <c r="D3" s="447"/>
      <c r="E3" s="447"/>
      <c r="F3" s="447"/>
      <c r="G3" s="447"/>
      <c r="H3" s="447"/>
      <c r="I3" s="447"/>
      <c r="J3" s="447"/>
      <c r="K3" s="447"/>
    </row>
    <row r="4" spans="1:11">
      <c r="A4" s="507"/>
      <c r="B4" s="507"/>
      <c r="C4" s="506" t="s">
        <v>502</v>
      </c>
      <c r="D4" s="506" t="s">
        <v>503</v>
      </c>
      <c r="E4" s="506" t="s">
        <v>504</v>
      </c>
      <c r="F4" s="506" t="s">
        <v>505</v>
      </c>
      <c r="G4" s="506" t="s">
        <v>506</v>
      </c>
      <c r="H4" s="506" t="s">
        <v>507</v>
      </c>
      <c r="I4" s="506" t="s">
        <v>508</v>
      </c>
      <c r="J4" s="506" t="s">
        <v>509</v>
      </c>
      <c r="K4" s="506" t="s">
        <v>510</v>
      </c>
    </row>
    <row r="5" spans="1:11" ht="117" customHeight="1">
      <c r="A5" s="937" t="s">
        <v>1020</v>
      </c>
      <c r="B5" s="938"/>
      <c r="C5" s="505" t="s">
        <v>599</v>
      </c>
      <c r="D5" s="505" t="s">
        <v>592</v>
      </c>
      <c r="E5" s="505" t="s">
        <v>593</v>
      </c>
      <c r="F5" s="505" t="s">
        <v>904</v>
      </c>
      <c r="G5" s="505" t="s">
        <v>600</v>
      </c>
      <c r="H5" s="505" t="s">
        <v>601</v>
      </c>
      <c r="I5" s="505" t="s">
        <v>602</v>
      </c>
      <c r="J5" s="505" t="s">
        <v>603</v>
      </c>
      <c r="K5" s="505" t="s">
        <v>604</v>
      </c>
    </row>
    <row r="6" spans="1:11">
      <c r="A6" s="436">
        <v>1</v>
      </c>
      <c r="B6" s="436" t="s">
        <v>605</v>
      </c>
      <c r="C6" s="678">
        <v>39902840.971031353</v>
      </c>
      <c r="D6" s="678">
        <v>983811.95909999998</v>
      </c>
      <c r="E6" s="678">
        <v>0</v>
      </c>
      <c r="F6" s="678">
        <v>135129741.04976961</v>
      </c>
      <c r="G6" s="678">
        <v>1796492060.7787466</v>
      </c>
      <c r="H6" s="678">
        <v>0</v>
      </c>
      <c r="I6" s="678">
        <v>708206485.62547636</v>
      </c>
      <c r="J6" s="678">
        <v>46716072.40648248</v>
      </c>
      <c r="K6" s="678">
        <v>963268301.57031727</v>
      </c>
    </row>
    <row r="7" spans="1:11">
      <c r="A7" s="436">
        <v>2</v>
      </c>
      <c r="B7" s="437" t="s">
        <v>606</v>
      </c>
      <c r="C7" s="678"/>
      <c r="D7" s="678">
        <v>0</v>
      </c>
      <c r="E7" s="678"/>
      <c r="F7" s="678"/>
      <c r="G7" s="678"/>
      <c r="H7" s="678"/>
      <c r="I7" s="678"/>
      <c r="J7" s="678"/>
      <c r="K7" s="678">
        <v>45278703.890000001</v>
      </c>
    </row>
    <row r="8" spans="1:11">
      <c r="A8" s="436">
        <v>3</v>
      </c>
      <c r="B8" s="437" t="s">
        <v>570</v>
      </c>
      <c r="C8" s="678">
        <v>16176971.08904</v>
      </c>
      <c r="D8" s="678"/>
      <c r="E8" s="678"/>
      <c r="F8" s="678"/>
      <c r="G8" s="678"/>
      <c r="H8" s="678"/>
      <c r="I8" s="678"/>
      <c r="J8" s="678"/>
      <c r="K8" s="678">
        <v>396880072.81857795</v>
      </c>
    </row>
    <row r="9" spans="1:11">
      <c r="A9" s="436">
        <v>4</v>
      </c>
      <c r="B9" s="465" t="s">
        <v>903</v>
      </c>
      <c r="C9" s="678">
        <v>259735.78240884098</v>
      </c>
      <c r="D9" s="678"/>
      <c r="E9" s="678"/>
      <c r="F9" s="678">
        <v>1070061.0029542255</v>
      </c>
      <c r="G9" s="678">
        <v>43159939.988977693</v>
      </c>
      <c r="H9" s="678">
        <v>0</v>
      </c>
      <c r="I9" s="678">
        <v>19265860.883346066</v>
      </c>
      <c r="J9" s="678"/>
      <c r="K9" s="678">
        <v>70200910.320596218</v>
      </c>
    </row>
    <row r="10" spans="1:11">
      <c r="A10" s="436">
        <v>5</v>
      </c>
      <c r="B10" s="455" t="s">
        <v>902</v>
      </c>
      <c r="C10" s="678"/>
      <c r="D10" s="678"/>
      <c r="E10" s="678"/>
      <c r="F10" s="678"/>
      <c r="G10" s="678"/>
      <c r="H10" s="678"/>
      <c r="I10" s="678"/>
      <c r="J10" s="678"/>
      <c r="K10" s="678"/>
    </row>
    <row r="11" spans="1:11">
      <c r="A11" s="436">
        <v>6</v>
      </c>
      <c r="B11" s="455" t="s">
        <v>901</v>
      </c>
      <c r="C11" s="678"/>
      <c r="D11" s="678"/>
      <c r="E11" s="678"/>
      <c r="F11" s="678"/>
      <c r="G11" s="678"/>
      <c r="H11" s="678"/>
      <c r="I11" s="678"/>
      <c r="J11" s="678"/>
      <c r="K11" s="678"/>
    </row>
    <row r="13" spans="1:11" ht="13.8">
      <c r="B13" s="504"/>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scale="24"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0"/>
  <sheetViews>
    <sheetView showGridLines="0" topLeftCell="E1" zoomScale="80" zoomScaleNormal="80" workbookViewId="0">
      <selection activeCell="Q24" sqref="Q24"/>
    </sheetView>
  </sheetViews>
  <sheetFormatPr defaultColWidth="8.6640625" defaultRowHeight="14.4"/>
  <cols>
    <col min="1" max="1" width="10" style="508" bestFit="1" customWidth="1"/>
    <col min="2" max="2" width="69.33203125" style="508" customWidth="1"/>
    <col min="3" max="3" width="15.6640625" style="508" customWidth="1"/>
    <col min="4" max="4" width="17.109375" style="508" bestFit="1" customWidth="1"/>
    <col min="5" max="5" width="15.44140625" style="508" bestFit="1" customWidth="1"/>
    <col min="6" max="6" width="20.109375" style="508" bestFit="1" customWidth="1"/>
    <col min="7" max="7" width="26.5546875" style="508" customWidth="1"/>
    <col min="8" max="8" width="16.109375" style="508" customWidth="1"/>
    <col min="9" max="9" width="17.109375" style="508" bestFit="1" customWidth="1"/>
    <col min="10" max="10" width="15.44140625" style="508" bestFit="1" customWidth="1"/>
    <col min="11" max="11" width="17.44140625" style="508" customWidth="1"/>
    <col min="12" max="12" width="28" style="508" customWidth="1"/>
    <col min="13" max="13" width="14.44140625" style="508" bestFit="1" customWidth="1"/>
    <col min="14" max="15" width="15.44140625" style="508" bestFit="1" customWidth="1"/>
    <col min="16" max="16" width="17.21875" style="508" customWidth="1"/>
    <col min="17" max="17" width="25.77734375" style="508" customWidth="1"/>
    <col min="18" max="18" width="15.88671875" style="508" customWidth="1"/>
    <col min="19" max="19" width="31.44140625" style="508" customWidth="1"/>
    <col min="20" max="20" width="36" style="508" customWidth="1"/>
    <col min="21" max="21" width="34.109375" style="508" customWidth="1"/>
    <col min="22" max="22" width="32.5546875" style="791" customWidth="1"/>
    <col min="23" max="16384" width="8.6640625" style="508"/>
  </cols>
  <sheetData>
    <row r="1" spans="1:22">
      <c r="A1" s="349" t="s">
        <v>108</v>
      </c>
      <c r="B1" s="284" t="str">
        <f>Info!C2</f>
        <v>სს ”ლიბერთი ბანკი”</v>
      </c>
    </row>
    <row r="2" spans="1:22">
      <c r="A2" s="351" t="s">
        <v>109</v>
      </c>
      <c r="B2" s="613">
        <f>'1. key ratios'!B2</f>
        <v>45657</v>
      </c>
    </row>
    <row r="3" spans="1:22">
      <c r="A3" s="352" t="s">
        <v>688</v>
      </c>
      <c r="B3" s="447"/>
    </row>
    <row r="4" spans="1:22">
      <c r="A4" s="352"/>
      <c r="B4" s="447"/>
    </row>
    <row r="5" spans="1:22" ht="24" customHeight="1">
      <c r="A5" s="939" t="s">
        <v>715</v>
      </c>
      <c r="B5" s="939"/>
      <c r="C5" s="942" t="s">
        <v>906</v>
      </c>
      <c r="D5" s="942"/>
      <c r="E5" s="942"/>
      <c r="F5" s="942"/>
      <c r="G5" s="942"/>
      <c r="H5" s="942" t="s">
        <v>596</v>
      </c>
      <c r="I5" s="942"/>
      <c r="J5" s="942"/>
      <c r="K5" s="942"/>
      <c r="L5" s="942"/>
      <c r="M5" s="942" t="s">
        <v>905</v>
      </c>
      <c r="N5" s="942"/>
      <c r="O5" s="942"/>
      <c r="P5" s="942"/>
      <c r="Q5" s="942"/>
      <c r="R5" s="941" t="s">
        <v>714</v>
      </c>
      <c r="S5" s="941" t="s">
        <v>718</v>
      </c>
      <c r="T5" s="941" t="s">
        <v>717</v>
      </c>
      <c r="U5" s="941" t="s">
        <v>948</v>
      </c>
      <c r="V5" s="940" t="s">
        <v>949</v>
      </c>
    </row>
    <row r="6" spans="1:22" ht="36" customHeight="1">
      <c r="A6" s="939"/>
      <c r="B6" s="939"/>
      <c r="C6" s="518"/>
      <c r="D6" s="445" t="s">
        <v>891</v>
      </c>
      <c r="E6" s="445" t="s">
        <v>890</v>
      </c>
      <c r="F6" s="445" t="s">
        <v>889</v>
      </c>
      <c r="G6" s="445" t="s">
        <v>888</v>
      </c>
      <c r="H6" s="518"/>
      <c r="I6" s="445" t="s">
        <v>891</v>
      </c>
      <c r="J6" s="445" t="s">
        <v>890</v>
      </c>
      <c r="K6" s="445" t="s">
        <v>889</v>
      </c>
      <c r="L6" s="445" t="s">
        <v>888</v>
      </c>
      <c r="M6" s="518"/>
      <c r="N6" s="445" t="s">
        <v>891</v>
      </c>
      <c r="O6" s="445" t="s">
        <v>890</v>
      </c>
      <c r="P6" s="445" t="s">
        <v>889</v>
      </c>
      <c r="Q6" s="445" t="s">
        <v>888</v>
      </c>
      <c r="R6" s="941"/>
      <c r="S6" s="941"/>
      <c r="T6" s="941"/>
      <c r="U6" s="941"/>
      <c r="V6" s="940"/>
    </row>
    <row r="7" spans="1:22">
      <c r="A7" s="516">
        <v>1</v>
      </c>
      <c r="B7" s="517" t="s">
        <v>689</v>
      </c>
      <c r="C7" s="678">
        <v>34405.33</v>
      </c>
      <c r="D7" s="678">
        <v>34405.33</v>
      </c>
      <c r="E7" s="678">
        <v>0</v>
      </c>
      <c r="F7" s="678">
        <v>0</v>
      </c>
      <c r="G7" s="678">
        <v>0</v>
      </c>
      <c r="H7" s="678">
        <v>34618.039999999994</v>
      </c>
      <c r="I7" s="678">
        <v>34618.039999999994</v>
      </c>
      <c r="J7" s="678">
        <v>0</v>
      </c>
      <c r="K7" s="678">
        <v>0</v>
      </c>
      <c r="L7" s="678">
        <v>0</v>
      </c>
      <c r="M7" s="678">
        <v>346.02072826999995</v>
      </c>
      <c r="N7" s="678">
        <v>346.02072826999995</v>
      </c>
      <c r="O7" s="678">
        <v>0</v>
      </c>
      <c r="P7" s="678">
        <v>0</v>
      </c>
      <c r="Q7" s="678">
        <v>0</v>
      </c>
      <c r="R7" s="678">
        <v>4</v>
      </c>
      <c r="S7" s="806">
        <v>0</v>
      </c>
      <c r="T7" s="806">
        <v>0</v>
      </c>
      <c r="U7" s="806">
        <v>0.15362337289018885</v>
      </c>
      <c r="V7" s="678">
        <v>24.878654013500885</v>
      </c>
    </row>
    <row r="8" spans="1:22">
      <c r="A8" s="516">
        <v>2</v>
      </c>
      <c r="B8" s="515" t="s">
        <v>690</v>
      </c>
      <c r="C8" s="678">
        <v>1382925728.6393237</v>
      </c>
      <c r="D8" s="678">
        <v>1293050687.4923432</v>
      </c>
      <c r="E8" s="678">
        <v>32869908.203116011</v>
      </c>
      <c r="F8" s="678">
        <v>55388306.213863976</v>
      </c>
      <c r="G8" s="678">
        <v>1616826.7299999997</v>
      </c>
      <c r="H8" s="678">
        <v>1399272463.2217302</v>
      </c>
      <c r="I8" s="678">
        <v>1300026303.5670495</v>
      </c>
      <c r="J8" s="678">
        <v>33384017.106449999</v>
      </c>
      <c r="K8" s="678">
        <v>63975579.828359999</v>
      </c>
      <c r="L8" s="678">
        <v>1886562.72</v>
      </c>
      <c r="M8" s="678">
        <v>81296682.787610009</v>
      </c>
      <c r="N8" s="678">
        <v>19590940.5865</v>
      </c>
      <c r="O8" s="678">
        <v>9603001.5497678071</v>
      </c>
      <c r="P8" s="678">
        <v>50476278.120289996</v>
      </c>
      <c r="Q8" s="678">
        <v>1626460.85931</v>
      </c>
      <c r="R8" s="678">
        <v>396064</v>
      </c>
      <c r="S8" s="806">
        <v>0.22058951039668437</v>
      </c>
      <c r="T8" s="806">
        <v>0.26388788967683419</v>
      </c>
      <c r="U8" s="806">
        <v>0.21473394873979892</v>
      </c>
      <c r="V8" s="678">
        <v>37.122958807798945</v>
      </c>
    </row>
    <row r="9" spans="1:22">
      <c r="A9" s="516">
        <v>3</v>
      </c>
      <c r="B9" s="515" t="s">
        <v>691</v>
      </c>
      <c r="C9" s="678">
        <v>0</v>
      </c>
      <c r="D9" s="678">
        <v>0</v>
      </c>
      <c r="E9" s="678">
        <v>0</v>
      </c>
      <c r="F9" s="678">
        <v>0</v>
      </c>
      <c r="G9" s="678">
        <v>0</v>
      </c>
      <c r="H9" s="678">
        <v>0</v>
      </c>
      <c r="I9" s="678">
        <v>0</v>
      </c>
      <c r="J9" s="678">
        <v>0</v>
      </c>
      <c r="K9" s="678">
        <v>0</v>
      </c>
      <c r="L9" s="678">
        <v>0</v>
      </c>
      <c r="M9" s="678">
        <v>0</v>
      </c>
      <c r="N9" s="678">
        <v>0</v>
      </c>
      <c r="O9" s="678">
        <v>0</v>
      </c>
      <c r="P9" s="678">
        <v>0</v>
      </c>
      <c r="Q9" s="678">
        <v>0</v>
      </c>
      <c r="R9" s="678">
        <v>0</v>
      </c>
      <c r="S9" s="806">
        <v>0</v>
      </c>
      <c r="T9" s="806">
        <v>0</v>
      </c>
      <c r="U9" s="806">
        <v>0</v>
      </c>
      <c r="V9" s="678">
        <v>0</v>
      </c>
    </row>
    <row r="10" spans="1:22">
      <c r="A10" s="516">
        <v>4</v>
      </c>
      <c r="B10" s="515" t="s">
        <v>692</v>
      </c>
      <c r="C10" s="678">
        <v>12725383.820000006</v>
      </c>
      <c r="D10" s="678">
        <v>11715869.650000004</v>
      </c>
      <c r="E10" s="678">
        <v>221620.03000000003</v>
      </c>
      <c r="F10" s="678">
        <v>787894.14000000013</v>
      </c>
      <c r="G10" s="678">
        <v>0</v>
      </c>
      <c r="H10" s="678">
        <v>12996438.5</v>
      </c>
      <c r="I10" s="678">
        <v>11834821.650000002</v>
      </c>
      <c r="J10" s="678">
        <v>226853.84999999998</v>
      </c>
      <c r="K10" s="678">
        <v>934763</v>
      </c>
      <c r="L10" s="678">
        <v>0</v>
      </c>
      <c r="M10" s="678">
        <v>1076481.0191499998</v>
      </c>
      <c r="N10" s="678">
        <v>116276.10975999999</v>
      </c>
      <c r="O10" s="678">
        <v>124559.00921158999</v>
      </c>
      <c r="P10" s="678">
        <v>835645.90032999997</v>
      </c>
      <c r="Q10" s="678">
        <v>0</v>
      </c>
      <c r="R10" s="678">
        <v>17723</v>
      </c>
      <c r="S10" s="806">
        <v>0.20424661377799913</v>
      </c>
      <c r="T10" s="806">
        <v>0.22650928613333987</v>
      </c>
      <c r="U10" s="806">
        <v>0.21964473599979861</v>
      </c>
      <c r="V10" s="678">
        <v>15.496505335397638</v>
      </c>
    </row>
    <row r="11" spans="1:22">
      <c r="A11" s="516">
        <v>5</v>
      </c>
      <c r="B11" s="515" t="s">
        <v>693</v>
      </c>
      <c r="C11" s="678">
        <v>4737097.2402290013</v>
      </c>
      <c r="D11" s="678">
        <v>4001202.1617440004</v>
      </c>
      <c r="E11" s="678">
        <v>171305.05</v>
      </c>
      <c r="F11" s="678">
        <v>564590.02848500013</v>
      </c>
      <c r="G11" s="678">
        <v>0</v>
      </c>
      <c r="H11" s="678">
        <v>4827595.7402299996</v>
      </c>
      <c r="I11" s="678">
        <v>4058320.1817439999</v>
      </c>
      <c r="J11" s="678">
        <v>176024.27000000002</v>
      </c>
      <c r="K11" s="678">
        <v>593251.28847999999</v>
      </c>
      <c r="L11" s="678">
        <v>0</v>
      </c>
      <c r="M11" s="678">
        <v>572093.5959800001</v>
      </c>
      <c r="N11" s="678">
        <v>46843.258830000006</v>
      </c>
      <c r="O11" s="678">
        <v>63271.219754420017</v>
      </c>
      <c r="P11" s="678">
        <v>461979.11737000005</v>
      </c>
      <c r="Q11" s="678">
        <v>0</v>
      </c>
      <c r="R11" s="678">
        <v>11522</v>
      </c>
      <c r="S11" s="806">
        <v>2.5847460515139083E-2</v>
      </c>
      <c r="T11" s="806">
        <v>2.8553838943073933E-2</v>
      </c>
      <c r="U11" s="806">
        <v>0.17733843666915933</v>
      </c>
      <c r="V11" s="678">
        <v>13.048266004508161</v>
      </c>
    </row>
    <row r="12" spans="1:22">
      <c r="A12" s="516">
        <v>6</v>
      </c>
      <c r="B12" s="515" t="s">
        <v>694</v>
      </c>
      <c r="C12" s="678">
        <v>55283495.448292017</v>
      </c>
      <c r="D12" s="678">
        <v>50662856.188292004</v>
      </c>
      <c r="E12" s="678">
        <v>1136537.2899999996</v>
      </c>
      <c r="F12" s="678">
        <v>2246277.9300000002</v>
      </c>
      <c r="G12" s="678">
        <v>1237824.0400000003</v>
      </c>
      <c r="H12" s="678">
        <v>56005175.268289998</v>
      </c>
      <c r="I12" s="678">
        <v>50481699.688292004</v>
      </c>
      <c r="J12" s="678">
        <v>1173866.08</v>
      </c>
      <c r="K12" s="678">
        <v>2714466.08</v>
      </c>
      <c r="L12" s="678">
        <v>1635144.3899999997</v>
      </c>
      <c r="M12" s="678">
        <v>4847828.5004300009</v>
      </c>
      <c r="N12" s="678">
        <v>833196.27711000014</v>
      </c>
      <c r="O12" s="678">
        <v>344898.75473549997</v>
      </c>
      <c r="P12" s="678">
        <v>2332801.9854900003</v>
      </c>
      <c r="Q12" s="678">
        <v>1336933.9953640103</v>
      </c>
      <c r="R12" s="678">
        <v>42843</v>
      </c>
      <c r="S12" s="806">
        <v>0.27313444223095507</v>
      </c>
      <c r="T12" s="806">
        <v>0.31870069705457893</v>
      </c>
      <c r="U12" s="806">
        <v>0.25773479184015613</v>
      </c>
      <c r="V12" s="678">
        <v>267.0270597071588</v>
      </c>
    </row>
    <row r="13" spans="1:22">
      <c r="A13" s="516">
        <v>7</v>
      </c>
      <c r="B13" s="515" t="s">
        <v>695</v>
      </c>
      <c r="C13" s="678">
        <v>439530601.877078</v>
      </c>
      <c r="D13" s="678">
        <v>428214293.54573196</v>
      </c>
      <c r="E13" s="678">
        <v>6457944.338792</v>
      </c>
      <c r="F13" s="678">
        <v>4858363.9925539996</v>
      </c>
      <c r="G13" s="678">
        <v>0</v>
      </c>
      <c r="H13" s="678">
        <v>441426949.08284992</v>
      </c>
      <c r="I13" s="678">
        <v>429895793.76116401</v>
      </c>
      <c r="J13" s="678">
        <v>6532155.7397699999</v>
      </c>
      <c r="K13" s="678">
        <v>4998999.5818520002</v>
      </c>
      <c r="L13" s="678">
        <v>0</v>
      </c>
      <c r="M13" s="678">
        <v>3604928.3438599999</v>
      </c>
      <c r="N13" s="678">
        <v>731528.18691000005</v>
      </c>
      <c r="O13" s="678">
        <v>742634.25389871164</v>
      </c>
      <c r="P13" s="678">
        <v>2130765.9030698729</v>
      </c>
      <c r="Q13" s="678">
        <v>0</v>
      </c>
      <c r="R13" s="678">
        <v>5303</v>
      </c>
      <c r="S13" s="806">
        <v>0</v>
      </c>
      <c r="T13" s="806">
        <v>0</v>
      </c>
      <c r="U13" s="806">
        <v>0</v>
      </c>
      <c r="V13" s="678">
        <v>0</v>
      </c>
    </row>
    <row r="14" spans="1:22">
      <c r="A14" s="510">
        <v>7.1</v>
      </c>
      <c r="B14" s="509" t="s">
        <v>696</v>
      </c>
      <c r="C14" s="678">
        <v>378819647.25872201</v>
      </c>
      <c r="D14" s="678">
        <v>368828945.35254002</v>
      </c>
      <c r="E14" s="678">
        <v>5824142.6479700003</v>
      </c>
      <c r="F14" s="678">
        <v>4166559.2582119992</v>
      </c>
      <c r="G14" s="678">
        <v>0</v>
      </c>
      <c r="H14" s="678">
        <v>380432387.64223993</v>
      </c>
      <c r="I14" s="678">
        <v>370253721.73700601</v>
      </c>
      <c r="J14" s="678">
        <v>5889238.2730999999</v>
      </c>
      <c r="K14" s="678">
        <v>4289427.6320820004</v>
      </c>
      <c r="L14" s="678">
        <v>0</v>
      </c>
      <c r="M14" s="678">
        <v>3102934.3941699998</v>
      </c>
      <c r="N14" s="678">
        <v>633999.23401000001</v>
      </c>
      <c r="O14" s="678">
        <v>669541.61003046599</v>
      </c>
      <c r="P14" s="678">
        <v>1799393.55012</v>
      </c>
      <c r="Q14" s="678">
        <v>0</v>
      </c>
      <c r="R14" s="678">
        <v>3980</v>
      </c>
      <c r="S14" s="806">
        <v>0.11295961063903492</v>
      </c>
      <c r="T14" s="806">
        <v>0.12312191800339618</v>
      </c>
      <c r="U14" s="806">
        <v>0.11133850755922316</v>
      </c>
      <c r="V14" s="678">
        <v>131.99232270751801</v>
      </c>
    </row>
    <row r="15" spans="1:22" ht="24">
      <c r="A15" s="510">
        <v>7.2</v>
      </c>
      <c r="B15" s="509" t="s">
        <v>697</v>
      </c>
      <c r="C15" s="678">
        <v>11418578.645978002</v>
      </c>
      <c r="D15" s="678">
        <v>11418578.645978002</v>
      </c>
      <c r="E15" s="678">
        <v>0</v>
      </c>
      <c r="F15" s="678">
        <v>0</v>
      </c>
      <c r="G15" s="678">
        <v>0</v>
      </c>
      <c r="H15" s="678">
        <v>11461360.807770001</v>
      </c>
      <c r="I15" s="678">
        <v>11461360.807770001</v>
      </c>
      <c r="J15" s="678">
        <v>0</v>
      </c>
      <c r="K15" s="678">
        <v>0</v>
      </c>
      <c r="L15" s="678">
        <v>0</v>
      </c>
      <c r="M15" s="678">
        <v>20916.226469999998</v>
      </c>
      <c r="N15" s="678">
        <v>20916.226469999998</v>
      </c>
      <c r="O15" s="678">
        <v>0</v>
      </c>
      <c r="P15" s="678">
        <v>0</v>
      </c>
      <c r="Q15" s="678">
        <v>0</v>
      </c>
      <c r="R15" s="678">
        <v>163</v>
      </c>
      <c r="S15" s="806">
        <v>0.12160028783280669</v>
      </c>
      <c r="T15" s="806">
        <v>0.13640950630416415</v>
      </c>
      <c r="U15" s="806">
        <v>0.1185961123019396</v>
      </c>
      <c r="V15" s="678">
        <v>111.4797467129921</v>
      </c>
    </row>
    <row r="16" spans="1:22">
      <c r="A16" s="510">
        <v>7.3</v>
      </c>
      <c r="B16" s="509" t="s">
        <v>698</v>
      </c>
      <c r="C16" s="678">
        <v>49292375.972378008</v>
      </c>
      <c r="D16" s="678">
        <v>47966769.547213994</v>
      </c>
      <c r="E16" s="678">
        <v>633801.69082200003</v>
      </c>
      <c r="F16" s="678">
        <v>691804.73434199998</v>
      </c>
      <c r="G16" s="678">
        <v>0</v>
      </c>
      <c r="H16" s="678">
        <v>49533200.63284</v>
      </c>
      <c r="I16" s="678">
        <v>48180711.216388009</v>
      </c>
      <c r="J16" s="678">
        <v>642917.46666999999</v>
      </c>
      <c r="K16" s="678">
        <v>709571.94976999995</v>
      </c>
      <c r="L16" s="678">
        <v>0</v>
      </c>
      <c r="M16" s="678">
        <v>481077.72321999999</v>
      </c>
      <c r="N16" s="678">
        <v>76612.726429999995</v>
      </c>
      <c r="O16" s="678">
        <v>73092.643868245694</v>
      </c>
      <c r="P16" s="678">
        <v>331372.35292999999</v>
      </c>
      <c r="Q16" s="678">
        <v>0</v>
      </c>
      <c r="R16" s="678">
        <v>1160</v>
      </c>
      <c r="S16" s="806">
        <v>0.11853898813453671</v>
      </c>
      <c r="T16" s="806">
        <v>0.13560582620867098</v>
      </c>
      <c r="U16" s="806">
        <v>0.11684605852071371</v>
      </c>
      <c r="V16" s="678">
        <v>96.837931068654513</v>
      </c>
    </row>
    <row r="17" spans="1:22">
      <c r="A17" s="516">
        <v>8</v>
      </c>
      <c r="B17" s="515" t="s">
        <v>699</v>
      </c>
      <c r="C17" s="678">
        <v>105485884.58249608</v>
      </c>
      <c r="D17" s="678">
        <v>104120399.86549599</v>
      </c>
      <c r="E17" s="678">
        <v>474292.47999999998</v>
      </c>
      <c r="F17" s="678">
        <v>891192.23699999996</v>
      </c>
      <c r="G17" s="678">
        <v>0</v>
      </c>
      <c r="H17" s="678">
        <v>106654410.35296001</v>
      </c>
      <c r="I17" s="678">
        <v>105161546.60298403</v>
      </c>
      <c r="J17" s="678">
        <v>499647.99</v>
      </c>
      <c r="K17" s="678">
        <v>993215.75999199995</v>
      </c>
      <c r="L17" s="678">
        <v>0</v>
      </c>
      <c r="M17" s="678">
        <v>85970.549559999999</v>
      </c>
      <c r="N17" s="678">
        <v>18533.219572540002</v>
      </c>
      <c r="O17" s="678">
        <v>0</v>
      </c>
      <c r="P17" s="678">
        <v>67437.329989999998</v>
      </c>
      <c r="Q17" s="678">
        <v>0</v>
      </c>
      <c r="R17" s="678">
        <v>59375</v>
      </c>
      <c r="S17" s="806">
        <v>0.16696365721875675</v>
      </c>
      <c r="T17" s="806">
        <v>0.23015103782398358</v>
      </c>
      <c r="U17" s="806">
        <v>0.19613276572313088</v>
      </c>
      <c r="V17" s="678">
        <v>0.64202764594695105</v>
      </c>
    </row>
    <row r="18" spans="1:22">
      <c r="A18" s="514">
        <v>9</v>
      </c>
      <c r="B18" s="513" t="s">
        <v>700</v>
      </c>
      <c r="C18" s="678">
        <v>0</v>
      </c>
      <c r="D18" s="678">
        <v>0</v>
      </c>
      <c r="E18" s="678">
        <v>0</v>
      </c>
      <c r="F18" s="678">
        <v>0</v>
      </c>
      <c r="G18" s="678">
        <v>0</v>
      </c>
      <c r="H18" s="678">
        <v>0</v>
      </c>
      <c r="I18" s="678">
        <v>0</v>
      </c>
      <c r="J18" s="678">
        <v>0</v>
      </c>
      <c r="K18" s="678">
        <v>0</v>
      </c>
      <c r="L18" s="678">
        <v>0</v>
      </c>
      <c r="M18" s="678">
        <v>0</v>
      </c>
      <c r="N18" s="678">
        <v>0</v>
      </c>
      <c r="O18" s="678">
        <v>0</v>
      </c>
      <c r="P18" s="678">
        <v>0</v>
      </c>
      <c r="Q18" s="678">
        <v>0</v>
      </c>
      <c r="R18" s="678">
        <v>0</v>
      </c>
      <c r="S18" s="806">
        <v>0</v>
      </c>
      <c r="T18" s="806">
        <v>0</v>
      </c>
      <c r="U18" s="806">
        <v>0</v>
      </c>
      <c r="V18" s="678">
        <v>0</v>
      </c>
    </row>
    <row r="19" spans="1:22">
      <c r="A19" s="512">
        <v>10</v>
      </c>
      <c r="B19" s="511" t="s">
        <v>716</v>
      </c>
      <c r="C19" s="678">
        <v>2000722596.9374151</v>
      </c>
      <c r="D19" s="678">
        <v>1891799714.2336071</v>
      </c>
      <c r="E19" s="678">
        <v>41331607.391908005</v>
      </c>
      <c r="F19" s="678">
        <v>64736624.541902937</v>
      </c>
      <c r="G19" s="678">
        <v>2854650.7699999996</v>
      </c>
      <c r="H19" s="678">
        <v>2021217650.2060602</v>
      </c>
      <c r="I19" s="678">
        <v>1901493103.4912338</v>
      </c>
      <c r="J19" s="678">
        <v>41992565.036225997</v>
      </c>
      <c r="K19" s="678">
        <v>74210275.538681</v>
      </c>
      <c r="L19" s="678">
        <v>3521706.14</v>
      </c>
      <c r="M19" s="678">
        <v>91484330.817309991</v>
      </c>
      <c r="N19" s="678">
        <v>21337663.659400001</v>
      </c>
      <c r="O19" s="678">
        <v>10878364.787368041</v>
      </c>
      <c r="P19" s="678">
        <v>56304908.356519997</v>
      </c>
      <c r="Q19" s="678">
        <v>2963394.01425</v>
      </c>
      <c r="R19" s="678">
        <v>532834</v>
      </c>
      <c r="S19" s="806">
        <v>0.20063618217399057</v>
      </c>
      <c r="T19" s="806">
        <v>0.23996679251756009</v>
      </c>
      <c r="U19" s="806">
        <v>0.19234564206320678</v>
      </c>
      <c r="V19" s="678">
        <v>61.215718796956274</v>
      </c>
    </row>
    <row r="20" spans="1:22" ht="24">
      <c r="A20" s="510">
        <v>10.1</v>
      </c>
      <c r="B20" s="509" t="s">
        <v>719</v>
      </c>
      <c r="C20" s="678">
        <v>424323198.56999999</v>
      </c>
      <c r="D20" s="678">
        <v>414344546.28000003</v>
      </c>
      <c r="E20" s="678">
        <v>710848.85</v>
      </c>
      <c r="F20" s="678">
        <v>9267803.4399999995</v>
      </c>
      <c r="G20" s="678">
        <v>0</v>
      </c>
      <c r="H20" s="678">
        <v>431322463.42000002</v>
      </c>
      <c r="I20" s="678">
        <v>420383779.91000003</v>
      </c>
      <c r="J20" s="678">
        <v>744855.67</v>
      </c>
      <c r="K20" s="678">
        <v>10193827.84</v>
      </c>
      <c r="L20" s="678">
        <v>0</v>
      </c>
      <c r="M20" s="678">
        <v>21344526.071290001</v>
      </c>
      <c r="N20" s="678">
        <v>11441902.742860001</v>
      </c>
      <c r="O20" s="678">
        <v>506745.34588286997</v>
      </c>
      <c r="P20" s="678">
        <v>9395877.9824999999</v>
      </c>
      <c r="Q20" s="678">
        <v>0</v>
      </c>
      <c r="R20" s="678">
        <v>294991</v>
      </c>
      <c r="S20" s="806">
        <v>0.23208507757320057</v>
      </c>
      <c r="T20" s="806">
        <v>0.25805876056196064</v>
      </c>
      <c r="U20" s="806">
        <v>0.24384967947412123</v>
      </c>
      <c r="V20" s="678">
        <v>31.916832292693499</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scale="16"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7"/>
  <sheetViews>
    <sheetView zoomScale="90" zoomScaleNormal="90" workbookViewId="0">
      <selection activeCell="E17" sqref="E17"/>
    </sheetView>
  </sheetViews>
  <sheetFormatPr defaultColWidth="43.5546875" defaultRowHeight="12"/>
  <cols>
    <col min="1" max="1" width="8" style="155" customWidth="1"/>
    <col min="2" max="2" width="66.33203125" style="156" customWidth="1"/>
    <col min="3" max="3" width="131.44140625" style="157" customWidth="1"/>
    <col min="4" max="5" width="10.33203125" style="148" customWidth="1"/>
    <col min="6" max="6" width="67.6640625" style="148" customWidth="1"/>
    <col min="7" max="16384" width="43.5546875" style="148"/>
  </cols>
  <sheetData>
    <row r="1" spans="1:3" ht="13.2" thickTop="1" thickBot="1">
      <c r="A1" s="943" t="s">
        <v>187</v>
      </c>
      <c r="B1" s="944"/>
      <c r="C1" s="945"/>
    </row>
    <row r="2" spans="1:3" ht="26.25" customHeight="1">
      <c r="A2" s="360"/>
      <c r="B2" s="946" t="s">
        <v>188</v>
      </c>
      <c r="C2" s="946"/>
    </row>
    <row r="3" spans="1:3" s="153" customFormat="1" ht="11.25" customHeight="1">
      <c r="A3" s="152"/>
      <c r="B3" s="946" t="s">
        <v>263</v>
      </c>
      <c r="C3" s="946"/>
    </row>
    <row r="4" spans="1:3" ht="12" customHeight="1" thickBot="1">
      <c r="A4" s="947" t="s">
        <v>267</v>
      </c>
      <c r="B4" s="948"/>
      <c r="C4" s="949"/>
    </row>
    <row r="5" spans="1:3" ht="12.6" thickTop="1">
      <c r="A5" s="149"/>
      <c r="B5" s="950" t="s">
        <v>189</v>
      </c>
      <c r="C5" s="951"/>
    </row>
    <row r="6" spans="1:3">
      <c r="A6" s="360"/>
      <c r="B6" s="952" t="s">
        <v>264</v>
      </c>
      <c r="C6" s="953"/>
    </row>
    <row r="7" spans="1:3">
      <c r="A7" s="360"/>
      <c r="B7" s="952" t="s">
        <v>190</v>
      </c>
      <c r="C7" s="953"/>
    </row>
    <row r="8" spans="1:3">
      <c r="A8" s="360"/>
      <c r="B8" s="952" t="s">
        <v>265</v>
      </c>
      <c r="C8" s="953"/>
    </row>
    <row r="9" spans="1:3">
      <c r="A9" s="360"/>
      <c r="B9" s="958" t="s">
        <v>266</v>
      </c>
      <c r="C9" s="959"/>
    </row>
    <row r="10" spans="1:3">
      <c r="A10" s="360"/>
      <c r="B10" s="956" t="s">
        <v>191</v>
      </c>
      <c r="C10" s="957" t="s">
        <v>191</v>
      </c>
    </row>
    <row r="11" spans="1:3">
      <c r="A11" s="360"/>
      <c r="B11" s="956" t="s">
        <v>192</v>
      </c>
      <c r="C11" s="957" t="s">
        <v>192</v>
      </c>
    </row>
    <row r="12" spans="1:3">
      <c r="A12" s="360"/>
      <c r="B12" s="956" t="s">
        <v>193</v>
      </c>
      <c r="C12" s="957" t="s">
        <v>193</v>
      </c>
    </row>
    <row r="13" spans="1:3">
      <c r="A13" s="360"/>
      <c r="B13" s="956" t="s">
        <v>194</v>
      </c>
      <c r="C13" s="957" t="s">
        <v>194</v>
      </c>
    </row>
    <row r="14" spans="1:3">
      <c r="A14" s="360"/>
      <c r="B14" s="956" t="s">
        <v>195</v>
      </c>
      <c r="C14" s="957" t="s">
        <v>195</v>
      </c>
    </row>
    <row r="15" spans="1:3" ht="21.75" customHeight="1">
      <c r="A15" s="360"/>
      <c r="B15" s="956" t="s">
        <v>196</v>
      </c>
      <c r="C15" s="957" t="s">
        <v>196</v>
      </c>
    </row>
    <row r="16" spans="1:3">
      <c r="A16" s="360"/>
      <c r="B16" s="956" t="s">
        <v>197</v>
      </c>
      <c r="C16" s="957" t="s">
        <v>198</v>
      </c>
    </row>
    <row r="17" spans="1:6">
      <c r="A17" s="360"/>
      <c r="B17" s="956" t="s">
        <v>199</v>
      </c>
      <c r="C17" s="957" t="s">
        <v>200</v>
      </c>
    </row>
    <row r="18" spans="1:6">
      <c r="A18" s="360"/>
      <c r="B18" s="956" t="s">
        <v>201</v>
      </c>
      <c r="C18" s="957" t="s">
        <v>202</v>
      </c>
    </row>
    <row r="19" spans="1:6">
      <c r="A19" s="603"/>
      <c r="B19" s="954" t="s">
        <v>203</v>
      </c>
      <c r="C19" s="955" t="s">
        <v>203</v>
      </c>
    </row>
    <row r="20" spans="1:6">
      <c r="A20" s="603"/>
      <c r="B20" s="954" t="s">
        <v>951</v>
      </c>
      <c r="C20" s="955" t="s">
        <v>204</v>
      </c>
    </row>
    <row r="21" spans="1:6">
      <c r="A21" s="360"/>
      <c r="B21" s="954" t="s">
        <v>994</v>
      </c>
      <c r="C21" s="955" t="s">
        <v>205</v>
      </c>
    </row>
    <row r="22" spans="1:6" ht="23.25" customHeight="1">
      <c r="A22" s="360"/>
      <c r="B22" s="956" t="s">
        <v>206</v>
      </c>
      <c r="C22" s="957" t="s">
        <v>207</v>
      </c>
      <c r="F22" s="568"/>
    </row>
    <row r="23" spans="1:6">
      <c r="A23" s="360"/>
      <c r="B23" s="956" t="s">
        <v>208</v>
      </c>
      <c r="C23" s="957" t="s">
        <v>208</v>
      </c>
    </row>
    <row r="24" spans="1:6">
      <c r="A24" s="360"/>
      <c r="B24" s="956" t="s">
        <v>209</v>
      </c>
      <c r="C24" s="957" t="s">
        <v>210</v>
      </c>
    </row>
    <row r="25" spans="1:6" ht="12.6" thickBot="1">
      <c r="A25" s="150"/>
      <c r="B25" s="965" t="s">
        <v>211</v>
      </c>
      <c r="C25" s="966"/>
    </row>
    <row r="26" spans="1:6" ht="13.2" thickTop="1" thickBot="1">
      <c r="A26" s="947" t="s">
        <v>843</v>
      </c>
      <c r="B26" s="948"/>
      <c r="C26" s="949"/>
    </row>
    <row r="27" spans="1:6" ht="13.2" thickTop="1" thickBot="1">
      <c r="A27" s="151"/>
      <c r="B27" s="967" t="s">
        <v>844</v>
      </c>
      <c r="C27" s="968"/>
    </row>
    <row r="28" spans="1:6" ht="13.2" thickTop="1" thickBot="1">
      <c r="A28" s="947" t="s">
        <v>268</v>
      </c>
      <c r="B28" s="948"/>
      <c r="C28" s="949"/>
    </row>
    <row r="29" spans="1:6" ht="12.6" thickTop="1">
      <c r="A29" s="149"/>
      <c r="B29" s="969" t="s">
        <v>847</v>
      </c>
      <c r="C29" s="970" t="s">
        <v>212</v>
      </c>
    </row>
    <row r="30" spans="1:6">
      <c r="A30" s="360"/>
      <c r="B30" s="960" t="s">
        <v>216</v>
      </c>
      <c r="C30" s="961" t="s">
        <v>213</v>
      </c>
    </row>
    <row r="31" spans="1:6">
      <c r="A31" s="360"/>
      <c r="B31" s="960" t="s">
        <v>845</v>
      </c>
      <c r="C31" s="961" t="s">
        <v>214</v>
      </c>
    </row>
    <row r="32" spans="1:6">
      <c r="A32" s="360"/>
      <c r="B32" s="960" t="s">
        <v>846</v>
      </c>
      <c r="C32" s="961" t="s">
        <v>215</v>
      </c>
    </row>
    <row r="33" spans="1:3">
      <c r="A33" s="360"/>
      <c r="B33" s="960" t="s">
        <v>219</v>
      </c>
      <c r="C33" s="961" t="s">
        <v>220</v>
      </c>
    </row>
    <row r="34" spans="1:3">
      <c r="A34" s="360"/>
      <c r="B34" s="960" t="s">
        <v>848</v>
      </c>
      <c r="C34" s="961" t="s">
        <v>217</v>
      </c>
    </row>
    <row r="35" spans="1:3">
      <c r="A35" s="360"/>
      <c r="B35" s="960" t="s">
        <v>849</v>
      </c>
      <c r="C35" s="961" t="s">
        <v>218</v>
      </c>
    </row>
    <row r="36" spans="1:3">
      <c r="A36" s="360"/>
      <c r="B36" s="962" t="s">
        <v>850</v>
      </c>
      <c r="C36" s="963"/>
    </row>
    <row r="37" spans="1:3" ht="24.75" customHeight="1">
      <c r="A37" s="360"/>
      <c r="B37" s="960" t="s">
        <v>851</v>
      </c>
      <c r="C37" s="961" t="s">
        <v>221</v>
      </c>
    </row>
    <row r="38" spans="1:3" ht="23.25" customHeight="1">
      <c r="A38" s="360"/>
      <c r="B38" s="960" t="s">
        <v>852</v>
      </c>
      <c r="C38" s="961" t="s">
        <v>222</v>
      </c>
    </row>
    <row r="39" spans="1:3" ht="23.25" customHeight="1">
      <c r="A39" s="412"/>
      <c r="B39" s="962" t="s">
        <v>853</v>
      </c>
      <c r="C39" s="964"/>
    </row>
    <row r="40" spans="1:3" ht="12" customHeight="1">
      <c r="A40" s="360"/>
      <c r="B40" s="960" t="s">
        <v>854</v>
      </c>
      <c r="C40" s="961"/>
    </row>
    <row r="41" spans="1:3" ht="12.6" thickBot="1">
      <c r="A41" s="947" t="s">
        <v>269</v>
      </c>
      <c r="B41" s="948"/>
      <c r="C41" s="949"/>
    </row>
    <row r="42" spans="1:3" ht="12.6" thickTop="1">
      <c r="A42" s="149"/>
      <c r="B42" s="950" t="s">
        <v>299</v>
      </c>
      <c r="C42" s="951" t="s">
        <v>223</v>
      </c>
    </row>
    <row r="43" spans="1:3">
      <c r="A43" s="360"/>
      <c r="B43" s="952" t="s">
        <v>298</v>
      </c>
      <c r="C43" s="953"/>
    </row>
    <row r="44" spans="1:3" ht="23.25" customHeight="1" thickBot="1">
      <c r="A44" s="150"/>
      <c r="B44" s="971" t="s">
        <v>224</v>
      </c>
      <c r="C44" s="972" t="s">
        <v>225</v>
      </c>
    </row>
    <row r="45" spans="1:3" ht="11.25" customHeight="1" thickTop="1" thickBot="1">
      <c r="A45" s="947" t="s">
        <v>270</v>
      </c>
      <c r="B45" s="948"/>
      <c r="C45" s="949"/>
    </row>
    <row r="46" spans="1:3" ht="26.25" customHeight="1" thickTop="1">
      <c r="A46" s="360"/>
      <c r="B46" s="952" t="s">
        <v>271</v>
      </c>
      <c r="C46" s="953"/>
    </row>
    <row r="47" spans="1:3" ht="12.6" thickBot="1">
      <c r="A47" s="947" t="s">
        <v>272</v>
      </c>
      <c r="B47" s="948"/>
      <c r="C47" s="949"/>
    </row>
    <row r="48" spans="1:3" ht="12.6" thickTop="1">
      <c r="A48" s="149"/>
      <c r="B48" s="950" t="s">
        <v>226</v>
      </c>
      <c r="C48" s="951" t="s">
        <v>226</v>
      </c>
    </row>
    <row r="49" spans="1:3" ht="11.25" customHeight="1">
      <c r="A49" s="360"/>
      <c r="B49" s="952" t="s">
        <v>227</v>
      </c>
      <c r="C49" s="953" t="s">
        <v>227</v>
      </c>
    </row>
    <row r="50" spans="1:3">
      <c r="A50" s="360"/>
      <c r="B50" s="952" t="s">
        <v>228</v>
      </c>
      <c r="C50" s="953" t="s">
        <v>228</v>
      </c>
    </row>
    <row r="51" spans="1:3" ht="11.25" customHeight="1">
      <c r="A51" s="360"/>
      <c r="B51" s="952" t="s">
        <v>856</v>
      </c>
      <c r="C51" s="953" t="s">
        <v>229</v>
      </c>
    </row>
    <row r="52" spans="1:3" ht="33.6" customHeight="1">
      <c r="A52" s="360"/>
      <c r="B52" s="952" t="s">
        <v>230</v>
      </c>
      <c r="C52" s="953" t="s">
        <v>230</v>
      </c>
    </row>
    <row r="53" spans="1:3" ht="11.25" customHeight="1">
      <c r="A53" s="360"/>
      <c r="B53" s="952" t="s">
        <v>319</v>
      </c>
      <c r="C53" s="953" t="s">
        <v>231</v>
      </c>
    </row>
    <row r="54" spans="1:3" ht="11.25" customHeight="1" thickBot="1">
      <c r="A54" s="947" t="s">
        <v>273</v>
      </c>
      <c r="B54" s="948"/>
      <c r="C54" s="949"/>
    </row>
    <row r="55" spans="1:3" ht="12.6" thickTop="1">
      <c r="A55" s="149"/>
      <c r="B55" s="950" t="s">
        <v>226</v>
      </c>
      <c r="C55" s="951" t="s">
        <v>226</v>
      </c>
    </row>
    <row r="56" spans="1:3">
      <c r="A56" s="360"/>
      <c r="B56" s="952" t="s">
        <v>232</v>
      </c>
      <c r="C56" s="953" t="s">
        <v>232</v>
      </c>
    </row>
    <row r="57" spans="1:3">
      <c r="A57" s="360"/>
      <c r="B57" s="952" t="s">
        <v>276</v>
      </c>
      <c r="C57" s="953" t="s">
        <v>233</v>
      </c>
    </row>
    <row r="58" spans="1:3">
      <c r="A58" s="360"/>
      <c r="B58" s="952" t="s">
        <v>234</v>
      </c>
      <c r="C58" s="953" t="s">
        <v>234</v>
      </c>
    </row>
    <row r="59" spans="1:3">
      <c r="A59" s="360"/>
      <c r="B59" s="952" t="s">
        <v>235</v>
      </c>
      <c r="C59" s="953" t="s">
        <v>235</v>
      </c>
    </row>
    <row r="60" spans="1:3">
      <c r="A60" s="360"/>
      <c r="B60" s="952" t="s">
        <v>236</v>
      </c>
      <c r="C60" s="953" t="s">
        <v>236</v>
      </c>
    </row>
    <row r="61" spans="1:3">
      <c r="A61" s="360"/>
      <c r="B61" s="952" t="s">
        <v>277</v>
      </c>
      <c r="C61" s="953" t="s">
        <v>237</v>
      </c>
    </row>
    <row r="62" spans="1:3">
      <c r="A62" s="360"/>
      <c r="B62" s="952" t="s">
        <v>238</v>
      </c>
      <c r="C62" s="953" t="s">
        <v>238</v>
      </c>
    </row>
    <row r="63" spans="1:3" ht="12.6" thickBot="1">
      <c r="A63" s="150"/>
      <c r="B63" s="971" t="s">
        <v>239</v>
      </c>
      <c r="C63" s="972" t="s">
        <v>239</v>
      </c>
    </row>
    <row r="64" spans="1:3" ht="11.25" customHeight="1" thickTop="1">
      <c r="A64" s="977" t="s">
        <v>274</v>
      </c>
      <c r="B64" s="978"/>
      <c r="C64" s="979"/>
    </row>
    <row r="65" spans="1:3" ht="12.6" thickBot="1">
      <c r="A65" s="150"/>
      <c r="B65" s="971" t="s">
        <v>240</v>
      </c>
      <c r="C65" s="972" t="s">
        <v>240</v>
      </c>
    </row>
    <row r="66" spans="1:3" ht="11.25" customHeight="1" thickTop="1">
      <c r="A66" s="980" t="s">
        <v>984</v>
      </c>
      <c r="B66" s="981"/>
      <c r="C66" s="982"/>
    </row>
    <row r="67" spans="1:3" ht="12.6" thickBot="1">
      <c r="A67" s="150"/>
      <c r="B67" s="971" t="s">
        <v>983</v>
      </c>
      <c r="C67" s="972"/>
    </row>
    <row r="68" spans="1:3" ht="11.25" customHeight="1" thickTop="1" thickBot="1">
      <c r="A68" s="947" t="s">
        <v>275</v>
      </c>
      <c r="B68" s="948"/>
      <c r="C68" s="949"/>
    </row>
    <row r="69" spans="1:3" ht="12.6" thickTop="1">
      <c r="A69" s="149"/>
      <c r="B69" s="950" t="s">
        <v>241</v>
      </c>
      <c r="C69" s="951" t="s">
        <v>241</v>
      </c>
    </row>
    <row r="70" spans="1:3">
      <c r="A70" s="360"/>
      <c r="B70" s="952" t="s">
        <v>858</v>
      </c>
      <c r="C70" s="953" t="s">
        <v>242</v>
      </c>
    </row>
    <row r="71" spans="1:3">
      <c r="A71" s="360"/>
      <c r="B71" s="952" t="s">
        <v>243</v>
      </c>
      <c r="C71" s="953" t="s">
        <v>243</v>
      </c>
    </row>
    <row r="72" spans="1:3" ht="55.2" customHeight="1">
      <c r="A72" s="360"/>
      <c r="B72" s="973" t="s">
        <v>995</v>
      </c>
      <c r="C72" s="974" t="s">
        <v>244</v>
      </c>
    </row>
    <row r="73" spans="1:3" ht="33.75" customHeight="1">
      <c r="A73" s="360"/>
      <c r="B73" s="975" t="s">
        <v>278</v>
      </c>
      <c r="C73" s="976" t="s">
        <v>245</v>
      </c>
    </row>
    <row r="74" spans="1:3" ht="15.75" customHeight="1">
      <c r="A74" s="360"/>
      <c r="B74" s="975" t="s">
        <v>859</v>
      </c>
      <c r="C74" s="976" t="s">
        <v>246</v>
      </c>
    </row>
    <row r="75" spans="1:3">
      <c r="A75" s="360"/>
      <c r="B75" s="952" t="s">
        <v>247</v>
      </c>
      <c r="C75" s="953" t="s">
        <v>247</v>
      </c>
    </row>
    <row r="76" spans="1:3" ht="12.6" thickBot="1">
      <c r="A76" s="150"/>
      <c r="B76" s="971" t="s">
        <v>248</v>
      </c>
      <c r="C76" s="972" t="s">
        <v>248</v>
      </c>
    </row>
    <row r="77" spans="1:3" ht="12.6" thickTop="1">
      <c r="A77" s="977" t="s">
        <v>302</v>
      </c>
      <c r="B77" s="978"/>
      <c r="C77" s="979"/>
    </row>
    <row r="78" spans="1:3">
      <c r="A78" s="360"/>
      <c r="B78" s="952" t="s">
        <v>240</v>
      </c>
      <c r="C78" s="953"/>
    </row>
    <row r="79" spans="1:3">
      <c r="A79" s="360"/>
      <c r="B79" s="952" t="s">
        <v>300</v>
      </c>
      <c r="C79" s="953"/>
    </row>
    <row r="80" spans="1:3">
      <c r="A80" s="360"/>
      <c r="B80" s="952" t="s">
        <v>301</v>
      </c>
      <c r="C80" s="953"/>
    </row>
    <row r="81" spans="1:3">
      <c r="A81" s="977" t="s">
        <v>303</v>
      </c>
      <c r="B81" s="978"/>
      <c r="C81" s="979"/>
    </row>
    <row r="82" spans="1:3">
      <c r="A82" s="360"/>
      <c r="B82" s="952" t="s">
        <v>240</v>
      </c>
      <c r="C82" s="953"/>
    </row>
    <row r="83" spans="1:3">
      <c r="A83" s="360"/>
      <c r="B83" s="952" t="s">
        <v>304</v>
      </c>
      <c r="C83" s="953"/>
    </row>
    <row r="84" spans="1:3" ht="79.5" customHeight="1">
      <c r="A84" s="360"/>
      <c r="B84" s="952" t="s">
        <v>318</v>
      </c>
      <c r="C84" s="953"/>
    </row>
    <row r="85" spans="1:3" ht="53.25" customHeight="1">
      <c r="A85" s="360"/>
      <c r="B85" s="952" t="s">
        <v>317</v>
      </c>
      <c r="C85" s="953"/>
    </row>
    <row r="86" spans="1:3">
      <c r="A86" s="360"/>
      <c r="B86" s="952" t="s">
        <v>305</v>
      </c>
      <c r="C86" s="953"/>
    </row>
    <row r="87" spans="1:3">
      <c r="A87" s="360"/>
      <c r="B87" s="952" t="s">
        <v>306</v>
      </c>
      <c r="C87" s="953"/>
    </row>
    <row r="88" spans="1:3">
      <c r="A88" s="360"/>
      <c r="B88" s="952" t="s">
        <v>307</v>
      </c>
      <c r="C88" s="953"/>
    </row>
    <row r="89" spans="1:3">
      <c r="A89" s="977" t="s">
        <v>308</v>
      </c>
      <c r="B89" s="978"/>
      <c r="C89" s="979"/>
    </row>
    <row r="90" spans="1:3">
      <c r="A90" s="360"/>
      <c r="B90" s="952" t="s">
        <v>240</v>
      </c>
      <c r="C90" s="953"/>
    </row>
    <row r="91" spans="1:3">
      <c r="A91" s="360"/>
      <c r="B91" s="952" t="s">
        <v>310</v>
      </c>
      <c r="C91" s="953"/>
    </row>
    <row r="92" spans="1:3" ht="12" customHeight="1">
      <c r="A92" s="360"/>
      <c r="B92" s="952" t="s">
        <v>311</v>
      </c>
      <c r="C92" s="953"/>
    </row>
    <row r="93" spans="1:3">
      <c r="A93" s="360"/>
      <c r="B93" s="952" t="s">
        <v>312</v>
      </c>
      <c r="C93" s="953"/>
    </row>
    <row r="94" spans="1:3" ht="24.75" customHeight="1">
      <c r="A94" s="360"/>
      <c r="B94" s="960" t="s">
        <v>348</v>
      </c>
      <c r="C94" s="961"/>
    </row>
    <row r="95" spans="1:3" ht="24" customHeight="1">
      <c r="A95" s="360"/>
      <c r="B95" s="960" t="s">
        <v>349</v>
      </c>
      <c r="C95" s="961"/>
    </row>
    <row r="96" spans="1:3" ht="13.5" customHeight="1">
      <c r="A96" s="360"/>
      <c r="B96" s="960" t="s">
        <v>313</v>
      </c>
      <c r="C96" s="961"/>
    </row>
    <row r="97" spans="1:3" ht="11.25" customHeight="1" thickBot="1">
      <c r="A97" s="983" t="s">
        <v>344</v>
      </c>
      <c r="B97" s="984"/>
      <c r="C97" s="985"/>
    </row>
    <row r="98" spans="1:3" ht="13.2" thickTop="1" thickBot="1">
      <c r="A98" s="992" t="s">
        <v>249</v>
      </c>
      <c r="B98" s="992"/>
      <c r="C98" s="992"/>
    </row>
    <row r="99" spans="1:3">
      <c r="A99" s="219">
        <v>2</v>
      </c>
      <c r="B99" s="346" t="s">
        <v>324</v>
      </c>
      <c r="C99" s="346" t="s">
        <v>345</v>
      </c>
    </row>
    <row r="100" spans="1:3">
      <c r="A100" s="154">
        <v>3</v>
      </c>
      <c r="B100" s="347" t="s">
        <v>325</v>
      </c>
      <c r="C100" s="348" t="s">
        <v>346</v>
      </c>
    </row>
    <row r="101" spans="1:3">
      <c r="A101" s="154">
        <v>4</v>
      </c>
      <c r="B101" s="347" t="s">
        <v>326</v>
      </c>
      <c r="C101" s="348" t="s">
        <v>350</v>
      </c>
    </row>
    <row r="102" spans="1:3" ht="11.25" customHeight="1">
      <c r="A102" s="154">
        <v>5</v>
      </c>
      <c r="B102" s="347" t="s">
        <v>327</v>
      </c>
      <c r="C102" s="348" t="s">
        <v>347</v>
      </c>
    </row>
    <row r="103" spans="1:3" ht="12" customHeight="1">
      <c r="A103" s="154">
        <v>6</v>
      </c>
      <c r="B103" s="347" t="s">
        <v>342</v>
      </c>
      <c r="C103" s="348" t="s">
        <v>328</v>
      </c>
    </row>
    <row r="104" spans="1:3" ht="12" customHeight="1">
      <c r="A104" s="154">
        <v>7</v>
      </c>
      <c r="B104" s="347" t="s">
        <v>329</v>
      </c>
      <c r="C104" s="348" t="s">
        <v>343</v>
      </c>
    </row>
    <row r="105" spans="1:3">
      <c r="A105" s="154">
        <v>8</v>
      </c>
      <c r="B105" s="347" t="s">
        <v>334</v>
      </c>
      <c r="C105" s="348" t="s">
        <v>354</v>
      </c>
    </row>
    <row r="106" spans="1:3" ht="11.25" customHeight="1">
      <c r="A106" s="977" t="s">
        <v>314</v>
      </c>
      <c r="B106" s="978"/>
      <c r="C106" s="979"/>
    </row>
    <row r="107" spans="1:3" ht="12" customHeight="1">
      <c r="A107" s="360"/>
      <c r="B107" s="952" t="s">
        <v>240</v>
      </c>
      <c r="C107" s="953"/>
    </row>
    <row r="108" spans="1:3">
      <c r="A108" s="977" t="s">
        <v>489</v>
      </c>
      <c r="B108" s="978"/>
      <c r="C108" s="979"/>
    </row>
    <row r="109" spans="1:3" ht="12" customHeight="1">
      <c r="A109" s="360"/>
      <c r="B109" s="952" t="s">
        <v>491</v>
      </c>
      <c r="C109" s="953"/>
    </row>
    <row r="110" spans="1:3">
      <c r="A110" s="360"/>
      <c r="B110" s="952" t="s">
        <v>492</v>
      </c>
      <c r="C110" s="953"/>
    </row>
    <row r="111" spans="1:3">
      <c r="A111" s="360"/>
      <c r="B111" s="952" t="s">
        <v>490</v>
      </c>
      <c r="C111" s="953"/>
    </row>
    <row r="112" spans="1:3">
      <c r="A112" s="986" t="s">
        <v>723</v>
      </c>
      <c r="B112" s="986"/>
      <c r="C112" s="986"/>
    </row>
    <row r="113" spans="1:3">
      <c r="A113" s="987" t="s">
        <v>187</v>
      </c>
      <c r="B113" s="987"/>
      <c r="C113" s="987"/>
    </row>
    <row r="114" spans="1:3">
      <c r="A114" s="550">
        <v>1</v>
      </c>
      <c r="B114" s="988" t="s">
        <v>607</v>
      </c>
      <c r="C114" s="989"/>
    </row>
    <row r="115" spans="1:3">
      <c r="A115" s="550">
        <v>2</v>
      </c>
      <c r="B115" s="990" t="s">
        <v>608</v>
      </c>
      <c r="C115" s="991"/>
    </row>
    <row r="116" spans="1:3">
      <c r="A116" s="550">
        <v>3</v>
      </c>
      <c r="B116" s="988" t="s">
        <v>932</v>
      </c>
      <c r="C116" s="989"/>
    </row>
    <row r="117" spans="1:3">
      <c r="A117" s="550">
        <v>4</v>
      </c>
      <c r="B117" s="988" t="s">
        <v>931</v>
      </c>
      <c r="C117" s="989"/>
    </row>
    <row r="118" spans="1:3">
      <c r="A118" s="550">
        <v>5</v>
      </c>
      <c r="B118" s="554" t="s">
        <v>930</v>
      </c>
      <c r="C118" s="553"/>
    </row>
    <row r="119" spans="1:3">
      <c r="A119" s="550">
        <v>6</v>
      </c>
      <c r="B119" s="988" t="s">
        <v>943</v>
      </c>
      <c r="C119" s="989"/>
    </row>
    <row r="120" spans="1:3" ht="48.45" customHeight="1">
      <c r="A120" s="550">
        <v>7</v>
      </c>
      <c r="B120" s="988" t="s">
        <v>944</v>
      </c>
      <c r="C120" s="989"/>
    </row>
    <row r="121" spans="1:3">
      <c r="A121" s="525">
        <v>8</v>
      </c>
      <c r="B121" s="522" t="s">
        <v>634</v>
      </c>
      <c r="C121" s="547" t="s">
        <v>929</v>
      </c>
    </row>
    <row r="122" spans="1:3" ht="24">
      <c r="A122" s="550">
        <v>9.01</v>
      </c>
      <c r="B122" s="522" t="s">
        <v>518</v>
      </c>
      <c r="C122" s="534" t="s">
        <v>683</v>
      </c>
    </row>
    <row r="123" spans="1:3" ht="36">
      <c r="A123" s="550">
        <v>9.02</v>
      </c>
      <c r="B123" s="522" t="s">
        <v>519</v>
      </c>
      <c r="C123" s="534" t="s">
        <v>686</v>
      </c>
    </row>
    <row r="124" spans="1:3">
      <c r="A124" s="550">
        <v>9.0299999999999994</v>
      </c>
      <c r="B124" s="537" t="s">
        <v>867</v>
      </c>
      <c r="C124" s="537" t="s">
        <v>609</v>
      </c>
    </row>
    <row r="125" spans="1:3">
      <c r="A125" s="550">
        <v>9.0399999999999991</v>
      </c>
      <c r="B125" s="522" t="s">
        <v>520</v>
      </c>
      <c r="C125" s="537" t="s">
        <v>610</v>
      </c>
    </row>
    <row r="126" spans="1:3">
      <c r="A126" s="550">
        <v>9.0500000000000007</v>
      </c>
      <c r="B126" s="522" t="s">
        <v>521</v>
      </c>
      <c r="C126" s="537" t="s">
        <v>611</v>
      </c>
    </row>
    <row r="127" spans="1:3" ht="24">
      <c r="A127" s="550">
        <v>9.06</v>
      </c>
      <c r="B127" s="522" t="s">
        <v>522</v>
      </c>
      <c r="C127" s="537" t="s">
        <v>612</v>
      </c>
    </row>
    <row r="128" spans="1:3">
      <c r="A128" s="550">
        <v>9.07</v>
      </c>
      <c r="B128" s="552" t="s">
        <v>523</v>
      </c>
      <c r="C128" s="537" t="s">
        <v>613</v>
      </c>
    </row>
    <row r="129" spans="1:3" ht="24">
      <c r="A129" s="550">
        <v>9.08</v>
      </c>
      <c r="B129" s="522" t="s">
        <v>524</v>
      </c>
      <c r="C129" s="537" t="s">
        <v>614</v>
      </c>
    </row>
    <row r="130" spans="1:3" ht="24">
      <c r="A130" s="550">
        <v>9.09</v>
      </c>
      <c r="B130" s="522" t="s">
        <v>525</v>
      </c>
      <c r="C130" s="537" t="s">
        <v>615</v>
      </c>
    </row>
    <row r="131" spans="1:3">
      <c r="A131" s="551">
        <v>9.1</v>
      </c>
      <c r="B131" s="522" t="s">
        <v>526</v>
      </c>
      <c r="C131" s="537" t="s">
        <v>616</v>
      </c>
    </row>
    <row r="132" spans="1:3">
      <c r="A132" s="550">
        <v>9.11</v>
      </c>
      <c r="B132" s="522" t="s">
        <v>527</v>
      </c>
      <c r="C132" s="537" t="s">
        <v>617</v>
      </c>
    </row>
    <row r="133" spans="1:3">
      <c r="A133" s="550">
        <v>9.1199999999999992</v>
      </c>
      <c r="B133" s="522" t="s">
        <v>528</v>
      </c>
      <c r="C133" s="537" t="s">
        <v>618</v>
      </c>
    </row>
    <row r="134" spans="1:3">
      <c r="A134" s="550">
        <v>9.1300000000000008</v>
      </c>
      <c r="B134" s="522" t="s">
        <v>529</v>
      </c>
      <c r="C134" s="537" t="s">
        <v>619</v>
      </c>
    </row>
    <row r="135" spans="1:3">
      <c r="A135" s="550">
        <v>9.14</v>
      </c>
      <c r="B135" s="522" t="s">
        <v>530</v>
      </c>
      <c r="C135" s="537" t="s">
        <v>620</v>
      </c>
    </row>
    <row r="136" spans="1:3">
      <c r="A136" s="550">
        <v>9.15</v>
      </c>
      <c r="B136" s="522" t="s">
        <v>531</v>
      </c>
      <c r="C136" s="537" t="s">
        <v>621</v>
      </c>
    </row>
    <row r="137" spans="1:3">
      <c r="A137" s="550">
        <v>9.16</v>
      </c>
      <c r="B137" s="522" t="s">
        <v>532</v>
      </c>
      <c r="C137" s="537" t="s">
        <v>622</v>
      </c>
    </row>
    <row r="138" spans="1:3">
      <c r="A138" s="550">
        <v>9.17</v>
      </c>
      <c r="B138" s="537" t="s">
        <v>533</v>
      </c>
      <c r="C138" s="537" t="s">
        <v>623</v>
      </c>
    </row>
    <row r="139" spans="1:3" ht="24">
      <c r="A139" s="550">
        <v>9.18</v>
      </c>
      <c r="B139" s="522" t="s">
        <v>534</v>
      </c>
      <c r="C139" s="537" t="s">
        <v>624</v>
      </c>
    </row>
    <row r="140" spans="1:3">
      <c r="A140" s="550">
        <v>9.19</v>
      </c>
      <c r="B140" s="522" t="s">
        <v>535</v>
      </c>
      <c r="C140" s="537" t="s">
        <v>625</v>
      </c>
    </row>
    <row r="141" spans="1:3">
      <c r="A141" s="551">
        <v>9.1999999999999993</v>
      </c>
      <c r="B141" s="522" t="s">
        <v>536</v>
      </c>
      <c r="C141" s="537" t="s">
        <v>626</v>
      </c>
    </row>
    <row r="142" spans="1:3">
      <c r="A142" s="550">
        <v>9.2100000000000009</v>
      </c>
      <c r="B142" s="522" t="s">
        <v>537</v>
      </c>
      <c r="C142" s="537" t="s">
        <v>627</v>
      </c>
    </row>
    <row r="143" spans="1:3">
      <c r="A143" s="550">
        <v>9.2200000000000006</v>
      </c>
      <c r="B143" s="522" t="s">
        <v>538</v>
      </c>
      <c r="C143" s="537" t="s">
        <v>628</v>
      </c>
    </row>
    <row r="144" spans="1:3" ht="24">
      <c r="A144" s="550">
        <v>9.23</v>
      </c>
      <c r="B144" s="522" t="s">
        <v>539</v>
      </c>
      <c r="C144" s="537" t="s">
        <v>629</v>
      </c>
    </row>
    <row r="145" spans="1:3" ht="24">
      <c r="A145" s="550">
        <v>9.24</v>
      </c>
      <c r="B145" s="522" t="s">
        <v>540</v>
      </c>
      <c r="C145" s="537" t="s">
        <v>630</v>
      </c>
    </row>
    <row r="146" spans="1:3">
      <c r="A146" s="550">
        <v>9.2500000000000107</v>
      </c>
      <c r="B146" s="522" t="s">
        <v>541</v>
      </c>
      <c r="C146" s="537" t="s">
        <v>631</v>
      </c>
    </row>
    <row r="147" spans="1:3" ht="24">
      <c r="A147" s="550">
        <v>9.2600000000000193</v>
      </c>
      <c r="B147" s="522" t="s">
        <v>632</v>
      </c>
      <c r="C147" s="549" t="s">
        <v>633</v>
      </c>
    </row>
    <row r="148" spans="1:3" s="361" customFormat="1" ht="24">
      <c r="A148" s="550">
        <v>9.2700000000000298</v>
      </c>
      <c r="B148" s="522" t="s">
        <v>99</v>
      </c>
      <c r="C148" s="549" t="s">
        <v>684</v>
      </c>
    </row>
    <row r="149" spans="1:3" s="361" customFormat="1">
      <c r="A149" s="526"/>
      <c r="B149" s="994" t="s">
        <v>635</v>
      </c>
      <c r="C149" s="995"/>
    </row>
    <row r="150" spans="1:3" s="361" customFormat="1">
      <c r="A150" s="525">
        <v>1</v>
      </c>
      <c r="B150" s="996" t="s">
        <v>928</v>
      </c>
      <c r="C150" s="997"/>
    </row>
    <row r="151" spans="1:3" s="361" customFormat="1">
      <c r="A151" s="525">
        <v>2</v>
      </c>
      <c r="B151" s="996" t="s">
        <v>685</v>
      </c>
      <c r="C151" s="997"/>
    </row>
    <row r="152" spans="1:3" s="361" customFormat="1">
      <c r="A152" s="525">
        <v>3</v>
      </c>
      <c r="B152" s="996" t="s">
        <v>682</v>
      </c>
      <c r="C152" s="997"/>
    </row>
    <row r="153" spans="1:3" s="361" customFormat="1">
      <c r="A153" s="526"/>
      <c r="B153" s="994" t="s">
        <v>636</v>
      </c>
      <c r="C153" s="995"/>
    </row>
    <row r="154" spans="1:3" s="361" customFormat="1">
      <c r="A154" s="525">
        <v>1</v>
      </c>
      <c r="B154" s="1005" t="s">
        <v>927</v>
      </c>
      <c r="C154" s="1006"/>
    </row>
    <row r="155" spans="1:3" s="361" customFormat="1">
      <c r="A155" s="525">
        <v>2</v>
      </c>
      <c r="B155" s="522" t="s">
        <v>865</v>
      </c>
      <c r="C155" s="604" t="s">
        <v>996</v>
      </c>
    </row>
    <row r="156" spans="1:3" ht="24">
      <c r="A156" s="525">
        <v>3</v>
      </c>
      <c r="B156" s="522" t="s">
        <v>864</v>
      </c>
      <c r="C156" s="547" t="s">
        <v>926</v>
      </c>
    </row>
    <row r="157" spans="1:3">
      <c r="A157" s="525">
        <v>4</v>
      </c>
      <c r="B157" s="522" t="s">
        <v>511</v>
      </c>
      <c r="C157" s="522" t="s">
        <v>947</v>
      </c>
    </row>
    <row r="158" spans="1:3" ht="25.2" customHeight="1">
      <c r="A158" s="526"/>
      <c r="B158" s="994" t="s">
        <v>637</v>
      </c>
      <c r="C158" s="995"/>
    </row>
    <row r="159" spans="1:3" ht="36">
      <c r="A159" s="525"/>
      <c r="B159" s="522" t="s">
        <v>915</v>
      </c>
      <c r="C159" s="605" t="s">
        <v>997</v>
      </c>
    </row>
    <row r="160" spans="1:3">
      <c r="A160" s="526"/>
      <c r="B160" s="994" t="s">
        <v>638</v>
      </c>
      <c r="C160" s="995"/>
    </row>
    <row r="161" spans="1:3" ht="39" customHeight="1">
      <c r="A161" s="526"/>
      <c r="B161" s="1003" t="s">
        <v>925</v>
      </c>
      <c r="C161" s="1004"/>
    </row>
    <row r="162" spans="1:3">
      <c r="A162" s="526" t="s">
        <v>639</v>
      </c>
      <c r="B162" s="548" t="s">
        <v>549</v>
      </c>
      <c r="C162" s="539" t="s">
        <v>640</v>
      </c>
    </row>
    <row r="163" spans="1:3">
      <c r="A163" s="526" t="s">
        <v>369</v>
      </c>
      <c r="B163" s="545" t="s">
        <v>550</v>
      </c>
      <c r="C163" s="547" t="s">
        <v>924</v>
      </c>
    </row>
    <row r="164" spans="1:3" ht="24">
      <c r="A164" s="526" t="s">
        <v>376</v>
      </c>
      <c r="B164" s="539" t="s">
        <v>551</v>
      </c>
      <c r="C164" s="547" t="s">
        <v>641</v>
      </c>
    </row>
    <row r="165" spans="1:3">
      <c r="A165" s="526" t="s">
        <v>642</v>
      </c>
      <c r="B165" s="545" t="s">
        <v>552</v>
      </c>
      <c r="C165" s="546" t="s">
        <v>643</v>
      </c>
    </row>
    <row r="166" spans="1:3" ht="24">
      <c r="A166" s="526" t="s">
        <v>644</v>
      </c>
      <c r="B166" s="545" t="s">
        <v>880</v>
      </c>
      <c r="C166" s="544" t="s">
        <v>923</v>
      </c>
    </row>
    <row r="167" spans="1:3" ht="24">
      <c r="A167" s="526" t="s">
        <v>377</v>
      </c>
      <c r="B167" s="545" t="s">
        <v>553</v>
      </c>
      <c r="C167" s="544" t="s">
        <v>646</v>
      </c>
    </row>
    <row r="168" spans="1:3" ht="24">
      <c r="A168" s="526" t="s">
        <v>645</v>
      </c>
      <c r="B168" s="542" t="s">
        <v>556</v>
      </c>
      <c r="C168" s="543" t="s">
        <v>653</v>
      </c>
    </row>
    <row r="169" spans="1:3" ht="24">
      <c r="A169" s="526" t="s">
        <v>647</v>
      </c>
      <c r="B169" s="542" t="s">
        <v>554</v>
      </c>
      <c r="C169" s="544" t="s">
        <v>649</v>
      </c>
    </row>
    <row r="170" spans="1:3" ht="26.7" customHeight="1">
      <c r="A170" s="526" t="s">
        <v>648</v>
      </c>
      <c r="B170" s="542" t="s">
        <v>555</v>
      </c>
      <c r="C170" s="543" t="s">
        <v>651</v>
      </c>
    </row>
    <row r="171" spans="1:3">
      <c r="A171" s="526" t="s">
        <v>650</v>
      </c>
      <c r="B171" s="520" t="s">
        <v>557</v>
      </c>
      <c r="C171" s="543" t="s">
        <v>655</v>
      </c>
    </row>
    <row r="172" spans="1:3" ht="24">
      <c r="A172" s="526" t="s">
        <v>652</v>
      </c>
      <c r="B172" s="542" t="s">
        <v>558</v>
      </c>
      <c r="C172" s="541" t="s">
        <v>656</v>
      </c>
    </row>
    <row r="173" spans="1:3">
      <c r="A173" s="526" t="s">
        <v>654</v>
      </c>
      <c r="B173" s="540" t="s">
        <v>559</v>
      </c>
      <c r="C173" s="539" t="s">
        <v>657</v>
      </c>
    </row>
    <row r="174" spans="1:3" ht="24">
      <c r="A174" s="526"/>
      <c r="B174" s="538" t="s">
        <v>922</v>
      </c>
      <c r="C174" s="537" t="s">
        <v>658</v>
      </c>
    </row>
    <row r="175" spans="1:3" ht="24">
      <c r="A175" s="526"/>
      <c r="B175" s="538" t="s">
        <v>921</v>
      </c>
      <c r="C175" s="537" t="s">
        <v>659</v>
      </c>
    </row>
    <row r="176" spans="1:3" ht="24">
      <c r="A176" s="526"/>
      <c r="B176" s="538" t="s">
        <v>920</v>
      </c>
      <c r="C176" s="537" t="s">
        <v>660</v>
      </c>
    </row>
    <row r="177" spans="1:3">
      <c r="A177" s="526"/>
      <c r="B177" s="994" t="s">
        <v>661</v>
      </c>
      <c r="C177" s="995"/>
    </row>
    <row r="178" spans="1:3">
      <c r="A178" s="526"/>
      <c r="B178" s="996" t="s">
        <v>919</v>
      </c>
      <c r="C178" s="997"/>
    </row>
    <row r="179" spans="1:3">
      <c r="A179" s="525">
        <v>1</v>
      </c>
      <c r="B179" s="537" t="s">
        <v>563</v>
      </c>
      <c r="C179" s="537" t="s">
        <v>563</v>
      </c>
    </row>
    <row r="180" spans="1:3" ht="24">
      <c r="A180" s="525">
        <v>2</v>
      </c>
      <c r="B180" s="537" t="s">
        <v>662</v>
      </c>
      <c r="C180" s="537" t="s">
        <v>663</v>
      </c>
    </row>
    <row r="181" spans="1:3">
      <c r="A181" s="525">
        <v>3</v>
      </c>
      <c r="B181" s="537" t="s">
        <v>565</v>
      </c>
      <c r="C181" s="537" t="s">
        <v>664</v>
      </c>
    </row>
    <row r="182" spans="1:3" ht="24">
      <c r="A182" s="525">
        <v>4</v>
      </c>
      <c r="B182" s="537" t="s">
        <v>566</v>
      </c>
      <c r="C182" s="537" t="s">
        <v>665</v>
      </c>
    </row>
    <row r="183" spans="1:3" ht="24">
      <c r="A183" s="525">
        <v>5</v>
      </c>
      <c r="B183" s="537" t="s">
        <v>567</v>
      </c>
      <c r="C183" s="537" t="s">
        <v>687</v>
      </c>
    </row>
    <row r="184" spans="1:3" ht="48">
      <c r="A184" s="525">
        <v>6</v>
      </c>
      <c r="B184" s="537" t="s">
        <v>568</v>
      </c>
      <c r="C184" s="537" t="s">
        <v>666</v>
      </c>
    </row>
    <row r="185" spans="1:3">
      <c r="A185" s="526"/>
      <c r="B185" s="994" t="s">
        <v>667</v>
      </c>
      <c r="C185" s="995"/>
    </row>
    <row r="186" spans="1:3">
      <c r="A186" s="526"/>
      <c r="B186" s="998" t="s">
        <v>918</v>
      </c>
      <c r="C186" s="999"/>
    </row>
    <row r="187" spans="1:3" ht="24">
      <c r="A187" s="526">
        <v>1.1000000000000001</v>
      </c>
      <c r="B187" s="536" t="s">
        <v>573</v>
      </c>
      <c r="C187" s="534" t="s">
        <v>668</v>
      </c>
    </row>
    <row r="188" spans="1:3" ht="49.95" customHeight="1">
      <c r="A188" s="526" t="s">
        <v>157</v>
      </c>
      <c r="B188" s="521" t="s">
        <v>574</v>
      </c>
      <c r="C188" s="534" t="s">
        <v>669</v>
      </c>
    </row>
    <row r="189" spans="1:3">
      <c r="A189" s="526" t="s">
        <v>575</v>
      </c>
      <c r="B189" s="535" t="s">
        <v>576</v>
      </c>
      <c r="C189" s="1000" t="s">
        <v>917</v>
      </c>
    </row>
    <row r="190" spans="1:3">
      <c r="A190" s="526" t="s">
        <v>577</v>
      </c>
      <c r="B190" s="535" t="s">
        <v>578</v>
      </c>
      <c r="C190" s="1000"/>
    </row>
    <row r="191" spans="1:3">
      <c r="A191" s="526" t="s">
        <v>579</v>
      </c>
      <c r="B191" s="535" t="s">
        <v>580</v>
      </c>
      <c r="C191" s="1000"/>
    </row>
    <row r="192" spans="1:3">
      <c r="A192" s="526" t="s">
        <v>581</v>
      </c>
      <c r="B192" s="535" t="s">
        <v>582</v>
      </c>
      <c r="C192" s="1000"/>
    </row>
    <row r="193" spans="1:4" ht="25.5" customHeight="1">
      <c r="A193" s="526">
        <v>1.2</v>
      </c>
      <c r="B193" s="533" t="s">
        <v>894</v>
      </c>
      <c r="C193" s="606" t="s">
        <v>998</v>
      </c>
    </row>
    <row r="194" spans="1:4" ht="24">
      <c r="A194" s="526" t="s">
        <v>584</v>
      </c>
      <c r="B194" s="528" t="s">
        <v>585</v>
      </c>
      <c r="C194" s="531" t="s">
        <v>670</v>
      </c>
    </row>
    <row r="195" spans="1:4" ht="24">
      <c r="A195" s="526" t="s">
        <v>586</v>
      </c>
      <c r="B195" s="532" t="s">
        <v>587</v>
      </c>
      <c r="C195" s="531" t="s">
        <v>671</v>
      </c>
    </row>
    <row r="196" spans="1:4" ht="25.95" customHeight="1">
      <c r="A196" s="526" t="s">
        <v>588</v>
      </c>
      <c r="B196" s="530" t="s">
        <v>589</v>
      </c>
      <c r="C196" s="519" t="s">
        <v>672</v>
      </c>
    </row>
    <row r="197" spans="1:4" ht="24">
      <c r="A197" s="526" t="s">
        <v>590</v>
      </c>
      <c r="B197" s="529" t="s">
        <v>591</v>
      </c>
      <c r="C197" s="519" t="s">
        <v>673</v>
      </c>
      <c r="D197" s="362"/>
    </row>
    <row r="198" spans="1:4" ht="12.6">
      <c r="A198" s="526">
        <v>1.4</v>
      </c>
      <c r="B198" s="528" t="s">
        <v>680</v>
      </c>
      <c r="C198" s="527" t="s">
        <v>674</v>
      </c>
      <c r="D198" s="363"/>
    </row>
    <row r="199" spans="1:4" ht="12.6">
      <c r="A199" s="526">
        <v>1.5</v>
      </c>
      <c r="B199" s="528" t="s">
        <v>681</v>
      </c>
      <c r="C199" s="527" t="s">
        <v>674</v>
      </c>
      <c r="D199" s="364"/>
    </row>
    <row r="200" spans="1:4" ht="12.6">
      <c r="A200" s="526"/>
      <c r="B200" s="986" t="s">
        <v>675</v>
      </c>
      <c r="C200" s="986"/>
      <c r="D200" s="364"/>
    </row>
    <row r="201" spans="1:4" ht="12.6">
      <c r="A201" s="526"/>
      <c r="B201" s="998" t="s">
        <v>916</v>
      </c>
      <c r="C201" s="998"/>
      <c r="D201" s="364"/>
    </row>
    <row r="202" spans="1:4" ht="12.6">
      <c r="A202" s="525"/>
      <c r="B202" s="522" t="s">
        <v>915</v>
      </c>
      <c r="C202" s="605" t="s">
        <v>996</v>
      </c>
      <c r="D202" s="364"/>
    </row>
    <row r="203" spans="1:4" ht="12.6">
      <c r="A203" s="526"/>
      <c r="B203" s="986" t="s">
        <v>676</v>
      </c>
      <c r="C203" s="986"/>
      <c r="D203" s="365"/>
    </row>
    <row r="204" spans="1:4" ht="12.6">
      <c r="A204" s="525"/>
      <c r="B204" s="1001" t="s">
        <v>914</v>
      </c>
      <c r="C204" s="1001"/>
      <c r="D204" s="366"/>
    </row>
    <row r="205" spans="1:4" ht="12.6">
      <c r="B205" s="986" t="s">
        <v>713</v>
      </c>
      <c r="C205" s="986"/>
      <c r="D205" s="367"/>
    </row>
    <row r="206" spans="1:4" ht="24">
      <c r="A206" s="521">
        <v>1</v>
      </c>
      <c r="B206" s="522" t="s">
        <v>689</v>
      </c>
      <c r="C206" s="519" t="s">
        <v>701</v>
      </c>
      <c r="D206" s="366"/>
    </row>
    <row r="207" spans="1:4" ht="18" customHeight="1">
      <c r="A207" s="521">
        <v>2</v>
      </c>
      <c r="B207" s="522" t="s">
        <v>690</v>
      </c>
      <c r="C207" s="519" t="s">
        <v>702</v>
      </c>
      <c r="D207" s="367"/>
    </row>
    <row r="208" spans="1:4" ht="24">
      <c r="A208" s="521">
        <v>3</v>
      </c>
      <c r="B208" s="522" t="s">
        <v>691</v>
      </c>
      <c r="C208" s="522" t="s">
        <v>703</v>
      </c>
      <c r="D208" s="368"/>
    </row>
    <row r="209" spans="1:4" ht="12.6">
      <c r="A209" s="521">
        <v>4</v>
      </c>
      <c r="B209" s="522" t="s">
        <v>692</v>
      </c>
      <c r="C209" s="522" t="s">
        <v>704</v>
      </c>
      <c r="D209" s="368"/>
    </row>
    <row r="210" spans="1:4" ht="24">
      <c r="A210" s="521">
        <v>5</v>
      </c>
      <c r="B210" s="522" t="s">
        <v>693</v>
      </c>
      <c r="C210" s="522" t="s">
        <v>705</v>
      </c>
    </row>
    <row r="211" spans="1:4" ht="24.45" customHeight="1">
      <c r="A211" s="521">
        <v>6</v>
      </c>
      <c r="B211" s="522" t="s">
        <v>694</v>
      </c>
      <c r="C211" s="522" t="s">
        <v>706</v>
      </c>
    </row>
    <row r="212" spans="1:4" ht="24">
      <c r="A212" s="521">
        <v>7</v>
      </c>
      <c r="B212" s="522" t="s">
        <v>695</v>
      </c>
      <c r="C212" s="522" t="s">
        <v>707</v>
      </c>
    </row>
    <row r="213" spans="1:4">
      <c r="A213" s="521">
        <v>7.1</v>
      </c>
      <c r="B213" s="524" t="s">
        <v>696</v>
      </c>
      <c r="C213" s="522" t="s">
        <v>708</v>
      </c>
    </row>
    <row r="214" spans="1:4">
      <c r="A214" s="521">
        <v>7.2</v>
      </c>
      <c r="B214" s="524" t="s">
        <v>697</v>
      </c>
      <c r="C214" s="522" t="s">
        <v>709</v>
      </c>
    </row>
    <row r="215" spans="1:4">
      <c r="A215" s="521">
        <v>7.3</v>
      </c>
      <c r="B215" s="523" t="s">
        <v>698</v>
      </c>
      <c r="C215" s="522" t="s">
        <v>710</v>
      </c>
    </row>
    <row r="216" spans="1:4" ht="39.450000000000003" customHeight="1">
      <c r="A216" s="521">
        <v>8</v>
      </c>
      <c r="B216" s="522" t="s">
        <v>699</v>
      </c>
      <c r="C216" s="519" t="s">
        <v>711</v>
      </c>
    </row>
    <row r="217" spans="1:4">
      <c r="A217" s="521">
        <v>9</v>
      </c>
      <c r="B217" s="522" t="s">
        <v>700</v>
      </c>
      <c r="C217" s="519" t="s">
        <v>712</v>
      </c>
    </row>
    <row r="218" spans="1:4">
      <c r="A218" s="563">
        <v>10.1</v>
      </c>
      <c r="B218" s="564" t="s">
        <v>720</v>
      </c>
      <c r="C218" s="555" t="s">
        <v>721</v>
      </c>
    </row>
    <row r="219" spans="1:4">
      <c r="A219" s="1002"/>
      <c r="B219" s="565" t="s">
        <v>906</v>
      </c>
      <c r="C219" s="519" t="s">
        <v>913</v>
      </c>
    </row>
    <row r="220" spans="1:4">
      <c r="A220" s="1002"/>
      <c r="B220" s="520" t="s">
        <v>572</v>
      </c>
      <c r="C220" s="519" t="s">
        <v>912</v>
      </c>
    </row>
    <row r="221" spans="1:4">
      <c r="A221" s="1002"/>
      <c r="B221" s="520" t="s">
        <v>905</v>
      </c>
      <c r="C221" s="606" t="s">
        <v>999</v>
      </c>
    </row>
    <row r="222" spans="1:4">
      <c r="A222" s="1002"/>
      <c r="B222" s="520" t="s">
        <v>714</v>
      </c>
      <c r="C222" s="519" t="s">
        <v>911</v>
      </c>
    </row>
    <row r="223" spans="1:4" ht="24">
      <c r="A223" s="1002"/>
      <c r="B223" s="520" t="s">
        <v>718</v>
      </c>
      <c r="C223" s="534" t="s">
        <v>910</v>
      </c>
    </row>
    <row r="224" spans="1:4" ht="36">
      <c r="A224" s="1002"/>
      <c r="B224" s="520" t="s">
        <v>717</v>
      </c>
      <c r="C224" s="519" t="s">
        <v>909</v>
      </c>
    </row>
    <row r="225" spans="1:3">
      <c r="A225" s="1002"/>
      <c r="B225" s="520" t="s">
        <v>948</v>
      </c>
      <c r="C225" s="519" t="s">
        <v>908</v>
      </c>
    </row>
    <row r="226" spans="1:3" ht="24">
      <c r="A226" s="1002"/>
      <c r="B226" s="520" t="s">
        <v>949</v>
      </c>
      <c r="C226" s="519" t="s">
        <v>907</v>
      </c>
    </row>
    <row r="227" spans="1:3" ht="12.6">
      <c r="A227" s="556"/>
      <c r="B227" s="557"/>
      <c r="C227" s="558"/>
    </row>
    <row r="228" spans="1:3" ht="12.6">
      <c r="A228" s="556"/>
      <c r="B228" s="558"/>
      <c r="C228" s="559"/>
    </row>
    <row r="229" spans="1:3" ht="12.6">
      <c r="A229" s="556"/>
      <c r="B229" s="558"/>
      <c r="C229" s="559"/>
    </row>
    <row r="230" spans="1:3" ht="12.6">
      <c r="A230" s="556"/>
      <c r="B230" s="560"/>
      <c r="C230" s="559"/>
    </row>
    <row r="231" spans="1:3">
      <c r="A231" s="993"/>
      <c r="B231" s="561"/>
      <c r="C231" s="559"/>
    </row>
    <row r="232" spans="1:3">
      <c r="A232" s="993"/>
      <c r="B232" s="561"/>
      <c r="C232" s="559"/>
    </row>
    <row r="233" spans="1:3">
      <c r="A233" s="993"/>
      <c r="B233" s="561"/>
      <c r="C233" s="559"/>
    </row>
    <row r="234" spans="1:3">
      <c r="A234" s="993"/>
      <c r="B234" s="561"/>
      <c r="C234" s="562"/>
    </row>
    <row r="235" spans="1:3" ht="40.5" customHeight="1">
      <c r="A235" s="993"/>
      <c r="B235" s="561"/>
      <c r="C235" s="559"/>
    </row>
    <row r="236" spans="1:3" ht="24" customHeight="1">
      <c r="A236" s="993"/>
      <c r="B236" s="561"/>
      <c r="C236" s="559"/>
    </row>
    <row r="237" spans="1:3">
      <c r="A237" s="993"/>
      <c r="B237" s="561"/>
      <c r="C237" s="559"/>
    </row>
  </sheetData>
  <mergeCells count="133">
    <mergeCell ref="B158:C158"/>
    <mergeCell ref="B160:C160"/>
    <mergeCell ref="B161:C161"/>
    <mergeCell ref="B117:C117"/>
    <mergeCell ref="B119:C119"/>
    <mergeCell ref="B120:C120"/>
    <mergeCell ref="B149:C149"/>
    <mergeCell ref="B150:C150"/>
    <mergeCell ref="B151:C151"/>
    <mergeCell ref="B152:C152"/>
    <mergeCell ref="B153:C153"/>
    <mergeCell ref="B154:C154"/>
    <mergeCell ref="A231:A237"/>
    <mergeCell ref="B177:C177"/>
    <mergeCell ref="B178:C178"/>
    <mergeCell ref="B185:C185"/>
    <mergeCell ref="B186:C186"/>
    <mergeCell ref="C189:C192"/>
    <mergeCell ref="B200:C200"/>
    <mergeCell ref="B201:C201"/>
    <mergeCell ref="B203:C203"/>
    <mergeCell ref="B204:C204"/>
    <mergeCell ref="B205:C205"/>
    <mergeCell ref="A219:A226"/>
    <mergeCell ref="B111:C111"/>
    <mergeCell ref="A112:C112"/>
    <mergeCell ref="A113:C113"/>
    <mergeCell ref="B114:C114"/>
    <mergeCell ref="B115:C115"/>
    <mergeCell ref="B116:C116"/>
    <mergeCell ref="A98:C98"/>
    <mergeCell ref="A106:C106"/>
    <mergeCell ref="B107:C107"/>
    <mergeCell ref="A108:C108"/>
    <mergeCell ref="B109:C109"/>
    <mergeCell ref="B110:C110"/>
    <mergeCell ref="B92:C92"/>
    <mergeCell ref="B93:C93"/>
    <mergeCell ref="B94:C94"/>
    <mergeCell ref="B95:C95"/>
    <mergeCell ref="B96:C96"/>
    <mergeCell ref="A97:C97"/>
    <mergeCell ref="B86:C86"/>
    <mergeCell ref="B87:C87"/>
    <mergeCell ref="B88:C88"/>
    <mergeCell ref="A89:C89"/>
    <mergeCell ref="B90:C90"/>
    <mergeCell ref="B91:C91"/>
    <mergeCell ref="B80:C80"/>
    <mergeCell ref="A81:C81"/>
    <mergeCell ref="B82:C82"/>
    <mergeCell ref="B83:C83"/>
    <mergeCell ref="B84:C84"/>
    <mergeCell ref="B85:C85"/>
    <mergeCell ref="B74:C74"/>
    <mergeCell ref="B75:C75"/>
    <mergeCell ref="B76:C76"/>
    <mergeCell ref="A77:C77"/>
    <mergeCell ref="B78:C78"/>
    <mergeCell ref="B79:C79"/>
    <mergeCell ref="A68:C68"/>
    <mergeCell ref="B69:C69"/>
    <mergeCell ref="B70:C70"/>
    <mergeCell ref="B71:C71"/>
    <mergeCell ref="B72:C72"/>
    <mergeCell ref="B73:C73"/>
    <mergeCell ref="B60:C60"/>
    <mergeCell ref="B61:C61"/>
    <mergeCell ref="B62:C62"/>
    <mergeCell ref="B63:C63"/>
    <mergeCell ref="A64:C64"/>
    <mergeCell ref="B65:C65"/>
    <mergeCell ref="A66:C66"/>
    <mergeCell ref="B67:C67"/>
    <mergeCell ref="A54:C54"/>
    <mergeCell ref="B55:C55"/>
    <mergeCell ref="B56:C56"/>
    <mergeCell ref="B57:C57"/>
    <mergeCell ref="B58:C58"/>
    <mergeCell ref="B59:C59"/>
    <mergeCell ref="B48:C48"/>
    <mergeCell ref="B49:C49"/>
    <mergeCell ref="B50:C50"/>
    <mergeCell ref="B51:C51"/>
    <mergeCell ref="B52:C52"/>
    <mergeCell ref="B53:C53"/>
    <mergeCell ref="B42:C42"/>
    <mergeCell ref="B43:C43"/>
    <mergeCell ref="B44:C44"/>
    <mergeCell ref="A45:C45"/>
    <mergeCell ref="B46:C46"/>
    <mergeCell ref="A47:C47"/>
    <mergeCell ref="B37:C37"/>
    <mergeCell ref="B38:C38"/>
    <mergeCell ref="B40:C40"/>
    <mergeCell ref="A41:C41"/>
    <mergeCell ref="B35:C35"/>
    <mergeCell ref="B33:C33"/>
    <mergeCell ref="B36:C36"/>
    <mergeCell ref="B39:C39"/>
    <mergeCell ref="B25:C25"/>
    <mergeCell ref="A26:C26"/>
    <mergeCell ref="B27:C27"/>
    <mergeCell ref="A28:C28"/>
    <mergeCell ref="B29:C29"/>
    <mergeCell ref="B30:C30"/>
    <mergeCell ref="B22:C22"/>
    <mergeCell ref="B23:C23"/>
    <mergeCell ref="B24:C24"/>
    <mergeCell ref="B16:C16"/>
    <mergeCell ref="B17:C17"/>
    <mergeCell ref="B18:C18"/>
    <mergeCell ref="B31:C31"/>
    <mergeCell ref="B32:C32"/>
    <mergeCell ref="B34:C34"/>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s>
  <conditionalFormatting sqref="B215">
    <cfRule type="duplicateValues" dxfId="7" priority="1"/>
    <cfRule type="duplicateValues" dxfId="6" priority="2"/>
    <cfRule type="duplicateValues" dxfId="5" priority="3"/>
    <cfRule type="duplicateValues" dxfId="4" priority="4"/>
  </conditionalFormatting>
  <conditionalFormatting sqref="B227">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04CC19C4-6FB6-4E82-B7BC-E1EF13F34441}">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2025-01-30T16:33:38Z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6841e2b4-6949-47da-ab68-923866022c78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