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2536" windowHeight="8280" tabRatio="854"/>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92" l="1"/>
  <c r="G24" i="80" l="1"/>
  <c r="F24" i="80" l="1"/>
  <c r="E24" i="80"/>
  <c r="D24" i="80"/>
  <c r="C38" i="94" l="1"/>
  <c r="G8" i="80" l="1"/>
  <c r="G18" i="80"/>
  <c r="S8" i="35" l="1"/>
  <c r="S9" i="35"/>
  <c r="S10" i="35"/>
  <c r="S11" i="35"/>
  <c r="S12" i="35"/>
  <c r="S13" i="35"/>
  <c r="S14" i="35"/>
  <c r="S15" i="35"/>
  <c r="S16" i="35"/>
  <c r="S17" i="35"/>
  <c r="S18" i="35"/>
  <c r="S19" i="35"/>
  <c r="S20" i="35"/>
  <c r="S21" i="35"/>
  <c r="C36" i="92" l="1"/>
  <c r="F36" i="92" l="1"/>
  <c r="C27" i="92" l="1"/>
  <c r="D28" i="72" l="1"/>
  <c r="L5" i="6"/>
  <c r="K5" i="6"/>
  <c r="J5" i="6"/>
  <c r="I5" i="6"/>
  <c r="H7" i="96" l="1"/>
  <c r="H8" i="96"/>
  <c r="H9" i="96"/>
  <c r="H10" i="96"/>
  <c r="H11" i="96"/>
  <c r="H12" i="96"/>
  <c r="H13" i="96"/>
  <c r="H14" i="96"/>
  <c r="H15" i="96"/>
  <c r="H16" i="96"/>
  <c r="H17" i="96"/>
  <c r="H18" i="96"/>
  <c r="H19" i="96"/>
  <c r="H20" i="96"/>
  <c r="H22" i="96"/>
  <c r="H23" i="96"/>
  <c r="C22" i="35"/>
  <c r="D22" i="35"/>
  <c r="E22" i="35"/>
  <c r="F22" i="35"/>
  <c r="G22" i="35"/>
  <c r="H22" i="35"/>
  <c r="I22" i="35"/>
  <c r="J22" i="35"/>
  <c r="K22" i="35"/>
  <c r="L22" i="35"/>
  <c r="M22" i="35"/>
  <c r="N22" i="35"/>
  <c r="O22" i="35"/>
  <c r="P22" i="35"/>
  <c r="Q22" i="35"/>
  <c r="R22" i="35"/>
  <c r="E23" i="72"/>
  <c r="C8" i="72"/>
  <c r="H21" i="96" l="1"/>
  <c r="E6" i="94"/>
  <c r="E7" i="94"/>
  <c r="C8" i="94"/>
  <c r="D8" i="94"/>
  <c r="E9" i="94"/>
  <c r="E10" i="94"/>
  <c r="C11" i="94"/>
  <c r="D11" i="94"/>
  <c r="E12" i="94"/>
  <c r="E13" i="94"/>
  <c r="E15" i="94"/>
  <c r="E16" i="94"/>
  <c r="C17" i="94"/>
  <c r="C14" i="94" s="1"/>
  <c r="D17" i="94"/>
  <c r="D14" i="94" s="1"/>
  <c r="E18" i="94"/>
  <c r="E19" i="94"/>
  <c r="E20" i="94"/>
  <c r="E21" i="94"/>
  <c r="E22" i="94"/>
  <c r="E23" i="94"/>
  <c r="E24" i="94"/>
  <c r="E25" i="94"/>
  <c r="E26" i="94"/>
  <c r="E27" i="94"/>
  <c r="E28" i="94"/>
  <c r="E29" i="94"/>
  <c r="C30" i="94"/>
  <c r="D30" i="94"/>
  <c r="E31" i="94"/>
  <c r="E32" i="94"/>
  <c r="E33" i="94"/>
  <c r="E34" i="94"/>
  <c r="E35" i="94"/>
  <c r="E36" i="94"/>
  <c r="E37" i="94"/>
  <c r="D38" i="94"/>
  <c r="E39" i="94"/>
  <c r="E40" i="94"/>
  <c r="E41" i="94"/>
  <c r="E42" i="94"/>
  <c r="E43" i="94"/>
  <c r="E30" i="94" l="1"/>
  <c r="E17" i="94"/>
  <c r="E38" i="94"/>
  <c r="E11" i="94"/>
  <c r="E8" i="94"/>
  <c r="E14" i="94"/>
  <c r="H33" i="97"/>
  <c r="C62" i="69" l="1"/>
  <c r="C67" i="69"/>
  <c r="C40" i="69"/>
  <c r="C52" i="69" s="1"/>
  <c r="C29" i="69"/>
  <c r="C26" i="69"/>
  <c r="C23" i="69"/>
  <c r="C18" i="69"/>
  <c r="C14" i="69"/>
  <c r="C6" i="69"/>
  <c r="C21" i="77"/>
  <c r="C20" i="77"/>
  <c r="C19" i="77"/>
  <c r="C44" i="28"/>
  <c r="C53" i="28" s="1"/>
  <c r="C36" i="28"/>
  <c r="C32" i="28"/>
  <c r="C31" i="28" s="1"/>
  <c r="C12" i="28"/>
  <c r="C6" i="28"/>
  <c r="E34" i="72"/>
  <c r="E33" i="72"/>
  <c r="E32" i="72"/>
  <c r="D31" i="72"/>
  <c r="C31" i="72"/>
  <c r="E30" i="72"/>
  <c r="E29" i="72"/>
  <c r="C28" i="72"/>
  <c r="E27" i="72"/>
  <c r="E26" i="72"/>
  <c r="D25" i="72"/>
  <c r="C25" i="72"/>
  <c r="E24" i="72"/>
  <c r="E22" i="72"/>
  <c r="E21" i="72"/>
  <c r="D20" i="72"/>
  <c r="C20" i="72"/>
  <c r="E19" i="72"/>
  <c r="E18" i="72"/>
  <c r="E17" i="72"/>
  <c r="D16" i="72"/>
  <c r="C16" i="72"/>
  <c r="E16" i="72" s="1"/>
  <c r="E15" i="72"/>
  <c r="E14" i="72"/>
  <c r="E13" i="72"/>
  <c r="E12" i="72"/>
  <c r="E11" i="72"/>
  <c r="E10" i="72"/>
  <c r="E9" i="72"/>
  <c r="D8" i="72"/>
  <c r="C42" i="28" l="1"/>
  <c r="C35" i="69"/>
  <c r="E25" i="72"/>
  <c r="E31" i="72"/>
  <c r="E28" i="72"/>
  <c r="C68" i="69"/>
  <c r="C29" i="28"/>
  <c r="E20" i="72"/>
  <c r="E8" i="72"/>
  <c r="F11" i="80"/>
  <c r="C13" i="93" l="1"/>
  <c r="D13" i="93" l="1"/>
  <c r="E12" i="93"/>
  <c r="E27" i="93"/>
  <c r="C6" i="93" l="1"/>
  <c r="C24" i="92"/>
  <c r="C18" i="80" l="1"/>
  <c r="E19" i="37" l="1"/>
  <c r="E18" i="37"/>
  <c r="E17" i="37"/>
  <c r="E16" i="37"/>
  <c r="E15" i="37"/>
  <c r="M14" i="37"/>
  <c r="L14" i="37"/>
  <c r="K14" i="37"/>
  <c r="J14" i="37"/>
  <c r="I14" i="37"/>
  <c r="H14" i="37"/>
  <c r="G14" i="37"/>
  <c r="F14" i="37"/>
  <c r="C14" i="37"/>
  <c r="E12" i="37"/>
  <c r="E11" i="37"/>
  <c r="E10" i="37"/>
  <c r="E9" i="37"/>
  <c r="E8" i="37"/>
  <c r="M7" i="37"/>
  <c r="L7" i="37"/>
  <c r="K7" i="37"/>
  <c r="J7" i="37"/>
  <c r="I7" i="37"/>
  <c r="H7" i="37"/>
  <c r="G7" i="37"/>
  <c r="F7" i="37"/>
  <c r="C7" i="37"/>
  <c r="E14" i="37" l="1"/>
  <c r="E7" i="37"/>
  <c r="G63" i="92"/>
  <c r="F63" i="92"/>
  <c r="G59" i="92"/>
  <c r="F59" i="92"/>
  <c r="G47" i="92"/>
  <c r="F47" i="92"/>
  <c r="C47" i="92"/>
  <c r="G41" i="92"/>
  <c r="F41" i="92"/>
  <c r="D15" i="92"/>
  <c r="C15" i="92"/>
  <c r="C19" i="92"/>
  <c r="G24" i="92"/>
  <c r="F24" i="92"/>
  <c r="G19" i="92"/>
  <c r="F19" i="92"/>
  <c r="F7" i="92"/>
  <c r="G7" i="92"/>
  <c r="G36" i="92" l="1"/>
  <c r="C14" i="80"/>
  <c r="D5" i="6"/>
  <c r="G33" i="80" l="1"/>
  <c r="G37" i="80" s="1"/>
  <c r="F33" i="80"/>
  <c r="E33" i="80"/>
  <c r="D33" i="80"/>
  <c r="C33" i="80"/>
  <c r="C24" i="80"/>
  <c r="F18" i="80"/>
  <c r="E18" i="80"/>
  <c r="D18" i="80"/>
  <c r="G14" i="80"/>
  <c r="F14" i="80"/>
  <c r="E14" i="80"/>
  <c r="D14" i="80"/>
  <c r="G11" i="80"/>
  <c r="E11" i="80"/>
  <c r="D11" i="80"/>
  <c r="C11" i="80"/>
  <c r="F8" i="80"/>
  <c r="E8" i="80"/>
  <c r="D8" i="80"/>
  <c r="C8" i="80"/>
  <c r="G21" i="80" l="1"/>
  <c r="G39" i="80" l="1"/>
  <c r="C18" i="99"/>
  <c r="C15" i="98"/>
  <c r="F68" i="92" l="1"/>
  <c r="G68" i="92"/>
  <c r="H67" i="92"/>
  <c r="H66" i="92"/>
  <c r="H65" i="92"/>
  <c r="H64" i="92"/>
  <c r="H63" i="92"/>
  <c r="H62" i="92"/>
  <c r="H61" i="92"/>
  <c r="H60" i="92"/>
  <c r="H59" i="92"/>
  <c r="H58" i="92"/>
  <c r="H57" i="92"/>
  <c r="H56" i="92"/>
  <c r="H55" i="92"/>
  <c r="H52" i="92"/>
  <c r="H51" i="92"/>
  <c r="H50" i="92"/>
  <c r="H49" i="92"/>
  <c r="H48" i="92"/>
  <c r="H47" i="92"/>
  <c r="H46" i="92"/>
  <c r="H45" i="92"/>
  <c r="H44" i="92"/>
  <c r="H43" i="92"/>
  <c r="H42" i="92"/>
  <c r="H41" i="92"/>
  <c r="H40" i="92"/>
  <c r="H39" i="92"/>
  <c r="H38" i="92"/>
  <c r="H35" i="92"/>
  <c r="H34" i="92"/>
  <c r="H33" i="92"/>
  <c r="H32" i="92"/>
  <c r="H31" i="92"/>
  <c r="H30" i="92"/>
  <c r="H29" i="92"/>
  <c r="H28" i="92"/>
  <c r="H27" i="92"/>
  <c r="H26" i="92"/>
  <c r="H25" i="92"/>
  <c r="H24" i="92"/>
  <c r="H23" i="92"/>
  <c r="H22" i="92"/>
  <c r="H21" i="92"/>
  <c r="H20" i="92"/>
  <c r="H19" i="92"/>
  <c r="H18" i="92"/>
  <c r="H17" i="92"/>
  <c r="H16" i="92"/>
  <c r="H15" i="92"/>
  <c r="H14" i="92"/>
  <c r="H13" i="92"/>
  <c r="H12" i="92"/>
  <c r="H11" i="92"/>
  <c r="H10" i="92"/>
  <c r="H9" i="92"/>
  <c r="H8" i="92"/>
  <c r="H7" i="92"/>
  <c r="F43" i="93" l="1"/>
  <c r="F45" i="93" s="1"/>
  <c r="G43" i="93"/>
  <c r="G45" i="93" s="1"/>
  <c r="H68" i="92"/>
  <c r="C22" i="74" l="1"/>
  <c r="E37" i="72"/>
  <c r="C37" i="72"/>
  <c r="H43" i="94" l="1"/>
  <c r="H42" i="94"/>
  <c r="H41" i="94"/>
  <c r="H40" i="94"/>
  <c r="H39" i="94"/>
  <c r="G38" i="94"/>
  <c r="F38" i="94"/>
  <c r="H37" i="94"/>
  <c r="H36" i="94"/>
  <c r="H35" i="94"/>
  <c r="H34" i="94"/>
  <c r="H33" i="94"/>
  <c r="H32" i="94"/>
  <c r="H31" i="94"/>
  <c r="G30" i="94"/>
  <c r="F30" i="94"/>
  <c r="H29" i="94"/>
  <c r="H28" i="94"/>
  <c r="H27" i="94"/>
  <c r="H26" i="94"/>
  <c r="H25" i="94"/>
  <c r="H24" i="94"/>
  <c r="H23" i="94"/>
  <c r="H22" i="94"/>
  <c r="H21" i="94"/>
  <c r="H20" i="94"/>
  <c r="H19" i="94"/>
  <c r="H18" i="94"/>
  <c r="G17" i="94"/>
  <c r="G14" i="94" s="1"/>
  <c r="F17" i="94"/>
  <c r="F14" i="94" s="1"/>
  <c r="H16" i="94"/>
  <c r="H15" i="94"/>
  <c r="H13" i="94"/>
  <c r="H12" i="94"/>
  <c r="G11" i="94"/>
  <c r="F11" i="94"/>
  <c r="H10" i="94"/>
  <c r="H9" i="94"/>
  <c r="G8" i="94"/>
  <c r="F8" i="94"/>
  <c r="H7" i="94"/>
  <c r="H6" i="94"/>
  <c r="H38" i="94" l="1"/>
  <c r="H14" i="94"/>
  <c r="H30" i="94"/>
  <c r="H8" i="94"/>
  <c r="H11" i="94"/>
  <c r="H17" i="94"/>
  <c r="C7" i="92"/>
  <c r="B1" i="94" l="1"/>
  <c r="B1" i="93"/>
  <c r="B1" i="92"/>
  <c r="B1" i="104" l="1"/>
  <c r="B1" i="103"/>
  <c r="B1" i="102"/>
  <c r="B1" i="101"/>
  <c r="B1" i="100"/>
  <c r="B1" i="99"/>
  <c r="B1" i="98"/>
  <c r="B1" i="97"/>
  <c r="B1" i="96"/>
  <c r="B1" i="95"/>
  <c r="H7" i="97" l="1"/>
  <c r="H8" i="97"/>
  <c r="H9" i="97"/>
  <c r="H10" i="97"/>
  <c r="H11" i="97"/>
  <c r="H12" i="97"/>
  <c r="H13" i="97"/>
  <c r="H14" i="97"/>
  <c r="H15" i="97"/>
  <c r="H16" i="97"/>
  <c r="H17" i="97"/>
  <c r="H18" i="97"/>
  <c r="H19" i="97"/>
  <c r="H20" i="97"/>
  <c r="H21" i="97"/>
  <c r="H22" i="97"/>
  <c r="H23" i="97"/>
  <c r="H24" i="97"/>
  <c r="H25" i="97"/>
  <c r="H26" i="97"/>
  <c r="H27" i="97"/>
  <c r="H28" i="97"/>
  <c r="H29" i="97"/>
  <c r="H30" i="97"/>
  <c r="H31" i="97"/>
  <c r="H32" i="97"/>
  <c r="D15" i="98" l="1"/>
  <c r="H34" i="97"/>
  <c r="D37" i="72"/>
  <c r="H44" i="93"/>
  <c r="E44" i="93"/>
  <c r="H42" i="93"/>
  <c r="E42" i="93"/>
  <c r="H41" i="93"/>
  <c r="E41" i="93"/>
  <c r="H40" i="93"/>
  <c r="E40" i="93"/>
  <c r="H39" i="93"/>
  <c r="E39" i="93"/>
  <c r="H38" i="93"/>
  <c r="E38" i="93"/>
  <c r="D37" i="93"/>
  <c r="C37" i="93"/>
  <c r="H36" i="93"/>
  <c r="E36" i="93"/>
  <c r="H35" i="93"/>
  <c r="E35" i="93"/>
  <c r="D34" i="93"/>
  <c r="C34" i="93"/>
  <c r="H33" i="93"/>
  <c r="E33" i="93"/>
  <c r="H32" i="93"/>
  <c r="E32" i="93"/>
  <c r="H31" i="93"/>
  <c r="E31" i="93"/>
  <c r="H30" i="93"/>
  <c r="E30" i="93"/>
  <c r="E29" i="93"/>
  <c r="H28" i="93"/>
  <c r="E28" i="93"/>
  <c r="H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H12" i="93"/>
  <c r="H11" i="93"/>
  <c r="E11" i="93"/>
  <c r="H10" i="93"/>
  <c r="E10" i="93"/>
  <c r="H9" i="93"/>
  <c r="E9" i="93"/>
  <c r="H8" i="93"/>
  <c r="E8" i="93"/>
  <c r="H7" i="93"/>
  <c r="E7" i="93"/>
  <c r="D6" i="93"/>
  <c r="E67" i="92"/>
  <c r="E66" i="92"/>
  <c r="E65" i="92"/>
  <c r="E64" i="92"/>
  <c r="D63" i="92"/>
  <c r="C63" i="92"/>
  <c r="E62" i="92"/>
  <c r="E61" i="92"/>
  <c r="E60" i="92"/>
  <c r="E58" i="92"/>
  <c r="E57" i="92"/>
  <c r="E56" i="92"/>
  <c r="E55" i="92"/>
  <c r="E52" i="92"/>
  <c r="E51" i="92"/>
  <c r="E50" i="92"/>
  <c r="E49" i="92"/>
  <c r="E48" i="92"/>
  <c r="D47" i="92"/>
  <c r="E46" i="92"/>
  <c r="E45" i="92"/>
  <c r="E44" i="92"/>
  <c r="E43" i="92"/>
  <c r="E42" i="92"/>
  <c r="D41" i="92"/>
  <c r="C41" i="92"/>
  <c r="E40" i="92"/>
  <c r="E39" i="92"/>
  <c r="E38" i="92"/>
  <c r="E35" i="92"/>
  <c r="E34" i="92"/>
  <c r="E33" i="92"/>
  <c r="E32" i="92"/>
  <c r="E31" i="92"/>
  <c r="D30" i="92"/>
  <c r="C30" i="92"/>
  <c r="E29" i="92"/>
  <c r="E28" i="92"/>
  <c r="E26" i="92"/>
  <c r="E25" i="92"/>
  <c r="D24" i="92"/>
  <c r="E23" i="92"/>
  <c r="E22" i="92"/>
  <c r="E21" i="92"/>
  <c r="E20" i="92"/>
  <c r="D19" i="92"/>
  <c r="E18" i="92"/>
  <c r="E17" i="92"/>
  <c r="E16" i="92"/>
  <c r="E15" i="92"/>
  <c r="E14" i="92"/>
  <c r="E13" i="92"/>
  <c r="E12" i="92"/>
  <c r="E11" i="92"/>
  <c r="E10" i="92"/>
  <c r="E9" i="92"/>
  <c r="E8" i="92"/>
  <c r="D7" i="92"/>
  <c r="D43" i="93" l="1"/>
  <c r="E19" i="92"/>
  <c r="C43" i="93"/>
  <c r="C45" i="93" s="1"/>
  <c r="C68" i="92"/>
  <c r="D36" i="92"/>
  <c r="E47" i="92"/>
  <c r="E63" i="92"/>
  <c r="D68" i="92"/>
  <c r="E13" i="93"/>
  <c r="H29" i="93"/>
  <c r="H34" i="93"/>
  <c r="H37" i="93"/>
  <c r="E37" i="93"/>
  <c r="E34" i="93"/>
  <c r="E6" i="93"/>
  <c r="E59" i="92"/>
  <c r="G53" i="92"/>
  <c r="E24" i="92"/>
  <c r="E41" i="92"/>
  <c r="E27" i="92"/>
  <c r="D53" i="92"/>
  <c r="E30" i="92"/>
  <c r="H43" i="93"/>
  <c r="H45" i="93"/>
  <c r="H6" i="93"/>
  <c r="C53" i="92"/>
  <c r="F53" i="92"/>
  <c r="E7" i="92"/>
  <c r="H36" i="92" l="1"/>
  <c r="G69" i="92"/>
  <c r="D69" i="92"/>
  <c r="C69" i="92"/>
  <c r="E68" i="92"/>
  <c r="F69" i="92"/>
  <c r="H53" i="92"/>
  <c r="D45" i="93"/>
  <c r="E36" i="92"/>
  <c r="E43" i="93"/>
  <c r="E53" i="92"/>
  <c r="H69" i="92" l="1"/>
  <c r="E69" i="92"/>
  <c r="E45" i="93"/>
  <c r="B1" i="80"/>
  <c r="G6" i="71" l="1"/>
  <c r="G13" i="71" s="1"/>
  <c r="F6" i="71"/>
  <c r="F13" i="71" s="1"/>
  <c r="E6" i="71"/>
  <c r="E13" i="71" s="1"/>
  <c r="D6" i="71"/>
  <c r="D13" i="71" s="1"/>
  <c r="C6" i="71"/>
  <c r="C13" i="71" s="1"/>
  <c r="C35" i="79" l="1"/>
  <c r="B1" i="79" l="1"/>
  <c r="B1" i="37"/>
  <c r="B1" i="36"/>
  <c r="B1" i="74"/>
  <c r="B1" i="64"/>
  <c r="B1" i="35"/>
  <c r="B1" i="69"/>
  <c r="B1" i="77"/>
  <c r="B1" i="28"/>
  <c r="B1" i="73"/>
  <c r="B1" i="72"/>
  <c r="B1" i="52"/>
  <c r="B1" i="71"/>
  <c r="B1" i="6"/>
  <c r="C30" i="79" l="1"/>
  <c r="C26" i="79"/>
  <c r="C8" i="79"/>
  <c r="N16" i="37" l="1"/>
  <c r="N17" i="37"/>
  <c r="N18" i="37"/>
  <c r="N19" i="37"/>
  <c r="N20" i="37"/>
  <c r="N15" i="37"/>
  <c r="N13" i="37"/>
  <c r="N10" i="37"/>
  <c r="N9" i="37"/>
  <c r="N11" i="37"/>
  <c r="N12" i="37"/>
  <c r="M21" i="37"/>
  <c r="L21" i="37"/>
  <c r="J21" i="37"/>
  <c r="I21" i="37"/>
  <c r="H21" i="37"/>
  <c r="G21" i="37"/>
  <c r="F21" i="37"/>
  <c r="C21" i="37"/>
  <c r="N14" i="37" l="1"/>
  <c r="E21" i="37"/>
  <c r="N8" i="37"/>
  <c r="C12" i="79" l="1"/>
  <c r="C18" i="79" s="1"/>
  <c r="C36" i="79" s="1"/>
  <c r="C38" i="79" s="1"/>
  <c r="N7" i="37"/>
  <c r="N21" i="37" s="1"/>
  <c r="K21" i="37"/>
  <c r="C5" i="73" l="1"/>
  <c r="C8" i="73" s="1"/>
  <c r="S22" i="35" l="1"/>
  <c r="G22" i="74"/>
  <c r="F22" i="74"/>
  <c r="V7" i="64" l="1"/>
  <c r="T21" i="64" l="1"/>
  <c r="U21" i="64"/>
  <c r="V9" i="64"/>
  <c r="D22" i="74" l="1"/>
  <c r="E22" i="74"/>
  <c r="H22" i="74" s="1"/>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B2" i="71"/>
  <c r="E5" i="6"/>
  <c r="G5" i="6"/>
  <c r="G5" i="71" l="1"/>
  <c r="C5" i="71"/>
  <c r="E5" i="71"/>
  <c r="F5" i="71"/>
  <c r="D5" i="71"/>
</calcChain>
</file>

<file path=xl/sharedStrings.xml><?xml version="1.0" encoding="utf-8"?>
<sst xmlns="http://schemas.openxmlformats.org/spreadsheetml/2006/main" count="1579" uniqueCount="980">
  <si>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</si>
  <si>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</si>
  <si>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</si>
  <si>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</si>
  <si>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</si>
  <si>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</si>
  <si>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</si>
  <si>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</si>
  <si>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</si>
  <si>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</si>
  <si>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</si>
  <si>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</si>
  <si>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</si>
  <si>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</si>
  <si>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</si>
  <si>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</si>
  <si>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</si>
  <si>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</si>
  <si>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</si>
  <si>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</si>
  <si>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</si>
  <si>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</si>
  <si>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</si>
  <si>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</si>
  <si>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</si>
  <si>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</si>
  <si>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</si>
  <si>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</si>
  <si>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</si>
  <si>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</si>
  <si>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</si>
  <si>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</si>
  <si>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</si>
  <si>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</si>
  <si>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</si>
  <si>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</si>
  <si>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</si>
  <si>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</si>
  <si>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</si>
  <si>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</si>
  <si>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</si>
  <si>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</si>
  <si>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</si>
  <si>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</si>
  <si>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</si>
  <si>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</si>
  <si>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</si>
  <si>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</si>
  <si>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</si>
  <si>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</si>
  <si>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</si>
  <si>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</si>
  <si>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</si>
  <si>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</si>
  <si>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</si>
  <si>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</si>
  <si>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</si>
  <si>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</si>
  <si>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</si>
  <si>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</si>
  <si>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</si>
  <si>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</si>
  <si>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</si>
  <si>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</si>
  <si>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</si>
  <si>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</si>
  <si>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</si>
  <si>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</si>
  <si>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</si>
  <si>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</si>
  <si>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</si>
  <si>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</si>
  <si>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</si>
  <si>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</si>
  <si>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</si>
  <si>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</si>
  <si>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</si>
  <si>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</si>
  <si>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</si>
  <si>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</si>
  <si>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</si>
  <si>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</si>
  <si>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</si>
  <si>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</si>
  <si>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</si>
  <si>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</si>
  <si>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</si>
  <si>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</si>
  <si>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</si>
  <si>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</si>
  <si>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</si>
  <si>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</si>
  <si>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</si>
  <si>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</si>
  <si>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</si>
  <si>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</si>
  <si>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</si>
  <si>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</si>
  <si>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</si>
  <si>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</si>
  <si>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</si>
  <si>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</si>
  <si>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</si>
  <si>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</si>
  <si>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</si>
  <si>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</si>
  <si>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</si>
  <si>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</si>
  <si>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</si>
  <si>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</si>
  <si>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</si>
  <si>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</si>
  <si>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</si>
  <si>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</si>
  <si>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</si>
  <si>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</si>
  <si>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</si>
  <si>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</si>
  <si>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</si>
  <si>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</si>
  <si>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</si>
  <si>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</si>
  <si>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</si>
  <si>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</si>
  <si>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</si>
  <si>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</si>
  <si>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</si>
  <si>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</si>
  <si>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</si>
  <si>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</si>
  <si>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</si>
  <si>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</si>
  <si>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</si>
  <si>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</si>
  <si>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</si>
  <si>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</si>
  <si>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</si>
  <si>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</si>
  <si>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</si>
  <si>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</si>
  <si>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</si>
  <si>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</si>
  <si>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</si>
  <si>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</si>
  <si>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</si>
  <si>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</si>
  <si>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</si>
  <si>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</si>
  <si>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</si>
  <si>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</si>
  <si>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</si>
  <si>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</si>
  <si>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</si>
  <si>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</si>
  <si>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</si>
  <si>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</si>
  <si>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</si>
  <si>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</si>
  <si>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</si>
  <si>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</si>
  <si>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</si>
  <si>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</si>
  <si>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</si>
  <si>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</si>
  <si>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</si>
  <si>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</si>
  <si>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</si>
  <si>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</si>
  <si>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</si>
  <si>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</si>
  <si>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</si>
  <si>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</si>
  <si>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</si>
  <si>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</si>
  <si>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</si>
  <si>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</si>
  <si>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</si>
  <si>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</si>
  <si>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</si>
  <si>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</si>
  <si>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</si>
  <si>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</si>
  <si>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</si>
  <si>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</si>
  <si>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</si>
  <si>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</si>
  <si>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</si>
  <si>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</si>
  <si>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</si>
  <si>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</si>
  <si>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</si>
  <si>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</si>
  <si>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</si>
  <si>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</si>
  <si>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</si>
  <si>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</si>
  <si>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</si>
  <si>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</si>
  <si>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</si>
  <si>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</si>
  <si>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</si>
  <si>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</si>
  <si>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</si>
  <si>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</si>
  <si>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</si>
  <si>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</si>
  <si>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</si>
  <si>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</si>
  <si>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</si>
  <si>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</si>
  <si>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</si>
  <si>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</si>
  <si>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</si>
  <si>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</si>
  <si>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</si>
  <si>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</si>
  <si>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</si>
  <si>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</si>
  <si>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</si>
  <si>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</si>
  <si>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</si>
  <si>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</si>
  <si>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</si>
  <si>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</si>
  <si>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</si>
  <si>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</si>
  <si>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</si>
  <si>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</si>
  <si>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</si>
  <si>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</si>
  <si>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</si>
  <si>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</si>
  <si>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</si>
  <si>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</si>
  <si>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</si>
  <si>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</si>
  <si>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</si>
  <si>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</si>
  <si>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</si>
  <si>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</si>
  <si>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</si>
  <si>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</si>
  <si>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</si>
  <si>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</si>
  <si>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</si>
  <si>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</si>
  <si>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</si>
  <si>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</si>
  <si>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</si>
  <si>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</si>
  <si>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</si>
  <si>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</si>
  <si>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</si>
  <si>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</si>
  <si>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</si>
  <si>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</si>
  <si>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</si>
  <si>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</si>
  <si>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</si>
  <si>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</si>
  <si>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</si>
  <si>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</si>
  <si>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</si>
  <si>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</si>
  <si>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</si>
  <si>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</si>
  <si>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</si>
  <si>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</si>
  <si>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</si>
  <si>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</si>
  <si>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</si>
  <si>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</si>
  <si>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</si>
  <si>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</si>
  <si>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</si>
  <si>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</si>
  <si>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</si>
  <si>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</si>
  <si>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</si>
  <si>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</si>
  <si>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</si>
  <si>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</si>
  <si>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</si>
  <si>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</si>
  <si>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</si>
  <si>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</si>
  <si>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</si>
  <si>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</si>
  <si>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</si>
  <si>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</si>
  <si>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</si>
  <si>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</si>
  <si>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</si>
  <si>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</si>
  <si>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</si>
  <si>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</si>
  <si>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</si>
  <si>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</si>
  <si>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</si>
  <si>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</si>
  <si>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</si>
  <si>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</si>
  <si>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</si>
  <si>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</si>
  <si>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</si>
  <si>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</si>
  <si>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</si>
  <si>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</si>
  <si>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</si>
  <si>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</si>
  <si>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</si>
  <si>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</si>
  <si>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</si>
  <si>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</si>
  <si>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</si>
  <si>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</si>
  <si>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</si>
  <si>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</si>
  <si>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</si>
  <si>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</si>
  <si>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</si>
  <si>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</si>
  <si>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</si>
  <si>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</si>
  <si>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</si>
  <si>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</si>
  <si>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</si>
  <si>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</si>
  <si>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</si>
  <si>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</si>
  <si>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</si>
  <si>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</si>
  <si>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</si>
  <si>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</si>
  <si>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</si>
  <si>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</si>
  <si>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</si>
  <si>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</si>
  <si>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</si>
  <si>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</si>
  <si>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</si>
  <si>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</si>
  <si>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</si>
  <si>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</si>
  <si>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</si>
  <si>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</si>
  <si>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</si>
  <si>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</si>
  <si>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</si>
  <si>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</si>
  <si>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</si>
  <si>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</si>
  <si>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</si>
  <si>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</si>
  <si>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</si>
  <si>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</si>
  <si>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</si>
  <si>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</si>
  <si>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</si>
  <si>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</si>
  <si>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</si>
  <si>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</si>
  <si>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</si>
  <si>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</si>
  <si>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</si>
  <si>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</si>
  <si>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</si>
  <si>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</si>
  <si>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</si>
  <si>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</si>
  <si>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</si>
  <si>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</si>
  <si>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</si>
  <si>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</si>
  <si>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</si>
  <si>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</si>
  <si>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</si>
  <si>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</si>
  <si>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</si>
  <si>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</si>
  <si>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</si>
  <si>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</si>
  <si>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</si>
  <si>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</si>
  <si>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</si>
  <si>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</si>
  <si>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</si>
  <si>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</si>
  <si>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</si>
  <si>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</si>
  <si>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</si>
  <si>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</si>
  <si>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</si>
  <si>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</si>
  <si>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</si>
  <si>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</si>
  <si>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</si>
  <si>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</si>
  <si>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</si>
  <si>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</si>
  <si>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</si>
  <si>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</si>
  <si>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</si>
  <si>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</si>
  <si>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</si>
  <si>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</si>
  <si>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</si>
  <si>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</si>
  <si>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</si>
  <si>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</si>
  <si>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</si>
  <si>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</si>
  <si>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</si>
  <si>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</si>
  <si>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</si>
  <si>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</si>
  <si>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</si>
  <si>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</si>
  <si>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</si>
  <si>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</si>
  <si>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</si>
  <si>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</si>
  <si>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</si>
  <si>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</si>
  <si>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</si>
  <si>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</si>
  <si>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</si>
  <si>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</si>
  <si>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</si>
  <si>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</si>
  <si>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</si>
  <si>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</si>
  <si>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</si>
  <si>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</si>
  <si>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</si>
  <si>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</si>
  <si>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</si>
  <si>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</si>
  <si>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</si>
  <si>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</si>
  <si>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</si>
  <si>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</si>
  <si>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</si>
  <si>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</si>
  <si>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</si>
  <si>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</si>
  <si>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</si>
  <si>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</si>
  <si>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</si>
  <si>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</si>
  <si>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</si>
  <si>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</si>
  <si>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</si>
  <si>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</si>
  <si>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</si>
  <si>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</si>
  <si>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</si>
  <si>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</si>
  <si>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</si>
  <si>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</si>
  <si>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</si>
  <si>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</si>
  <si>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</si>
  <si>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</si>
  <si>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</si>
  <si>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</si>
  <si>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</si>
  <si>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</si>
  <si>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</si>
  <si>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</si>
  <si>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</si>
  <si>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</si>
  <si>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</si>
  <si>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</si>
  <si>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</si>
  <si>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</si>
  <si>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</si>
  <si>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</si>
  <si>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</si>
  <si>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</si>
  <si>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</si>
  <si>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</si>
  <si>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</si>
  <si>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</si>
  <si>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</si>
  <si>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</si>
  <si>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</si>
  <si>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</si>
  <si>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</si>
  <si>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</si>
  <si>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</si>
  <si>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</si>
  <si>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</si>
  <si>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</si>
  <si>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</si>
  <si>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</si>
  <si>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</si>
  <si>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</si>
  <si>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</si>
  <si>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</si>
  <si>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</si>
  <si>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</si>
  <si>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</si>
  <si>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</si>
  <si>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</si>
  <si>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</si>
  <si>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</si>
  <si>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</si>
  <si>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</si>
  <si>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</si>
  <si>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</si>
  <si>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</si>
  <si>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</si>
  <si>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</si>
  <si>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</si>
  <si>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</si>
  <si>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</si>
  <si>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</si>
  <si>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</si>
  <si>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</si>
  <si>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</si>
  <si>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</si>
  <si>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</si>
  <si>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</si>
  <si>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</si>
  <si>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</si>
  <si>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</si>
  <si>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</si>
  <si>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</si>
  <si>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</si>
  <si>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</si>
  <si>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</si>
  <si>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</si>
  <si>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</si>
  <si>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</si>
  <si>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</si>
  <si>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</si>
  <si>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</si>
  <si>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</si>
  <si>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</si>
  <si>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</si>
  <si>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</si>
  <si>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</si>
  <si>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</si>
  <si>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</si>
  <si>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</si>
  <si>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</si>
  <si>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</si>
  <si>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</si>
  <si>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</si>
  <si>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</si>
  <si>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</si>
  <si>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</si>
  <si>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</si>
  <si>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</si>
  <si>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</si>
  <si>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</si>
  <si>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</si>
  <si>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</si>
  <si>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</si>
  <si>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</si>
  <si>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</si>
  <si>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</si>
  <si>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</si>
  <si>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</si>
  <si>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</si>
  <si>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</si>
  <si>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</si>
  <si>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</si>
  <si>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</si>
  <si>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</si>
  <si>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</si>
  <si>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</si>
  <si>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</si>
  <si>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</si>
  <si>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</si>
  <si>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</si>
  <si>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</si>
  <si>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</si>
  <si>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</si>
  <si>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</si>
  <si>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</si>
  <si>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</si>
  <si>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</si>
  <si>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</si>
  <si>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</si>
  <si>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</si>
  <si>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</si>
  <si>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</si>
  <si>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</si>
  <si>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</si>
  <si>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</si>
  <si>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</si>
  <si>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</si>
  <si>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</si>
  <si>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</si>
  <si>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</si>
  <si>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</si>
  <si>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</si>
  <si>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</si>
  <si>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</si>
  <si>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</si>
  <si>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</si>
  <si>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</si>
  <si>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</si>
  <si>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</si>
  <si>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</si>
  <si>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</si>
  <si>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</si>
  <si>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</si>
  <si>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</si>
  <si>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</si>
  <si>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</si>
  <si>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</si>
  <si>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</si>
  <si>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</si>
  <si>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</si>
  <si>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</si>
  <si>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</si>
  <si>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</si>
  <si>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</si>
  <si>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</si>
  <si>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</si>
  <si>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</si>
  <si>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</si>
  <si>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</si>
  <si>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</si>
  <si>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</si>
  <si>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</si>
  <si>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</si>
  <si>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</si>
  <si>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</si>
  <si>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</si>
  <si>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</si>
  <si>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</si>
  <si>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</si>
  <si>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</si>
  <si>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</si>
  <si>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</si>
  <si>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</si>
  <si>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</si>
  <si>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</si>
  <si>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</si>
  <si>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</si>
  <si>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</si>
  <si>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</si>
  <si>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</si>
  <si>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</si>
  <si>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</si>
  <si>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</si>
  <si>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</si>
  <si>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</si>
  <si>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</si>
  <si>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</si>
  <si>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</si>
  <si>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</si>
  <si>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</si>
  <si>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</si>
  <si>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</si>
  <si>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</si>
  <si>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</si>
  <si>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</si>
  <si>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</si>
  <si>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</si>
  <si>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</si>
  <si>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</si>
  <si>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</si>
  <si>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</si>
  <si>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</si>
  <si>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</si>
  <si>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</si>
  <si>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</si>
  <si>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</si>
  <si>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</si>
  <si>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</si>
  <si>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</si>
  <si>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</si>
  <si>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</si>
  <si>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</si>
  <si>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</si>
  <si>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</si>
  <si>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</si>
  <si>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</si>
  <si>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</si>
  <si>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</si>
  <si>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</si>
  <si>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</si>
  <si>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</si>
  <si>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</si>
  <si>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</si>
  <si>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</si>
  <si>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</si>
  <si>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</si>
  <si>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</si>
  <si>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</si>
  <si>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</si>
  <si>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</si>
  <si>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</si>
  <si>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</si>
  <si>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</si>
  <si>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</si>
  <si>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</si>
  <si>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</si>
  <si>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</si>
  <si>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</si>
  <si>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</si>
  <si>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</si>
  <si>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</si>
  <si>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</si>
  <si>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</si>
  <si>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</si>
  <si>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</si>
  <si>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</si>
  <si>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</si>
  <si>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</si>
  <si>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</si>
  <si>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</si>
  <si>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</si>
  <si>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</si>
  <si>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</si>
  <si>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</si>
  <si>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</si>
  <si>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</si>
  <si>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</si>
  <si>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</si>
  <si>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</si>
  <si>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</si>
  <si>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</si>
  <si>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</si>
  <si>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</si>
  <si>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</si>
  <si>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</si>
  <si>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</si>
  <si>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</si>
  <si>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</si>
  <si>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</si>
  <si>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</si>
  <si>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</si>
  <si>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</si>
  <si>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</si>
  <si>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</si>
  <si>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</si>
  <si>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</si>
  <si>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</si>
  <si>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</si>
  <si>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</si>
  <si>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</si>
  <si>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</si>
  <si>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</si>
  <si>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</si>
  <si>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</si>
  <si>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</si>
  <si>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</si>
  <si>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</si>
  <si>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</si>
  <si>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</si>
  <si>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</si>
  <si>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</si>
  <si>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</si>
  <si>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</si>
  <si>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</si>
  <si>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</si>
  <si>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</si>
  <si>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</si>
  <si>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</si>
  <si>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</si>
  <si>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</si>
  <si>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</si>
  <si>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</si>
  <si>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</si>
  <si>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</si>
  <si>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</si>
  <si>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</si>
  <si>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</si>
  <si>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</si>
  <si>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</si>
  <si>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</si>
  <si>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</si>
  <si>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</si>
  <si>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</si>
  <si>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</si>
  <si>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</si>
  <si>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</si>
  <si>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</si>
  <si>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</si>
  <si>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</si>
  <si>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</si>
  <si>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</si>
  <si>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</si>
  <si>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</si>
  <si>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</si>
  <si>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</si>
  <si>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</si>
  <si>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</si>
  <si>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</si>
  <si>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</si>
  <si>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</si>
  <si>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</si>
  <si>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</si>
  <si>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</si>
  <si>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</si>
  <si>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</si>
  <si>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</si>
  <si>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</si>
  <si>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</si>
  <si>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</si>
  <si>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</si>
  <si>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</si>
  <si>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</si>
  <si>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</si>
  <si>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</si>
  <si>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</si>
  <si>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</si>
  <si>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</si>
  <si>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</si>
  <si>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</si>
  <si>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</si>
  <si>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</si>
  <si>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</si>
  <si>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</si>
  <si>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</si>
  <si>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</si>
  <si>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</si>
  <si>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</si>
  <si>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</si>
  <si>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</si>
  <si>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</si>
  <si>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</si>
  <si>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</si>
  <si>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</si>
  <si>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</si>
  <si>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</si>
  <si>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</si>
  <si>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</si>
  <si>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</si>
  <si>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</si>
  <si>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</si>
  <si>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</si>
  <si>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</si>
  <si>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</si>
  <si>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</si>
  <si>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</si>
  <si>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</si>
  <si>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</si>
  <si>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</si>
  <si>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</si>
  <si>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</si>
  <si>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</si>
  <si>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</si>
  <si>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</si>
  <si>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</si>
  <si>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</si>
  <si>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</si>
  <si>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</si>
  <si>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</si>
  <si>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</si>
  <si>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</si>
  <si>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</si>
  <si>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</si>
  <si>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</si>
  <si>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</si>
  <si>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</si>
  <si>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</si>
  <si>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</si>
  <si>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</si>
  <si>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</si>
  <si>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</si>
  <si>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</si>
  <si>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</si>
  <si>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</si>
  <si>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</si>
  <si>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</si>
  <si>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</si>
  <si>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</si>
  <si>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</si>
  <si>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</si>
  <si>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</si>
  <si>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</si>
  <si>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</si>
  <si>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</si>
  <si>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</si>
  <si>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</si>
  <si>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</si>
  <si>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</si>
  <si>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</si>
  <si>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</si>
  <si>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</si>
  <si>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</si>
  <si>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</si>
  <si>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</si>
  <si>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</si>
  <si>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</si>
  <si>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</si>
  <si>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</si>
  <si>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</si>
  <si>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</si>
  <si>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</si>
  <si>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</si>
  <si>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</si>
  <si>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</si>
  <si>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</si>
  <si>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</si>
  <si>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</si>
  <si>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</si>
  <si>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</si>
  <si>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</si>
  <si>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</si>
  <si>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</si>
  <si>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</si>
  <si>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</si>
  <si>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</si>
  <si>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</si>
  <si>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</si>
  <si>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</si>
  <si>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</si>
  <si>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</si>
  <si>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</si>
  <si>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</si>
  <si>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</si>
  <si>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</si>
  <si>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</si>
  <si>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</si>
  <si>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</si>
  <si>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</si>
  <si>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</si>
  <si>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</si>
  <si>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</si>
  <si>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</si>
  <si>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</si>
  <si>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</si>
  <si>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</si>
  <si>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</si>
  <si>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</si>
  <si>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</si>
  <si>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</si>
  <si>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</si>
  <si>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</si>
  <si>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</si>
  <si>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</si>
  <si>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</si>
  <si>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</si>
  <si>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</si>
  <si>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</si>
  <si>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</si>
  <si>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</si>
  <si>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</si>
  <si>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</si>
  <si>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</si>
  <si>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</si>
  <si>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</si>
  <si>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</si>
  <si>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</si>
  <si>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</si>
  <si>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</si>
  <si>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</si>
  <si>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</si>
  <si>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</si>
  <si>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</si>
  <si>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</si>
  <si>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</si>
  <si>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”ლიბერთი ბანკი”</t>
  </si>
  <si>
    <t>მურთაზ კიკორია</t>
  </si>
  <si>
    <t>ბექა გოგიჩაიშვილი</t>
  </si>
  <si>
    <t>www.libertybank.ge</t>
  </si>
  <si>
    <t>თავმჯდომარე</t>
  </si>
  <si>
    <t xml:space="preserve">ირაკლი ოთარ რუხაძე </t>
  </si>
  <si>
    <t>არადამოუკიდებელი წევრი</t>
  </si>
  <si>
    <t>მამუკა წერეთელი</t>
  </si>
  <si>
    <t>დამოუკიდებელი წევრი</t>
  </si>
  <si>
    <t>მაგდა მაღრაძე</t>
  </si>
  <si>
    <t>ბრუნო ხუან ბალვანერა</t>
  </si>
  <si>
    <t>გენერალური დირექტორი</t>
  </si>
  <si>
    <t>ვახტანგ ბაბუნაშვილი</t>
  </si>
  <si>
    <t>გიორგი გვაზავა</t>
  </si>
  <si>
    <t>სს,,გალტ &amp; თაგარტი"(ნომინალური მფლობელი)</t>
  </si>
  <si>
    <t>დანარჩენი აქციონერები</t>
  </si>
  <si>
    <t>ბენჯამინ ალბერტ მარსონი</t>
  </si>
  <si>
    <t>იგორ ალექსეევი</t>
  </si>
  <si>
    <t>ფინანსური დირექტორი</t>
  </si>
  <si>
    <t>რისკების დირექტორი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</si>
</sst>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4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u/>
      <sz val="10"/>
      <color indexed="12"/>
      <name val="Sylfaen"/>
      <family val="1"/>
      <charset val="204"/>
    </font>
    <font>
      <sz val="10"/>
      <name val="Segoe UI"/>
      <family val="2"/>
    </font>
    <font>
      <b/>
      <sz val="8"/>
      <color indexed="8"/>
      <name val="Sylfaen"/>
      <family val="1"/>
    </font>
    <font>
      <sz val="8"/>
      <color indexed="8"/>
      <name val="Sylfaen"/>
      <family val="1"/>
    </font>
    <font>
      <b/>
      <sz val="10"/>
      <color rgb="FFFF0000"/>
      <name val="Sylfaen"/>
      <family val="1"/>
    </font>
    <font>
      <i/>
      <sz val="10"/>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indexed="64"/>
      </top>
      <bottom/>
      <diagonal/>
    </border>
    <border>
      <left/>
      <right style="medium">
        <color indexed="64"/>
      </right>
      <top style="medium">
        <color indexed="64"/>
      </top>
      <bottom style="thin">
        <color auto="1"/>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9"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40" fillId="65" borderId="38" applyNumberFormat="0" applyAlignment="0" applyProtection="0"/>
    <xf numFmtId="0" fontId="41" fillId="10" borderId="33"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0" fontId="40"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0" fontId="41" fillId="10" borderId="33"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0" fontId="40"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9" applyNumberFormat="0" applyAlignment="0" applyProtection="0">
      <alignment horizontal="left" vertical="center"/>
    </xf>
    <xf numFmtId="0" fontId="53" fillId="0" borderId="29" applyNumberFormat="0" applyAlignment="0" applyProtection="0">
      <alignment horizontal="left" vertical="center"/>
    </xf>
    <xf numFmtId="168" fontId="53" fillId="0" borderId="29"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0" applyNumberFormat="0" applyFill="0" applyAlignment="0" applyProtection="0"/>
    <xf numFmtId="169" fontId="54" fillId="0" borderId="40" applyNumberFormat="0" applyFill="0" applyAlignment="0" applyProtection="0"/>
    <xf numFmtId="0"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0" fontId="54" fillId="0" borderId="40" applyNumberFormat="0" applyFill="0" applyAlignment="0" applyProtection="0"/>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9"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0" fontId="65" fillId="43" borderId="37"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3" applyNumberFormat="0" applyFill="0" applyAlignment="0" applyProtection="0"/>
    <xf numFmtId="0" fontId="69" fillId="0" borderId="32"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0" fontId="68" fillId="0" borderId="43"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0" fontId="68"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4"/>
    <xf numFmtId="169" fontId="25" fillId="0" borderId="44"/>
    <xf numFmtId="168" fontId="25"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68"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168" fontId="2" fillId="0" borderId="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69"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9"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9"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24" fillId="0" borderId="48"/>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69"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68"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68"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88" fontId="2" fillId="70" borderId="96" applyFont="0">
      <alignment horizontal="right" vertical="center"/>
    </xf>
    <xf numFmtId="3" fontId="2" fillId="70" borderId="96" applyFont="0">
      <alignment horizontal="right" vertical="center"/>
    </xf>
    <xf numFmtId="0" fontId="82"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69"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68"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68"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3" fontId="2" fillId="75" borderId="96"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3" fontId="2" fillId="72" borderId="96" applyFont="0">
      <alignment horizontal="right" vertical="center"/>
      <protection locked="0"/>
    </xf>
    <xf numFmtId="0" fontId="65"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69"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68"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68"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2" fillId="71" borderId="97" applyNumberFormat="0" applyFont="0" applyBorder="0" applyProtection="0">
      <alignment horizontal="left" vertical="center"/>
    </xf>
    <xf numFmtId="9" fontId="2" fillId="71" borderId="96" applyFont="0" applyProtection="0">
      <alignment horizontal="right" vertical="center"/>
    </xf>
    <xf numFmtId="3" fontId="2" fillId="71" borderId="96" applyFont="0" applyProtection="0">
      <alignment horizontal="right" vertical="center"/>
    </xf>
    <xf numFmtId="0" fontId="61" fillId="70" borderId="97" applyFont="0" applyBorder="0">
      <alignment horizontal="center" wrapText="1"/>
    </xf>
    <xf numFmtId="168" fontId="53" fillId="0" borderId="94">
      <alignment horizontal="left" vertical="center"/>
    </xf>
    <xf numFmtId="0" fontId="53" fillId="0" borderId="94">
      <alignment horizontal="left" vertical="center"/>
    </xf>
    <xf numFmtId="0" fontId="53" fillId="0" borderId="94">
      <alignment horizontal="left" vertical="center"/>
    </xf>
    <xf numFmtId="0" fontId="2" fillId="69" borderId="96" applyNumberFormat="0" applyFont="0" applyBorder="0" applyProtection="0">
      <alignment horizontal="center" vertical="center"/>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7"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69"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68"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68"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cellStyleXfs>
  <cellXfs count="106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4" fillId="0" borderId="53" xfId="0" applyFont="1" applyBorder="1"/>
    <xf numFmtId="0" fontId="4" fillId="0" borderId="54"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2" fillId="0" borderId="57" xfId="0" applyNumberFormat="1" applyFont="1" applyBorder="1" applyAlignment="1">
      <alignment horizontal="center"/>
    </xf>
    <xf numFmtId="167" fontId="19" fillId="0" borderId="57" xfId="0" applyNumberFormat="1" applyFont="1" applyBorder="1" applyAlignment="1">
      <alignment horizontal="center"/>
    </xf>
    <xf numFmtId="167" fontId="22" fillId="0" borderId="59" xfId="0" applyNumberFormat="1" applyFont="1" applyBorder="1" applyAlignment="1">
      <alignment horizontal="center"/>
    </xf>
    <xf numFmtId="167" fontId="22" fillId="0" borderId="60" xfId="0" applyNumberFormat="1" applyFont="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1"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9" fillId="0" borderId="2" xfId="20960" applyFont="1" applyFill="1" applyBorder="1" applyAlignment="1" applyProtection="1">
      <alignment horizontal="left" wrapText="1" indent="1"/>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1" xfId="0" applyFont="1" applyBorder="1"/>
    <xf numFmtId="0" fontId="6" fillId="0" borderId="1" xfId="0" applyFont="1" applyBorder="1" applyAlignment="1">
      <alignment horizontal="center"/>
    </xf>
    <xf numFmtId="0" fontId="4" fillId="0" borderId="22" xfId="0" applyFont="1" applyFill="1" applyBorder="1" applyAlignment="1">
      <alignment horizontal="center" vertical="center"/>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74" xfId="0" applyNumberFormat="1" applyFont="1" applyFill="1" applyBorder="1" applyAlignment="1">
      <alignment horizontal="right" vertical="center"/>
    </xf>
    <xf numFmtId="49" fontId="105" fillId="0" borderId="77" xfId="0" applyNumberFormat="1" applyFont="1" applyFill="1" applyBorder="1" applyAlignment="1">
      <alignment horizontal="right" vertical="center"/>
    </xf>
    <xf numFmtId="49" fontId="105" fillId="0" borderId="82"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82"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19" fillId="0" borderId="13" xfId="0" applyNumberFormat="1" applyFont="1" applyBorder="1" applyAlignment="1">
      <alignment vertical="center"/>
    </xf>
    <xf numFmtId="193" fontId="4" fillId="0" borderId="3" xfId="0" applyNumberFormat="1" applyFont="1" applyBorder="1" applyAlignment="1"/>
    <xf numFmtId="193" fontId="4" fillId="36" borderId="23" xfId="0" applyNumberFormat="1" applyFont="1" applyFill="1" applyBorder="1"/>
    <xf numFmtId="193" fontId="4" fillId="0" borderId="19" xfId="0" applyNumberFormat="1" applyFont="1" applyBorder="1" applyAlignment="1"/>
    <xf numFmtId="193" fontId="4" fillId="0" borderId="20" xfId="0" applyNumberFormat="1" applyFont="1" applyBorder="1" applyAlignment="1"/>
    <xf numFmtId="193" fontId="4" fillId="36" borderId="50"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1" xfId="0" applyNumberFormat="1" applyFont="1" applyFill="1" applyBorder="1"/>
    <xf numFmtId="193" fontId="4" fillId="0" borderId="3" xfId="0" applyNumberFormat="1" applyFont="1" applyBorder="1"/>
    <xf numFmtId="193" fontId="4" fillId="0" borderId="3" xfId="0" applyNumberFormat="1" applyFont="1" applyFill="1" applyBorder="1"/>
    <xf numFmtId="193" fontId="10" fillId="36" borderId="23" xfId="16" applyNumberFormat="1" applyFont="1" applyFill="1" applyBorder="1" applyAlignment="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2" fillId="0" borderId="0" xfId="0" applyNumberFormat="1" applyFont="1"/>
    <xf numFmtId="0" fontId="4" fillId="0" borderId="26" xfId="0" applyFont="1" applyBorder="1" applyAlignment="1">
      <alignment horizontal="center" vertical="center"/>
    </xf>
    <xf numFmtId="193" fontId="4" fillId="0" borderId="8" xfId="0" applyNumberFormat="1" applyFont="1" applyBorder="1" applyAlignment="1"/>
    <xf numFmtId="193" fontId="4" fillId="0" borderId="21" xfId="0" applyNumberFormat="1" applyFont="1" applyBorder="1" applyAlignment="1"/>
    <xf numFmtId="193" fontId="4" fillId="0" borderId="21"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5" fillId="37" borderId="0" xfId="20" applyBorder="1"/>
    <xf numFmtId="169" fontId="25" fillId="37" borderId="90" xfId="20" applyBorder="1"/>
    <xf numFmtId="0" fontId="4" fillId="0" borderId="7" xfId="0" applyFont="1" applyFill="1" applyBorder="1" applyAlignment="1">
      <alignment vertical="center"/>
    </xf>
    <xf numFmtId="0" fontId="4" fillId="0" borderId="96" xfId="0" applyFont="1" applyFill="1" applyBorder="1" applyAlignment="1">
      <alignment vertical="center"/>
    </xf>
    <xf numFmtId="0" fontId="6" fillId="0" borderId="96" xfId="0" applyFont="1" applyFill="1" applyBorder="1" applyAlignment="1">
      <alignment vertical="center"/>
    </xf>
    <xf numFmtId="0" fontId="4" fillId="0" borderId="17" xfId="0" applyFont="1" applyFill="1" applyBorder="1" applyAlignment="1">
      <alignment vertical="center"/>
    </xf>
    <xf numFmtId="0" fontId="4" fillId="0" borderId="92" xfId="0" applyFont="1" applyFill="1" applyBorder="1" applyAlignment="1">
      <alignment vertical="center"/>
    </xf>
    <xf numFmtId="0" fontId="4" fillId="0" borderId="93" xfId="0" applyFont="1" applyFill="1" applyBorder="1" applyAlignment="1">
      <alignment vertical="center"/>
    </xf>
    <xf numFmtId="0" fontId="4" fillId="0" borderId="16"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6" xfId="0" applyFont="1" applyFill="1" applyBorder="1" applyAlignment="1">
      <alignment horizontal="center" vertical="center"/>
    </xf>
    <xf numFmtId="169" fontId="25" fillId="37" borderId="29" xfId="20" applyBorder="1"/>
    <xf numFmtId="169" fontId="25" fillId="37" borderId="108" xfId="20" applyBorder="1"/>
    <xf numFmtId="169" fontId="25" fillId="37" borderId="98" xfId="20" applyBorder="1"/>
    <xf numFmtId="169" fontId="25" fillId="37" borderId="54" xfId="20" applyBorder="1"/>
    <xf numFmtId="0" fontId="4" fillId="3" borderId="61" xfId="0" applyFont="1" applyFill="1" applyBorder="1" applyAlignment="1">
      <alignment horizontal="center" vertical="center"/>
    </xf>
    <xf numFmtId="0" fontId="4" fillId="3" borderId="0" xfId="0" applyFont="1" applyFill="1" applyBorder="1" applyAlignment="1">
      <alignment vertical="center"/>
    </xf>
    <xf numFmtId="0" fontId="4" fillId="0" borderId="67" xfId="0" applyFont="1" applyFill="1" applyBorder="1" applyAlignment="1">
      <alignment horizontal="center" vertical="center"/>
    </xf>
    <xf numFmtId="0" fontId="4" fillId="3" borderId="94" xfId="0" applyFont="1" applyFill="1" applyBorder="1" applyAlignment="1">
      <alignment vertical="center"/>
    </xf>
    <xf numFmtId="0" fontId="14" fillId="3" borderId="109" xfId="0" applyFont="1" applyFill="1" applyBorder="1" applyAlignment="1">
      <alignment horizontal="left"/>
    </xf>
    <xf numFmtId="0" fontId="14" fillId="3" borderId="110" xfId="0" applyFont="1" applyFill="1" applyBorder="1" applyAlignment="1">
      <alignment horizontal="left"/>
    </xf>
    <xf numFmtId="0" fontId="4" fillId="0" borderId="0" xfId="0" applyFont="1"/>
    <xf numFmtId="0" fontId="4" fillId="0" borderId="0" xfId="0" applyFont="1" applyFill="1"/>
    <xf numFmtId="0" fontId="4" fillId="0" borderId="96" xfId="0" applyFont="1" applyFill="1" applyBorder="1" applyAlignment="1">
      <alignment horizontal="center" vertical="center" wrapText="1"/>
    </xf>
    <xf numFmtId="0" fontId="105" fillId="0" borderId="84" xfId="0" applyFont="1" applyFill="1" applyBorder="1" applyAlignment="1">
      <alignment horizontal="right" vertical="center"/>
    </xf>
    <xf numFmtId="0" fontId="4" fillId="0" borderId="111" xfId="0" applyFont="1" applyFill="1" applyBorder="1" applyAlignment="1">
      <alignment horizontal="center" vertical="center" wrapText="1"/>
    </xf>
    <xf numFmtId="0" fontId="6" fillId="3" borderId="112" xfId="0" applyFont="1" applyFill="1" applyBorder="1" applyAlignment="1">
      <alignment vertical="center"/>
    </xf>
    <xf numFmtId="0" fontId="4" fillId="3" borderId="21" xfId="0" applyFont="1" applyFill="1" applyBorder="1" applyAlignment="1">
      <alignment vertical="center"/>
    </xf>
    <xf numFmtId="0" fontId="4" fillId="0" borderId="113" xfId="0" applyFont="1" applyFill="1" applyBorder="1" applyAlignment="1">
      <alignment horizontal="center" vertical="center"/>
    </xf>
    <xf numFmtId="0" fontId="6" fillId="0" borderId="23" xfId="0" applyFont="1" applyFill="1" applyBorder="1" applyAlignment="1">
      <alignment vertical="center"/>
    </xf>
    <xf numFmtId="169" fontId="25" fillId="37" borderId="25" xfId="20" applyBorder="1"/>
    <xf numFmtId="193" fontId="4" fillId="0" borderId="8" xfId="0" applyNumberFormat="1" applyFont="1" applyFill="1" applyBorder="1"/>
    <xf numFmtId="193" fontId="0" fillId="0" borderId="20" xfId="0" applyNumberFormat="1" applyFill="1" applyBorder="1" applyAlignment="1">
      <alignment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3" xfId="0" applyFont="1" applyFill="1" applyBorder="1" applyAlignment="1">
      <alignment horizontal="left" vertical="center" wrapText="1"/>
    </xf>
    <xf numFmtId="0" fontId="6" fillId="36" borderId="96" xfId="0" applyFont="1" applyFill="1" applyBorder="1" applyAlignment="1">
      <alignment horizontal="left" vertical="center" wrapText="1"/>
    </xf>
    <xf numFmtId="0" fontId="6" fillId="36" borderId="111" xfId="0" applyFont="1" applyFill="1" applyBorder="1" applyAlignment="1">
      <alignment horizontal="left" vertical="center" wrapText="1"/>
    </xf>
    <xf numFmtId="0" fontId="4" fillId="0" borderId="113" xfId="0" applyFont="1" applyFill="1" applyBorder="1" applyAlignment="1">
      <alignment horizontal="right" vertical="center" wrapText="1"/>
    </xf>
    <xf numFmtId="0" fontId="4" fillId="0" borderId="96" xfId="0" applyFont="1" applyFill="1" applyBorder="1" applyAlignment="1">
      <alignment horizontal="left" vertical="center" wrapText="1"/>
    </xf>
    <xf numFmtId="0" fontId="108" fillId="0" borderId="113" xfId="0" applyFont="1" applyFill="1" applyBorder="1" applyAlignment="1">
      <alignment horizontal="right" vertical="center" wrapText="1"/>
    </xf>
    <xf numFmtId="0" fontId="108" fillId="0" borderId="96"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2" xfId="5" applyNumberFormat="1" applyFont="1" applyFill="1" applyBorder="1" applyAlignment="1" applyProtection="1">
      <alignment horizontal="left" vertical="center"/>
      <protection locked="0"/>
    </xf>
    <xf numFmtId="0" fontId="110" fillId="0" borderId="23" xfId="9" applyFont="1" applyFill="1" applyBorder="1" applyAlignment="1" applyProtection="1">
      <alignment horizontal="left" vertical="center" wrapText="1"/>
      <protection locked="0"/>
    </xf>
    <xf numFmtId="0" fontId="11" fillId="0" borderId="96" xfId="17" applyFill="1" applyBorder="1" applyAlignment="1" applyProtection="1"/>
    <xf numFmtId="49" fontId="108" fillId="0" borderId="113" xfId="0" applyNumberFormat="1" applyFont="1" applyFill="1" applyBorder="1" applyAlignment="1">
      <alignment horizontal="right" vertical="center" wrapText="1"/>
    </xf>
    <xf numFmtId="0" fontId="7" fillId="3" borderId="96" xfId="20960" applyFont="1" applyFill="1" applyBorder="1" applyAlignment="1" applyProtection="1"/>
    <xf numFmtId="0" fontId="102" fillId="0" borderId="96" xfId="20960" applyFont="1" applyFill="1" applyBorder="1" applyAlignment="1" applyProtection="1">
      <alignment horizontal="center" vertical="center"/>
    </xf>
    <xf numFmtId="0" fontId="4" fillId="0" borderId="96" xfId="0" applyFont="1" applyBorder="1"/>
    <xf numFmtId="0" fontId="11" fillId="0" borderId="96" xfId="17" applyFill="1" applyBorder="1" applyAlignment="1" applyProtection="1">
      <alignment horizontal="left" vertical="center" wrapText="1"/>
    </xf>
    <xf numFmtId="49" fontId="108" fillId="0" borderId="96" xfId="0" applyNumberFormat="1" applyFont="1" applyFill="1" applyBorder="1" applyAlignment="1">
      <alignment horizontal="right" vertical="center" wrapText="1"/>
    </xf>
    <xf numFmtId="0" fontId="11" fillId="0" borderId="96" xfId="17" applyFill="1" applyBorder="1" applyAlignment="1" applyProtection="1">
      <alignment horizontal="left" vertical="center"/>
    </xf>
    <xf numFmtId="0" fontId="4" fillId="0" borderId="96" xfId="0" applyFont="1" applyFill="1" applyBorder="1"/>
    <xf numFmtId="43" fontId="7" fillId="0" borderId="0" xfId="7" applyFont="1"/>
    <xf numFmtId="0" fontId="106"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4" fillId="0" borderId="24" xfId="0" applyFont="1" applyBorder="1" applyAlignment="1"/>
    <xf numFmtId="0" fontId="9" fillId="0" borderId="111" xfId="0" applyFont="1" applyBorder="1" applyAlignment="1"/>
    <xf numFmtId="0" fontId="10" fillId="0" borderId="18" xfId="0" applyFont="1" applyBorder="1" applyAlignment="1">
      <alignment horizontal="center"/>
    </xf>
    <xf numFmtId="0" fontId="10" fillId="0" borderId="111"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14" fontId="4" fillId="0" borderId="0" xfId="0" applyNumberFormat="1" applyFont="1"/>
    <xf numFmtId="0" fontId="6" fillId="0" borderId="0" xfId="0" applyFont="1" applyAlignment="1">
      <alignment horizontal="center" wrapText="1"/>
    </xf>
    <xf numFmtId="0" fontId="4" fillId="3" borderId="53" xfId="0" applyFont="1" applyFill="1" applyBorder="1"/>
    <xf numFmtId="0" fontId="4" fillId="3" borderId="116" xfId="0" applyFont="1" applyFill="1" applyBorder="1" applyAlignment="1">
      <alignment wrapText="1"/>
    </xf>
    <xf numFmtId="0" fontId="4" fillId="3" borderId="117" xfId="0" applyFont="1" applyFill="1" applyBorder="1"/>
    <xf numFmtId="0" fontId="6" fillId="3" borderId="11" xfId="0" applyFont="1" applyFill="1" applyBorder="1" applyAlignment="1">
      <alignment horizontal="center" wrapText="1"/>
    </xf>
    <xf numFmtId="0" fontId="4" fillId="3" borderId="6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0" xfId="0" applyFont="1" applyFill="1" applyBorder="1" applyAlignment="1">
      <alignment horizontal="center" vertical="center" wrapText="1"/>
    </xf>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0" xfId="7" applyNumberFormat="1" applyFont="1" applyFill="1" applyBorder="1"/>
    <xf numFmtId="0" fontId="4" fillId="3" borderId="0" xfId="0" applyFont="1" applyFill="1" applyBorder="1" applyAlignment="1">
      <alignment wrapText="1"/>
    </xf>
    <xf numFmtId="0" fontId="4" fillId="3" borderId="90" xfId="0" applyFont="1" applyFill="1" applyBorder="1"/>
    <xf numFmtId="169" fontId="25" fillId="37" borderId="114" xfId="20" applyBorder="1"/>
    <xf numFmtId="0" fontId="9" fillId="2" borderId="104" xfId="0" applyFont="1" applyFill="1" applyBorder="1" applyAlignment="1">
      <alignment horizontal="right" vertical="center"/>
    </xf>
    <xf numFmtId="193" fontId="17" fillId="2" borderId="105" xfId="0" applyNumberFormat="1" applyFont="1" applyFill="1" applyBorder="1" applyAlignment="1" applyProtection="1">
      <alignment vertical="center"/>
      <protection locked="0"/>
    </xf>
    <xf numFmtId="0" fontId="6" fillId="3" borderId="0" xfId="0" applyFont="1" applyFill="1" applyBorder="1" applyAlignment="1">
      <alignment horizontal="center"/>
    </xf>
    <xf numFmtId="0" fontId="105" fillId="0" borderId="84" xfId="0" applyFont="1" applyFill="1" applyBorder="1" applyAlignment="1">
      <alignment horizontal="left" vertical="center"/>
    </xf>
    <xf numFmtId="0" fontId="105" fillId="0" borderId="82" xfId="0" applyFont="1" applyFill="1" applyBorder="1" applyAlignment="1">
      <alignment vertical="center" wrapText="1"/>
    </xf>
    <xf numFmtId="0" fontId="105" fillId="0" borderId="82"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0" fontId="116" fillId="0" borderId="0" xfId="0" applyFont="1" applyAlignment="1">
      <alignment wrapText="1"/>
    </xf>
    <xf numFmtId="0" fontId="119" fillId="0" borderId="0" xfId="0" applyFont="1"/>
    <xf numFmtId="0" fontId="116" fillId="0" borderId="0" xfId="0" applyFont="1" applyFill="1"/>
    <xf numFmtId="0" fontId="116" fillId="0" borderId="0" xfId="0" applyFont="1" applyBorder="1"/>
    <xf numFmtId="0" fontId="116" fillId="0" borderId="0" xfId="0" applyFont="1" applyBorder="1" applyAlignment="1">
      <alignment horizontal="left"/>
    </xf>
    <xf numFmtId="0" fontId="118" fillId="0" borderId="127" xfId="0" applyNumberFormat="1" applyFont="1" applyFill="1" applyBorder="1" applyAlignment="1">
      <alignment horizontal="left" vertical="center" wrapText="1"/>
    </xf>
    <xf numFmtId="0" fontId="124" fillId="0" borderId="0" xfId="0" applyFont="1"/>
    <xf numFmtId="49" fontId="105" fillId="0" borderId="96" xfId="0" applyNumberFormat="1" applyFont="1" applyFill="1" applyBorder="1" applyAlignment="1">
      <alignment horizontal="right" vertical="center"/>
    </xf>
    <xf numFmtId="0" fontId="125" fillId="0" borderId="0" xfId="0" applyFont="1" applyFill="1" applyBorder="1" applyAlignment="1"/>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0" xfId="0" applyFont="1" applyFill="1" applyAlignment="1">
      <alignment horizontal="left" vertical="top" wrapText="1"/>
    </xf>
    <xf numFmtId="0" fontId="129" fillId="0" borderId="134" xfId="0" applyFont="1" applyFill="1" applyBorder="1" applyAlignment="1">
      <alignment horizontal="left" vertical="center" wrapText="1"/>
    </xf>
    <xf numFmtId="0" fontId="131" fillId="0" borderId="134" xfId="0" applyFont="1" applyFill="1" applyBorder="1" applyAlignment="1">
      <alignment horizontal="left" vertical="center" wrapText="1"/>
    </xf>
    <xf numFmtId="0" fontId="132" fillId="3" borderId="134" xfId="0" applyFont="1" applyFill="1" applyBorder="1" applyAlignment="1">
      <alignment horizontal="left" vertical="center" wrapText="1" indent="1"/>
    </xf>
    <xf numFmtId="0" fontId="131" fillId="3" borderId="134" xfId="0" applyFont="1" applyFill="1" applyBorder="1" applyAlignment="1">
      <alignment horizontal="left" vertical="center" wrapText="1"/>
    </xf>
    <xf numFmtId="0" fontId="131" fillId="3" borderId="135" xfId="0" applyFont="1" applyFill="1" applyBorder="1" applyAlignment="1">
      <alignment horizontal="left" vertical="center" wrapText="1"/>
    </xf>
    <xf numFmtId="0" fontId="132" fillId="0" borderId="134" xfId="0" applyFont="1" applyFill="1" applyBorder="1" applyAlignment="1">
      <alignment horizontal="left" vertical="center" wrapText="1" indent="1"/>
    </xf>
    <xf numFmtId="0" fontId="131" fillId="3" borderId="136" xfId="0" applyFont="1" applyFill="1" applyBorder="1" applyAlignment="1">
      <alignment horizontal="left" vertical="center" wrapText="1"/>
    </xf>
    <xf numFmtId="0" fontId="130" fillId="3" borderId="134" xfId="0" applyFont="1" applyFill="1" applyBorder="1" applyAlignment="1">
      <alignment horizontal="left" vertical="center" wrapText="1" indent="1"/>
    </xf>
    <xf numFmtId="0" fontId="131" fillId="0" borderId="134" xfId="0" applyFont="1" applyBorder="1" applyAlignment="1">
      <alignment horizontal="left" vertical="center" wrapText="1"/>
    </xf>
    <xf numFmtId="0" fontId="130" fillId="0" borderId="134" xfId="0" applyFont="1" applyBorder="1" applyAlignment="1">
      <alignment horizontal="left" vertical="center" wrapText="1" indent="1"/>
    </xf>
    <xf numFmtId="0" fontId="130" fillId="0" borderId="135" xfId="0" applyFont="1" applyBorder="1" applyAlignment="1">
      <alignment horizontal="left" vertical="center" wrapText="1" indent="1"/>
    </xf>
    <xf numFmtId="0" fontId="130" fillId="0" borderId="134" xfId="0" applyFont="1" applyFill="1" applyBorder="1" applyAlignment="1">
      <alignment horizontal="left" vertical="center" wrapText="1" indent="1"/>
    </xf>
    <xf numFmtId="0" fontId="0" fillId="0" borderId="0" xfId="0" applyAlignment="1">
      <alignment horizontal="left" vertical="center"/>
    </xf>
    <xf numFmtId="0" fontId="131" fillId="0" borderId="141" xfId="0" applyFont="1" applyFill="1" applyBorder="1" applyAlignment="1">
      <alignment horizontal="justify" vertical="center" wrapText="1"/>
    </xf>
    <xf numFmtId="0" fontId="130" fillId="0" borderId="136" xfId="0" applyFont="1" applyFill="1" applyBorder="1" applyAlignment="1">
      <alignment horizontal="left" vertical="center" wrapText="1" indent="1"/>
    </xf>
    <xf numFmtId="0" fontId="130" fillId="0" borderId="135" xfId="0" applyFont="1" applyFill="1" applyBorder="1" applyAlignment="1">
      <alignment horizontal="left" vertical="center" wrapText="1" indent="1"/>
    </xf>
    <xf numFmtId="0" fontId="131" fillId="0" borderId="134" xfId="0" applyFont="1" applyFill="1" applyBorder="1" applyAlignment="1">
      <alignment horizontal="justify" vertical="center" wrapText="1"/>
    </xf>
    <xf numFmtId="0" fontId="129" fillId="0" borderId="134" xfId="0" applyFont="1" applyFill="1" applyBorder="1" applyAlignment="1">
      <alignment horizontal="justify" vertical="center" wrapText="1"/>
    </xf>
    <xf numFmtId="0" fontId="131" fillId="3" borderId="134" xfId="0" applyFont="1" applyFill="1" applyBorder="1" applyAlignment="1">
      <alignment horizontal="justify" vertical="center" wrapText="1"/>
    </xf>
    <xf numFmtId="0" fontId="131" fillId="0" borderId="135" xfId="0" applyFont="1" applyFill="1" applyBorder="1" applyAlignment="1">
      <alignment horizontal="justify" vertical="center" wrapText="1"/>
    </xf>
    <xf numFmtId="0" fontId="131" fillId="0" borderId="136" xfId="0" applyFont="1" applyFill="1" applyBorder="1" applyAlignment="1">
      <alignment horizontal="justify" vertical="center" wrapText="1"/>
    </xf>
    <xf numFmtId="0" fontId="132" fillId="0" borderId="128" xfId="0" applyFont="1" applyFill="1" applyBorder="1" applyAlignment="1">
      <alignment horizontal="left" vertical="center" wrapText="1" indent="1"/>
    </xf>
    <xf numFmtId="0" fontId="129" fillId="0" borderId="134" xfId="0" applyFont="1" applyFill="1" applyBorder="1" applyAlignment="1">
      <alignment vertical="center" wrapText="1"/>
    </xf>
    <xf numFmtId="0" fontId="131" fillId="0" borderId="134" xfId="0" applyFont="1" applyFill="1" applyBorder="1" applyAlignment="1">
      <alignment vertical="center" wrapText="1"/>
    </xf>
    <xf numFmtId="0" fontId="0" fillId="0" borderId="0" xfId="0" applyAlignment="1">
      <alignment horizontal="center"/>
    </xf>
    <xf numFmtId="193" fontId="9" fillId="0" borderId="0" xfId="0" applyNumberFormat="1" applyFont="1" applyFill="1" applyBorder="1" applyAlignment="1" applyProtection="1">
      <alignment horizontal="right"/>
    </xf>
    <xf numFmtId="49" fontId="105" fillId="0" borderId="137" xfId="0" applyNumberFormat="1" applyFont="1" applyFill="1" applyBorder="1" applyAlignment="1">
      <alignment horizontal="right" vertical="center"/>
    </xf>
    <xf numFmtId="167" fontId="21" fillId="0" borderId="55" xfId="0" applyNumberFormat="1" applyFont="1" applyFill="1" applyBorder="1" applyAlignment="1">
      <alignment horizontal="center"/>
    </xf>
    <xf numFmtId="167" fontId="18" fillId="0" borderId="57" xfId="0" applyNumberFormat="1" applyFont="1" applyFill="1" applyBorder="1" applyAlignment="1">
      <alignment horizontal="center"/>
    </xf>
    <xf numFmtId="193" fontId="22"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2" fillId="0" borderId="12" xfId="0" applyNumberFormat="1" applyFont="1" applyFill="1" applyBorder="1" applyAlignment="1">
      <alignment horizontal="center" vertical="center"/>
    </xf>
    <xf numFmtId="193" fontId="22" fillId="0" borderId="13" xfId="0" applyNumberFormat="1" applyFont="1" applyBorder="1" applyAlignment="1">
      <alignment horizontal="center" vertical="center"/>
    </xf>
    <xf numFmtId="193" fontId="21" fillId="0" borderId="14" xfId="0" applyNumberFormat="1" applyFont="1" applyFill="1" applyBorder="1" applyAlignment="1">
      <alignment horizontal="center" vertical="center"/>
    </xf>
    <xf numFmtId="193" fontId="103" fillId="0" borderId="12" xfId="0" applyNumberFormat="1" applyFont="1" applyBorder="1" applyAlignment="1">
      <alignment horizontal="center" vertical="center"/>
    </xf>
    <xf numFmtId="193" fontId="21" fillId="0" borderId="12" xfId="0" applyNumberFormat="1" applyFont="1" applyBorder="1" applyAlignment="1">
      <alignment horizontal="center" vertical="center"/>
    </xf>
    <xf numFmtId="193" fontId="21" fillId="0" borderId="15" xfId="0" applyNumberFormat="1" applyFont="1" applyBorder="1" applyAlignment="1">
      <alignment horizontal="center" vertical="center"/>
    </xf>
    <xf numFmtId="193" fontId="21" fillId="0" borderId="13" xfId="0" applyNumberFormat="1" applyFont="1" applyBorder="1" applyAlignment="1">
      <alignment horizontal="center" vertical="center"/>
    </xf>
    <xf numFmtId="0" fontId="119" fillId="0" borderId="137" xfId="0" applyFont="1" applyBorder="1"/>
    <xf numFmtId="49" fontId="121" fillId="0" borderId="137" xfId="5" applyNumberFormat="1" applyFont="1" applyFill="1" applyBorder="1" applyAlignment="1" applyProtection="1">
      <alignment horizontal="right" vertical="center"/>
      <protection locked="0"/>
    </xf>
    <xf numFmtId="0" fontId="120" fillId="3" borderId="137" xfId="13" applyFont="1" applyFill="1" applyBorder="1" applyAlignment="1" applyProtection="1">
      <alignment horizontal="left" vertical="center" wrapText="1"/>
      <protection locked="0"/>
    </xf>
    <xf numFmtId="49" fontId="120" fillId="3" borderId="137" xfId="5" applyNumberFormat="1" applyFont="1" applyFill="1" applyBorder="1" applyAlignment="1" applyProtection="1">
      <alignment horizontal="right" vertical="center"/>
      <protection locked="0"/>
    </xf>
    <xf numFmtId="0" fontId="120" fillId="0" borderId="137" xfId="13" applyFont="1" applyFill="1" applyBorder="1" applyAlignment="1" applyProtection="1">
      <alignment horizontal="left" vertical="center" wrapText="1"/>
      <protection locked="0"/>
    </xf>
    <xf numFmtId="49" fontId="120" fillId="0" borderId="137" xfId="5" applyNumberFormat="1" applyFont="1" applyFill="1" applyBorder="1" applyAlignment="1" applyProtection="1">
      <alignment horizontal="right" vertical="center"/>
      <protection locked="0"/>
    </xf>
    <xf numFmtId="0" fontId="122" fillId="0" borderId="137" xfId="13" applyFont="1" applyFill="1" applyBorder="1" applyAlignment="1" applyProtection="1">
      <alignment horizontal="left" vertical="center" wrapText="1"/>
      <protection locked="0"/>
    </xf>
    <xf numFmtId="0" fontId="119" fillId="0" borderId="137" xfId="0" applyFont="1" applyBorder="1" applyAlignment="1">
      <alignment horizontal="center" vertical="center" wrapText="1"/>
    </xf>
    <xf numFmtId="0" fontId="119" fillId="0" borderId="137" xfId="0" applyFont="1" applyFill="1" applyBorder="1" applyAlignment="1">
      <alignment horizontal="center" vertical="center" wrapText="1"/>
    </xf>
    <xf numFmtId="166" fontId="115" fillId="36" borderId="144" xfId="21413" applyFont="1" applyFill="1" applyBorder="1"/>
    <xf numFmtId="0" fontId="115" fillId="0" borderId="144" xfId="0" applyFont="1" applyBorder="1"/>
    <xf numFmtId="0" fontId="115" fillId="0" borderId="144" xfId="0" applyFont="1" applyFill="1" applyBorder="1"/>
    <xf numFmtId="0" fontId="115" fillId="0" borderId="144" xfId="0" applyFont="1" applyBorder="1" applyAlignment="1">
      <alignment horizontal="left" indent="8"/>
    </xf>
    <xf numFmtId="0" fontId="115" fillId="0" borderId="144" xfId="0" applyFont="1" applyBorder="1" applyAlignment="1">
      <alignment wrapText="1"/>
    </xf>
    <xf numFmtId="0" fontId="118" fillId="0" borderId="144" xfId="0" applyFont="1" applyBorder="1"/>
    <xf numFmtId="49" fontId="121" fillId="0" borderId="144" xfId="5" applyNumberFormat="1" applyFont="1" applyFill="1" applyBorder="1" applyAlignment="1" applyProtection="1">
      <alignment horizontal="right" vertical="center" wrapText="1"/>
      <protection locked="0"/>
    </xf>
    <xf numFmtId="49" fontId="120" fillId="3" borderId="144" xfId="5" applyNumberFormat="1" applyFont="1" applyFill="1" applyBorder="1" applyAlignment="1" applyProtection="1">
      <alignment horizontal="right" vertical="center" wrapText="1"/>
      <protection locked="0"/>
    </xf>
    <xf numFmtId="49" fontId="120" fillId="0" borderId="144" xfId="5" applyNumberFormat="1" applyFont="1" applyFill="1" applyBorder="1" applyAlignment="1" applyProtection="1">
      <alignment horizontal="right" vertical="center" wrapText="1"/>
      <protection locked="0"/>
    </xf>
    <xf numFmtId="0" fontId="115" fillId="0" borderId="144" xfId="0" applyFont="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144"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8" fillId="0" borderId="144" xfId="0" applyFont="1" applyFill="1" applyBorder="1"/>
    <xf numFmtId="0" fontId="115" fillId="0" borderId="144" xfId="0" applyNumberFormat="1" applyFont="1" applyFill="1" applyBorder="1" applyAlignment="1">
      <alignment horizontal="left" vertical="center" wrapText="1"/>
    </xf>
    <xf numFmtId="0" fontId="118" fillId="0" borderId="144" xfId="0" applyFont="1" applyFill="1" applyBorder="1" applyAlignment="1">
      <alignment horizontal="left" wrapText="1" indent="1"/>
    </xf>
    <xf numFmtId="0" fontId="118" fillId="0" borderId="144" xfId="0" applyFont="1" applyFill="1" applyBorder="1" applyAlignment="1">
      <alignment horizontal="left" vertical="center" indent="1"/>
    </xf>
    <xf numFmtId="0" fontId="115" fillId="0" borderId="144" xfId="0" applyFont="1" applyFill="1" applyBorder="1" applyAlignment="1">
      <alignment horizontal="left" wrapText="1" indent="1"/>
    </xf>
    <xf numFmtId="0" fontId="115" fillId="0" borderId="144" xfId="0" applyFont="1" applyFill="1" applyBorder="1" applyAlignment="1">
      <alignment horizontal="left" indent="1"/>
    </xf>
    <xf numFmtId="0" fontId="115" fillId="0" borderId="144" xfId="0" applyFont="1" applyFill="1" applyBorder="1" applyAlignment="1">
      <alignment horizontal="left" wrapText="1" indent="4"/>
    </xf>
    <xf numFmtId="0" fontId="115" fillId="0" borderId="144" xfId="0" applyNumberFormat="1" applyFont="1" applyFill="1" applyBorder="1" applyAlignment="1">
      <alignment horizontal="left" indent="3"/>
    </xf>
    <xf numFmtId="0" fontId="118" fillId="0" borderId="144" xfId="0" applyFont="1" applyFill="1" applyBorder="1" applyAlignment="1">
      <alignment horizontal="left" indent="1"/>
    </xf>
    <xf numFmtId="0" fontId="119" fillId="0" borderId="144" xfId="0" applyFont="1" applyFill="1" applyBorder="1" applyAlignment="1">
      <alignment horizontal="center" vertical="center" wrapText="1"/>
    </xf>
    <xf numFmtId="0" fontId="115" fillId="80" borderId="144" xfId="0" applyFont="1" applyFill="1" applyBorder="1"/>
    <xf numFmtId="0" fontId="118" fillId="0" borderId="7" xfId="0" applyFont="1" applyBorder="1"/>
    <xf numFmtId="0" fontId="115" fillId="0" borderId="144" xfId="0" applyFont="1" applyFill="1" applyBorder="1" applyAlignment="1">
      <alignment horizontal="left" wrapText="1" indent="2"/>
    </xf>
    <xf numFmtId="0" fontId="115" fillId="0" borderId="144" xfId="0" applyFont="1" applyFill="1" applyBorder="1" applyAlignment="1">
      <alignment horizontal="left" wrapText="1"/>
    </xf>
    <xf numFmtId="0" fontId="115" fillId="0" borderId="0" xfId="0" applyFont="1" applyBorder="1"/>
    <xf numFmtId="0" fontId="115" fillId="0" borderId="144" xfId="0" applyFont="1" applyBorder="1" applyAlignment="1">
      <alignment horizontal="left" indent="1"/>
    </xf>
    <xf numFmtId="0" fontId="115" fillId="0" borderId="144" xfId="0" applyFont="1" applyBorder="1" applyAlignment="1">
      <alignment horizontal="center"/>
    </xf>
    <xf numFmtId="0" fontId="115" fillId="0" borderId="0" xfId="0" applyFont="1" applyBorder="1" applyAlignment="1">
      <alignment horizontal="center" vertical="center"/>
    </xf>
    <xf numFmtId="0" fontId="115" fillId="0" borderId="144" xfId="0" applyFont="1" applyFill="1" applyBorder="1" applyAlignment="1">
      <alignment horizontal="center" vertical="center" wrapText="1"/>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52" xfId="0" applyFont="1" applyBorder="1" applyAlignment="1">
      <alignment wrapText="1"/>
    </xf>
    <xf numFmtId="0" fontId="115" fillId="0" borderId="7" xfId="0" applyFont="1" applyBorder="1" applyAlignment="1">
      <alignment wrapText="1"/>
    </xf>
    <xf numFmtId="0" fontId="115" fillId="0" borderId="0" xfId="0" applyFont="1" applyBorder="1" applyAlignment="1">
      <alignment horizontal="center" vertical="center" wrapText="1"/>
    </xf>
    <xf numFmtId="0" fontId="115" fillId="0" borderId="143"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142" xfId="0" applyFont="1" applyFill="1" applyBorder="1" applyAlignment="1">
      <alignment horizontal="center" vertical="center" wrapText="1"/>
    </xf>
    <xf numFmtId="0" fontId="115" fillId="0" borderId="0" xfId="0" applyFont="1" applyFill="1"/>
    <xf numFmtId="49" fontId="115" fillId="0" borderId="150" xfId="0" applyNumberFormat="1" applyFont="1" applyFill="1" applyBorder="1" applyAlignment="1">
      <alignment horizontal="left" wrapText="1" indent="1"/>
    </xf>
    <xf numFmtId="0" fontId="115" fillId="0" borderId="152" xfId="0" applyNumberFormat="1" applyFont="1" applyFill="1" applyBorder="1" applyAlignment="1">
      <alignment horizontal="left" wrapText="1" indent="1"/>
    </xf>
    <xf numFmtId="49" fontId="115" fillId="0" borderId="153" xfId="0" applyNumberFormat="1" applyFont="1" applyFill="1" applyBorder="1" applyAlignment="1">
      <alignment horizontal="left" wrapText="1" indent="1"/>
    </xf>
    <xf numFmtId="0" fontId="115" fillId="0" borderId="154" xfId="0" applyNumberFormat="1" applyFont="1" applyFill="1" applyBorder="1" applyAlignment="1">
      <alignment horizontal="left" wrapText="1" indent="1"/>
    </xf>
    <xf numFmtId="49" fontId="115" fillId="0" borderId="154" xfId="0" applyNumberFormat="1" applyFont="1" applyFill="1" applyBorder="1" applyAlignment="1">
      <alignment horizontal="left" wrapText="1" indent="3"/>
    </xf>
    <xf numFmtId="49" fontId="115" fillId="0" borderId="153" xfId="0" applyNumberFormat="1" applyFont="1" applyFill="1" applyBorder="1" applyAlignment="1">
      <alignment horizontal="left" wrapText="1" indent="3"/>
    </xf>
    <xf numFmtId="49" fontId="115" fillId="0" borderId="153" xfId="0" applyNumberFormat="1" applyFont="1" applyFill="1" applyBorder="1" applyAlignment="1">
      <alignment horizontal="left" wrapText="1" indent="2"/>
    </xf>
    <xf numFmtId="49" fontId="115" fillId="0" borderId="154" xfId="0" applyNumberFormat="1" applyFont="1" applyBorder="1" applyAlignment="1">
      <alignment horizontal="left" wrapText="1" indent="2"/>
    </xf>
    <xf numFmtId="49" fontId="115" fillId="0" borderId="153" xfId="0" applyNumberFormat="1" applyFont="1" applyFill="1" applyBorder="1" applyAlignment="1">
      <alignment horizontal="left" vertical="top" wrapText="1" indent="2"/>
    </xf>
    <xf numFmtId="49" fontId="115" fillId="0" borderId="153" xfId="0" applyNumberFormat="1" applyFont="1" applyFill="1" applyBorder="1" applyAlignment="1">
      <alignment horizontal="left" indent="1"/>
    </xf>
    <xf numFmtId="0" fontId="115" fillId="0" borderId="154" xfId="0" applyNumberFormat="1" applyFont="1" applyBorder="1" applyAlignment="1">
      <alignment horizontal="left" indent="1"/>
    </xf>
    <xf numFmtId="49" fontId="115" fillId="0" borderId="154" xfId="0" applyNumberFormat="1" applyFont="1" applyBorder="1" applyAlignment="1">
      <alignment horizontal="left" indent="1"/>
    </xf>
    <xf numFmtId="49" fontId="115" fillId="0" borderId="153" xfId="0" applyNumberFormat="1" applyFont="1" applyFill="1" applyBorder="1" applyAlignment="1">
      <alignment horizontal="left" indent="3"/>
    </xf>
    <xf numFmtId="49" fontId="115" fillId="0" borderId="154" xfId="0" applyNumberFormat="1" applyFont="1" applyBorder="1" applyAlignment="1">
      <alignment horizontal="left" indent="3"/>
    </xf>
    <xf numFmtId="0" fontId="115" fillId="0" borderId="154" xfId="0" applyFont="1" applyBorder="1" applyAlignment="1">
      <alignment horizontal="left" indent="2"/>
    </xf>
    <xf numFmtId="0" fontId="115" fillId="0" borderId="153" xfId="0" applyFont="1" applyBorder="1" applyAlignment="1">
      <alignment horizontal="left" indent="2"/>
    </xf>
    <xf numFmtId="0" fontId="115" fillId="0" borderId="154" xfId="0" applyFont="1" applyBorder="1" applyAlignment="1">
      <alignment horizontal="left" indent="1"/>
    </xf>
    <xf numFmtId="0" fontId="115" fillId="0" borderId="153" xfId="0" applyFont="1" applyBorder="1" applyAlignment="1">
      <alignment horizontal="left" indent="1"/>
    </xf>
    <xf numFmtId="0" fontId="118" fillId="0" borderId="62" xfId="0" applyFont="1" applyBorder="1"/>
    <xf numFmtId="0" fontId="115" fillId="0" borderId="67" xfId="0" applyFont="1" applyBorder="1"/>
    <xf numFmtId="0" fontId="115" fillId="0" borderId="0" xfId="0" applyFont="1" applyBorder="1" applyAlignment="1">
      <alignment wrapText="1"/>
    </xf>
    <xf numFmtId="0" fontId="115" fillId="0" borderId="0" xfId="0" applyFont="1" applyAlignment="1">
      <alignment horizontal="center" vertical="center"/>
    </xf>
    <xf numFmtId="0" fontId="115" fillId="0" borderId="0" xfId="0" applyFont="1" applyBorder="1" applyAlignment="1">
      <alignment horizontal="left"/>
    </xf>
    <xf numFmtId="0" fontId="118" fillId="0" borderId="144"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9" fillId="0" borderId="0" xfId="0" applyFont="1" applyFill="1" applyBorder="1" applyAlignment="1">
      <alignment wrapText="1"/>
    </xf>
    <xf numFmtId="0" fontId="118" fillId="0" borderId="144"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32" xfId="0" applyNumberFormat="1" applyFont="1" applyFill="1" applyBorder="1" applyAlignment="1">
      <alignment horizontal="left" vertical="center" wrapText="1" indent="1" readingOrder="1"/>
    </xf>
    <xf numFmtId="0" fontId="120" fillId="0" borderId="144" xfId="0" applyFont="1" applyBorder="1" applyAlignment="1">
      <alignment horizontal="left" indent="3"/>
    </xf>
    <xf numFmtId="0" fontId="118" fillId="0" borderId="144" xfId="0" applyNumberFormat="1" applyFont="1" applyFill="1" applyBorder="1" applyAlignment="1">
      <alignment vertical="center" wrapText="1" readingOrder="1"/>
    </xf>
    <xf numFmtId="0" fontId="120" fillId="0" borderId="144" xfId="0" applyFont="1" applyFill="1" applyBorder="1" applyAlignment="1">
      <alignment horizontal="left" indent="2"/>
    </xf>
    <xf numFmtId="0" fontId="115" fillId="0" borderId="133" xfId="0" applyNumberFormat="1" applyFont="1" applyFill="1" applyBorder="1" applyAlignment="1">
      <alignment vertical="center" wrapText="1" readingOrder="1"/>
    </xf>
    <xf numFmtId="0" fontId="120" fillId="0" borderId="145" xfId="0" applyFont="1" applyBorder="1" applyAlignment="1">
      <alignment horizontal="left" indent="2"/>
    </xf>
    <xf numFmtId="0" fontId="115" fillId="0" borderId="132" xfId="0" applyNumberFormat="1" applyFont="1" applyFill="1" applyBorder="1" applyAlignment="1">
      <alignment vertical="center" wrapText="1" readingOrder="1"/>
    </xf>
    <xf numFmtId="0" fontId="120" fillId="0" borderId="144" xfId="0" applyFont="1" applyBorder="1" applyAlignment="1">
      <alignment horizontal="left" indent="2"/>
    </xf>
    <xf numFmtId="0" fontId="115" fillId="0" borderId="131" xfId="0" applyNumberFormat="1" applyFont="1" applyFill="1" applyBorder="1" applyAlignment="1">
      <alignment vertical="center" wrapText="1" readingOrder="1"/>
    </xf>
    <xf numFmtId="0" fontId="138" fillId="0" borderId="7" xfId="0" applyFont="1" applyBorder="1"/>
    <xf numFmtId="0" fontId="105" fillId="0" borderId="144" xfId="0" applyFont="1" applyFill="1" applyBorder="1" applyAlignment="1">
      <alignment vertical="center" wrapText="1"/>
    </xf>
    <xf numFmtId="0" fontId="105" fillId="0" borderId="144" xfId="0" applyFont="1" applyBorder="1" applyAlignment="1">
      <alignment horizontal="left" vertical="center" wrapText="1"/>
    </xf>
    <xf numFmtId="0" fontId="105" fillId="0" borderId="144" xfId="0" applyFont="1" applyBorder="1" applyAlignment="1">
      <alignment horizontal="left" indent="2"/>
    </xf>
    <xf numFmtId="0" fontId="105" fillId="0" borderId="144" xfId="0" applyNumberFormat="1" applyFont="1" applyFill="1" applyBorder="1" applyAlignment="1">
      <alignment vertical="center" wrapText="1"/>
    </xf>
    <xf numFmtId="0" fontId="105" fillId="0" borderId="144" xfId="0" applyNumberFormat="1" applyFont="1" applyFill="1" applyBorder="1" applyAlignment="1">
      <alignment horizontal="left" vertical="center" indent="1"/>
    </xf>
    <xf numFmtId="0" fontId="105" fillId="0" borderId="144" xfId="0" applyNumberFormat="1" applyFont="1" applyFill="1" applyBorder="1" applyAlignment="1">
      <alignment horizontal="left" vertical="center" wrapText="1" indent="1"/>
    </xf>
    <xf numFmtId="0" fontId="105" fillId="0" borderId="144" xfId="0" applyNumberFormat="1" applyFont="1" applyFill="1" applyBorder="1" applyAlignment="1">
      <alignment horizontal="right" vertical="center"/>
    </xf>
    <xf numFmtId="49" fontId="105" fillId="0" borderId="144" xfId="0" applyNumberFormat="1" applyFont="1" applyFill="1" applyBorder="1" applyAlignment="1">
      <alignment horizontal="right" vertical="center"/>
    </xf>
    <xf numFmtId="0" fontId="105" fillId="0" borderId="145" xfId="0" applyNumberFormat="1" applyFont="1" applyFill="1" applyBorder="1" applyAlignment="1">
      <alignment horizontal="left" vertical="top" wrapText="1"/>
    </xf>
    <xf numFmtId="49" fontId="105" fillId="0" borderId="144" xfId="0" applyNumberFormat="1" applyFont="1" applyFill="1" applyBorder="1" applyAlignment="1">
      <alignment vertical="top" wrapText="1"/>
    </xf>
    <xf numFmtId="49" fontId="105" fillId="0" borderId="144" xfId="0" applyNumberFormat="1" applyFont="1" applyFill="1" applyBorder="1" applyAlignment="1">
      <alignment horizontal="left" vertical="top" wrapText="1" indent="2"/>
    </xf>
    <xf numFmtId="49" fontId="105" fillId="0" borderId="144" xfId="0" applyNumberFormat="1" applyFont="1" applyFill="1" applyBorder="1" applyAlignment="1">
      <alignment horizontal="left" vertical="center" wrapText="1" indent="3"/>
    </xf>
    <xf numFmtId="49" fontId="105" fillId="0" borderId="144" xfId="0" applyNumberFormat="1" applyFont="1" applyFill="1" applyBorder="1" applyAlignment="1">
      <alignment horizontal="left" wrapText="1" indent="2"/>
    </xf>
    <xf numFmtId="49" fontId="105" fillId="0" borderId="144" xfId="0" applyNumberFormat="1" applyFont="1" applyFill="1" applyBorder="1" applyAlignment="1">
      <alignment horizontal="left" vertical="top" wrapText="1"/>
    </xf>
    <xf numFmtId="49" fontId="105" fillId="0" borderId="144" xfId="0" applyNumberFormat="1" applyFont="1" applyFill="1" applyBorder="1" applyAlignment="1">
      <alignment horizontal="left" wrapText="1" indent="3"/>
    </xf>
    <xf numFmtId="49" fontId="105" fillId="0" borderId="144" xfId="0" applyNumberFormat="1" applyFont="1" applyFill="1" applyBorder="1" applyAlignment="1">
      <alignment vertical="center"/>
    </xf>
    <xf numFmtId="0" fontId="105" fillId="0" borderId="144" xfId="0" applyFont="1" applyFill="1" applyBorder="1" applyAlignment="1">
      <alignment horizontal="left" vertical="center" wrapText="1"/>
    </xf>
    <xf numFmtId="49" fontId="105" fillId="0" borderId="144" xfId="0" applyNumberFormat="1" applyFont="1" applyFill="1" applyBorder="1" applyAlignment="1">
      <alignment horizontal="left" indent="3"/>
    </xf>
    <xf numFmtId="0" fontId="105" fillId="0" borderId="144" xfId="0" applyFont="1" applyBorder="1" applyAlignment="1">
      <alignment horizontal="left" indent="1"/>
    </xf>
    <xf numFmtId="0" fontId="105" fillId="0" borderId="144" xfId="0" applyNumberFormat="1" applyFont="1" applyFill="1" applyBorder="1" applyAlignment="1">
      <alignment horizontal="left" vertical="center" wrapText="1"/>
    </xf>
    <xf numFmtId="0" fontId="105" fillId="0" borderId="144" xfId="0" applyFont="1" applyFill="1" applyBorder="1" applyAlignment="1">
      <alignment horizontal="left" wrapText="1" indent="2"/>
    </xf>
    <xf numFmtId="0" fontId="105" fillId="0" borderId="144" xfId="0" applyFont="1" applyBorder="1" applyAlignment="1">
      <alignment horizontal="left" vertical="top" wrapText="1"/>
    </xf>
    <xf numFmtId="0" fontId="104" fillId="0" borderId="7" xfId="0" applyFont="1" applyBorder="1" applyAlignment="1">
      <alignment wrapText="1"/>
    </xf>
    <xf numFmtId="0" fontId="105" fillId="0" borderId="144" xfId="0" applyFont="1" applyBorder="1" applyAlignment="1">
      <alignment horizontal="left" vertical="top" wrapText="1" indent="2"/>
    </xf>
    <xf numFmtId="0" fontId="105" fillId="0" borderId="144" xfId="0" applyFont="1" applyBorder="1" applyAlignment="1">
      <alignment horizontal="left" wrapText="1"/>
    </xf>
    <xf numFmtId="0" fontId="105" fillId="0" borderId="144" xfId="12672" applyFont="1" applyFill="1" applyBorder="1" applyAlignment="1">
      <alignment horizontal="left" vertical="center" wrapText="1" indent="2"/>
    </xf>
    <xf numFmtId="0" fontId="105" fillId="0" borderId="144" xfId="0" applyFont="1" applyBorder="1" applyAlignment="1">
      <alignment horizontal="left" wrapText="1" indent="2"/>
    </xf>
    <xf numFmtId="0" fontId="105" fillId="0" borderId="144" xfId="0" applyFont="1" applyBorder="1" applyAlignment="1">
      <alignment wrapText="1"/>
    </xf>
    <xf numFmtId="0" fontId="105" fillId="0" borderId="144" xfId="0" applyFont="1" applyBorder="1"/>
    <xf numFmtId="0" fontId="105" fillId="0" borderId="144" xfId="12672" applyFont="1" applyFill="1" applyBorder="1" applyAlignment="1">
      <alignment horizontal="left" vertical="center" wrapText="1"/>
    </xf>
    <xf numFmtId="0" fontId="104" fillId="0" borderId="144" xfId="0" applyFont="1" applyBorder="1" applyAlignment="1">
      <alignment wrapText="1"/>
    </xf>
    <xf numFmtId="0" fontId="105" fillId="0" borderId="146" xfId="0" applyNumberFormat="1" applyFont="1" applyFill="1" applyBorder="1" applyAlignment="1">
      <alignment horizontal="left" vertical="center" wrapText="1"/>
    </xf>
    <xf numFmtId="0" fontId="105" fillId="3" borderId="144" xfId="5" applyNumberFormat="1" applyFont="1" applyFill="1" applyBorder="1" applyAlignment="1" applyProtection="1">
      <alignment horizontal="right" vertical="center"/>
      <protection locked="0"/>
    </xf>
    <xf numFmtId="2" fontId="105" fillId="3" borderId="144" xfId="5" applyNumberFormat="1" applyFont="1" applyFill="1" applyBorder="1" applyAlignment="1" applyProtection="1">
      <alignment horizontal="right" vertical="center"/>
      <protection locked="0"/>
    </xf>
    <xf numFmtId="0" fontId="105" fillId="0" borderId="144" xfId="0" applyNumberFormat="1" applyFont="1" applyFill="1" applyBorder="1" applyAlignment="1">
      <alignment vertical="center"/>
    </xf>
    <xf numFmtId="0" fontId="105" fillId="0" borderId="146" xfId="13" applyFont="1" applyFill="1" applyBorder="1" applyAlignment="1" applyProtection="1">
      <alignment horizontal="left" vertical="top" wrapText="1"/>
      <protection locked="0"/>
    </xf>
    <xf numFmtId="0" fontId="105" fillId="0" borderId="147" xfId="13" applyFont="1" applyFill="1" applyBorder="1" applyAlignment="1" applyProtection="1">
      <alignment horizontal="left" vertical="top" wrapText="1"/>
      <protection locked="0"/>
    </xf>
    <xf numFmtId="0" fontId="105" fillId="0" borderId="145" xfId="0" applyFont="1" applyFill="1" applyBorder="1" applyAlignment="1">
      <alignment vertical="center" wrapText="1"/>
    </xf>
    <xf numFmtId="0" fontId="124" fillId="0" borderId="0" xfId="0" applyFont="1" applyBorder="1" applyAlignment="1">
      <alignment horizontal="left" indent="2"/>
    </xf>
    <xf numFmtId="0" fontId="115" fillId="0" borderId="0" xfId="0" applyNumberFormat="1" applyFont="1" applyFill="1" applyBorder="1" applyAlignment="1">
      <alignment horizontal="left" vertical="center" indent="1"/>
    </xf>
    <xf numFmtId="0" fontId="115" fillId="0" borderId="0" xfId="0" applyNumberFormat="1" applyFont="1" applyFill="1" applyBorder="1" applyAlignment="1">
      <alignment vertical="center" wrapText="1"/>
    </xf>
    <xf numFmtId="0" fontId="115" fillId="0" borderId="0" xfId="0" applyFont="1" applyFill="1" applyBorder="1" applyAlignment="1">
      <alignment vertical="center" wrapText="1"/>
    </xf>
    <xf numFmtId="0" fontId="126" fillId="0" borderId="0" xfId="0" applyNumberFormat="1" applyFont="1" applyFill="1" applyBorder="1" applyAlignment="1">
      <alignment horizontal="left" vertical="center" wrapText="1" readingOrder="1"/>
    </xf>
    <xf numFmtId="0" fontId="124" fillId="0" borderId="0" xfId="0" applyFont="1" applyBorder="1" applyAlignment="1">
      <alignment horizontal="left" vertical="center" wrapText="1"/>
    </xf>
    <xf numFmtId="0" fontId="115" fillId="0" borderId="0" xfId="0" applyFont="1" applyFill="1" applyBorder="1" applyAlignment="1">
      <alignment horizontal="left" vertical="center" wrapText="1"/>
    </xf>
    <xf numFmtId="0" fontId="105" fillId="0" borderId="145" xfId="0" applyFont="1" applyBorder="1" applyAlignment="1">
      <alignment horizontal="left" indent="2"/>
    </xf>
    <xf numFmtId="0" fontId="105" fillId="0" borderId="133" xfId="0" applyNumberFormat="1" applyFont="1" applyFill="1" applyBorder="1" applyAlignment="1">
      <alignment horizontal="left" vertical="center" wrapText="1" readingOrder="1"/>
    </xf>
    <xf numFmtId="0" fontId="105" fillId="0" borderId="144" xfId="0" applyNumberFormat="1" applyFont="1" applyFill="1" applyBorder="1" applyAlignment="1">
      <alignment horizontal="left" vertical="center" wrapText="1" readingOrder="1"/>
    </xf>
    <xf numFmtId="167" fontId="19" fillId="85" borderId="56" xfId="0" applyNumberFormat="1" applyFont="1" applyFill="1" applyBorder="1" applyAlignment="1">
      <alignment horizontal="center"/>
    </xf>
    <xf numFmtId="193" fontId="17" fillId="2" borderId="153" xfId="0" applyNumberFormat="1" applyFont="1" applyFill="1" applyBorder="1" applyAlignment="1" applyProtection="1">
      <alignment vertical="center"/>
      <protection locked="0"/>
    </xf>
    <xf numFmtId="193" fontId="9" fillId="2" borderId="144" xfId="0" applyNumberFormat="1" applyFont="1" applyFill="1" applyBorder="1" applyAlignment="1" applyProtection="1">
      <alignment vertical="center"/>
      <protection locked="0"/>
    </xf>
    <xf numFmtId="193" fontId="9" fillId="2" borderId="153" xfId="0" applyNumberFormat="1" applyFont="1" applyFill="1" applyBorder="1" applyAlignment="1" applyProtection="1">
      <alignment vertical="center"/>
      <protection locked="0"/>
    </xf>
    <xf numFmtId="0" fontId="11" fillId="0" borderId="96" xfId="17" applyFill="1" applyBorder="1" applyAlignment="1" applyProtection="1">
      <alignment horizontal="left" vertical="top" wrapText="1"/>
    </xf>
    <xf numFmtId="0" fontId="7" fillId="83" borderId="144"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5" fillId="0" borderId="0" xfId="0" applyFont="1" applyFill="1" applyBorder="1" applyAlignment="1">
      <alignment wrapText="1"/>
    </xf>
    <xf numFmtId="14" fontId="4" fillId="0" borderId="0" xfId="0" applyNumberFormat="1" applyFont="1" applyAlignment="1">
      <alignment horizontal="left"/>
    </xf>
    <xf numFmtId="43" fontId="7" fillId="0" borderId="0" xfId="7" applyFont="1" applyAlignment="1">
      <alignment horizontal="left"/>
    </xf>
    <xf numFmtId="0" fontId="7" fillId="0" borderId="0" xfId="0" applyFont="1" applyAlignment="1">
      <alignment horizontal="left"/>
    </xf>
    <xf numFmtId="0" fontId="9" fillId="0" borderId="104" xfId="0" applyFont="1" applyBorder="1" applyAlignment="1">
      <alignment vertical="center"/>
    </xf>
    <xf numFmtId="0" fontId="22" fillId="0" borderId="144" xfId="0" applyFont="1" applyBorder="1"/>
    <xf numFmtId="0" fontId="22" fillId="0" borderId="144" xfId="0" applyFont="1" applyFill="1" applyBorder="1"/>
    <xf numFmtId="0" fontId="141" fillId="0" borderId="144" xfId="17" applyFont="1" applyBorder="1" applyAlignment="1" applyProtection="1"/>
    <xf numFmtId="14" fontId="116" fillId="0" borderId="0" xfId="0" applyNumberFormat="1" applyFont="1" applyAlignment="1">
      <alignment horizontal="left"/>
    </xf>
    <xf numFmtId="0" fontId="101" fillId="0" borderId="0" xfId="0" applyFont="1"/>
    <xf numFmtId="0" fontId="9" fillId="0" borderId="16" xfId="0" applyNumberFormat="1" applyFont="1" applyFill="1" applyBorder="1" applyAlignment="1">
      <alignment horizontal="left" vertical="center" wrapText="1" indent="1"/>
    </xf>
    <xf numFmtId="0" fontId="9" fillId="0" borderId="17" xfId="0" applyNumberFormat="1" applyFont="1" applyFill="1" applyBorder="1" applyAlignment="1">
      <alignment horizontal="left" vertical="center" wrapText="1" indent="1"/>
    </xf>
    <xf numFmtId="0" fontId="9" fillId="0" borderId="18" xfId="0" applyNumberFormat="1" applyFont="1" applyFill="1" applyBorder="1" applyAlignment="1">
      <alignment horizontal="left" vertical="center" wrapText="1" indent="1"/>
    </xf>
    <xf numFmtId="169" fontId="9" fillId="37" borderId="61" xfId="20" applyFont="1" applyBorder="1"/>
    <xf numFmtId="169" fontId="9" fillId="37" borderId="0" xfId="20" applyFont="1" applyBorder="1"/>
    <xf numFmtId="169" fontId="9" fillId="37" borderId="90" xfId="20" applyFont="1" applyBorder="1"/>
    <xf numFmtId="193" fontId="9" fillId="0" borderId="144" xfId="0" applyNumberFormat="1" applyFont="1" applyFill="1" applyBorder="1" applyAlignment="1" applyProtection="1">
      <alignment vertical="center" wrapText="1"/>
      <protection locked="0"/>
    </xf>
    <xf numFmtId="193" fontId="22" fillId="0" borderId="153" xfId="0" applyNumberFormat="1" applyFont="1" applyFill="1" applyBorder="1" applyAlignment="1" applyProtection="1">
      <alignment vertical="center" wrapText="1"/>
      <protection locked="0"/>
    </xf>
    <xf numFmtId="193" fontId="9" fillId="0" borderId="144" xfId="0" applyNumberFormat="1" applyFont="1" applyFill="1" applyBorder="1" applyAlignment="1" applyProtection="1">
      <alignment horizontal="right" vertical="center" wrapText="1"/>
      <protection locked="0"/>
    </xf>
    <xf numFmtId="10" fontId="22" fillId="0" borderId="144" xfId="20961" applyNumberFormat="1" applyFont="1" applyFill="1" applyBorder="1" applyAlignment="1" applyProtection="1">
      <alignment horizontal="right" vertical="center" wrapText="1"/>
      <protection locked="0"/>
    </xf>
    <xf numFmtId="10" fontId="22" fillId="0" borderId="153" xfId="20961" applyNumberFormat="1" applyFont="1" applyBorder="1" applyAlignment="1" applyProtection="1">
      <alignment vertical="center" wrapText="1"/>
      <protection locked="0"/>
    </xf>
    <xf numFmtId="10" fontId="9" fillId="2" borderId="144" xfId="20961" applyNumberFormat="1" applyFont="1" applyFill="1" applyBorder="1" applyAlignment="1" applyProtection="1">
      <alignment vertical="center"/>
      <protection locked="0"/>
    </xf>
    <xf numFmtId="10" fontId="17" fillId="2" borderId="153" xfId="20961" applyNumberFormat="1" applyFont="1" applyFill="1" applyBorder="1" applyAlignment="1" applyProtection="1">
      <alignment vertical="center"/>
      <protection locked="0"/>
    </xf>
    <xf numFmtId="10" fontId="9" fillId="37" borderId="0" xfId="20961" applyNumberFormat="1" applyFont="1" applyFill="1" applyBorder="1"/>
    <xf numFmtId="10" fontId="9" fillId="37" borderId="90" xfId="20961" applyNumberFormat="1" applyFont="1" applyFill="1" applyBorder="1"/>
    <xf numFmtId="10" fontId="9" fillId="2" borderId="153" xfId="20961" applyNumberFormat="1" applyFont="1" applyFill="1" applyBorder="1" applyAlignment="1" applyProtection="1">
      <alignment vertical="center"/>
      <protection locked="0"/>
    </xf>
    <xf numFmtId="193" fontId="9" fillId="0" borderId="145" xfId="0" applyNumberFormat="1" applyFont="1" applyFill="1" applyBorder="1" applyAlignment="1" applyProtection="1">
      <alignment vertical="center"/>
      <protection locked="0"/>
    </xf>
    <xf numFmtId="10" fontId="9" fillId="0" borderId="151" xfId="20961" applyNumberFormat="1" applyFont="1" applyFill="1" applyBorder="1" applyAlignment="1" applyProtection="1">
      <alignment vertical="center"/>
      <protection locked="0"/>
    </xf>
    <xf numFmtId="10" fontId="17" fillId="2" borderId="150" xfId="20961" applyNumberFormat="1" applyFont="1" applyFill="1" applyBorder="1" applyAlignment="1" applyProtection="1">
      <alignment vertical="center"/>
      <protection locked="0"/>
    </xf>
    <xf numFmtId="193" fontId="9" fillId="0" borderId="144" xfId="0" applyNumberFormat="1" applyFont="1" applyFill="1" applyBorder="1" applyAlignment="1" applyProtection="1">
      <alignment horizontal="right"/>
    </xf>
    <xf numFmtId="193" fontId="9" fillId="36" borderId="144" xfId="0" applyNumberFormat="1" applyFont="1" applyFill="1" applyBorder="1" applyAlignment="1" applyProtection="1">
      <alignment horizontal="right"/>
    </xf>
    <xf numFmtId="0" fontId="9" fillId="0" borderId="154" xfId="0" applyFont="1" applyBorder="1" applyAlignment="1">
      <alignment vertical="center"/>
    </xf>
    <xf numFmtId="0" fontId="9" fillId="0" borderId="147" xfId="0" applyFont="1" applyBorder="1" applyAlignment="1">
      <alignment wrapText="1"/>
    </xf>
    <xf numFmtId="0" fontId="22" fillId="0" borderId="153" xfId="0" applyFont="1" applyBorder="1" applyAlignment="1"/>
    <xf numFmtId="0" fontId="9" fillId="0" borderId="154" xfId="0" applyFont="1" applyBorder="1" applyAlignment="1"/>
    <xf numFmtId="0" fontId="9" fillId="0" borderId="144" xfId="0" applyFont="1" applyBorder="1" applyAlignment="1">
      <alignment wrapText="1"/>
    </xf>
    <xf numFmtId="0" fontId="9" fillId="0" borderId="21" xfId="0" applyFont="1" applyBorder="1" applyAlignment="1">
      <alignment horizontal="left" wrapText="1"/>
    </xf>
    <xf numFmtId="0" fontId="4" fillId="0" borderId="16" xfId="0" applyFont="1" applyBorder="1" applyAlignment="1">
      <alignment vertical="center" wrapText="1"/>
    </xf>
    <xf numFmtId="3" fontId="25" fillId="37" borderId="0" xfId="20" applyNumberFormat="1" applyBorder="1"/>
    <xf numFmtId="3" fontId="4" fillId="0" borderId="52" xfId="0" applyNumberFormat="1" applyFont="1" applyFill="1" applyBorder="1" applyAlignment="1">
      <alignment vertical="center"/>
    </xf>
    <xf numFmtId="3" fontId="4" fillId="0" borderId="62" xfId="0" applyNumberFormat="1" applyFont="1" applyFill="1" applyBorder="1" applyAlignment="1">
      <alignment vertical="center"/>
    </xf>
    <xf numFmtId="3" fontId="4" fillId="3" borderId="94" xfId="0" applyNumberFormat="1" applyFont="1" applyFill="1" applyBorder="1" applyAlignment="1">
      <alignment vertical="center"/>
    </xf>
    <xf numFmtId="3" fontId="4" fillId="3" borderId="21" xfId="0" applyNumberFormat="1" applyFont="1" applyFill="1" applyBorder="1" applyAlignment="1">
      <alignment vertical="center"/>
    </xf>
    <xf numFmtId="3" fontId="4" fillId="0" borderId="97" xfId="0" applyNumberFormat="1" applyFont="1" applyFill="1" applyBorder="1" applyAlignment="1">
      <alignment vertical="center"/>
    </xf>
    <xf numFmtId="3" fontId="4" fillId="0" borderId="111" xfId="0" applyNumberFormat="1" applyFont="1" applyFill="1" applyBorder="1" applyAlignment="1">
      <alignment vertical="center"/>
    </xf>
    <xf numFmtId="3" fontId="4" fillId="0" borderId="25" xfId="0" applyNumberFormat="1" applyFont="1" applyFill="1" applyBorder="1" applyAlignment="1">
      <alignment vertical="center"/>
    </xf>
    <xf numFmtId="3" fontId="4" fillId="0" borderId="24"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18" xfId="0" applyNumberFormat="1" applyFont="1" applyFill="1" applyBorder="1" applyAlignment="1">
      <alignment vertical="center"/>
    </xf>
    <xf numFmtId="3" fontId="4" fillId="0" borderId="143" xfId="0" applyNumberFormat="1" applyFont="1" applyFill="1" applyBorder="1" applyAlignment="1">
      <alignment vertical="center"/>
    </xf>
    <xf numFmtId="3" fontId="4" fillId="0" borderId="105" xfId="0" applyNumberFormat="1" applyFont="1" applyFill="1" applyBorder="1" applyAlignment="1">
      <alignment vertical="center"/>
    </xf>
    <xf numFmtId="10" fontId="4" fillId="0" borderId="91" xfId="20641" applyNumberFormat="1" applyFont="1" applyFill="1" applyBorder="1" applyAlignment="1">
      <alignment vertical="center"/>
    </xf>
    <xf numFmtId="10" fontId="4" fillId="0" borderId="107" xfId="20641" applyNumberFormat="1" applyFont="1" applyFill="1" applyBorder="1" applyAlignment="1">
      <alignment vertical="center"/>
    </xf>
    <xf numFmtId="0" fontId="9" fillId="0" borderId="154" xfId="0" applyFont="1" applyFill="1" applyBorder="1" applyAlignment="1">
      <alignment horizontal="center" vertical="center" wrapText="1"/>
    </xf>
    <xf numFmtId="0" fontId="15" fillId="0" borderId="144" xfId="0" applyFont="1" applyFill="1" applyBorder="1" applyAlignment="1">
      <alignment horizontal="center" vertical="center" wrapText="1"/>
    </xf>
    <xf numFmtId="0" fontId="16" fillId="0" borderId="144" xfId="0" applyFont="1" applyFill="1" applyBorder="1" applyAlignment="1">
      <alignment horizontal="left" vertical="center" wrapText="1"/>
    </xf>
    <xf numFmtId="0" fontId="9" fillId="0" borderId="154" xfId="0" applyFont="1" applyFill="1" applyBorder="1" applyAlignment="1">
      <alignment horizontal="right" vertical="center" wrapText="1"/>
    </xf>
    <xf numFmtId="0" fontId="7" fillId="0" borderId="144" xfId="0" applyFont="1" applyFill="1" applyBorder="1" applyAlignment="1">
      <alignment vertical="center" wrapText="1"/>
    </xf>
    <xf numFmtId="193" fontId="4" fillId="0" borderId="144" xfId="0" applyNumberFormat="1" applyFont="1" applyFill="1" applyBorder="1" applyAlignment="1" applyProtection="1">
      <alignment vertical="center" wrapText="1"/>
      <protection locked="0"/>
    </xf>
    <xf numFmtId="193" fontId="4" fillId="0" borderId="153" xfId="0" applyNumberFormat="1" applyFont="1" applyFill="1" applyBorder="1" applyAlignment="1" applyProtection="1">
      <alignment vertical="center" wrapText="1"/>
      <protection locked="0"/>
    </xf>
    <xf numFmtId="0" fontId="9" fillId="0" borderId="154" xfId="0" applyFont="1" applyBorder="1" applyAlignment="1">
      <alignment horizontal="right" vertical="center" wrapText="1"/>
    </xf>
    <xf numFmtId="0" fontId="7" fillId="0" borderId="144" xfId="0" applyFont="1" applyBorder="1" applyAlignment="1">
      <alignment vertical="center" wrapText="1"/>
    </xf>
    <xf numFmtId="10" fontId="4" fillId="0" borderId="144" xfId="20961" applyNumberFormat="1" applyFont="1" applyBorder="1" applyAlignment="1" applyProtection="1">
      <alignment vertical="center" wrapText="1"/>
      <protection locked="0"/>
    </xf>
    <xf numFmtId="10" fontId="4" fillId="0" borderId="153" xfId="20961" applyNumberFormat="1" applyFont="1" applyBorder="1" applyAlignment="1" applyProtection="1">
      <alignment vertical="center" wrapText="1"/>
      <protection locked="0"/>
    </xf>
    <xf numFmtId="0" fontId="9" fillId="2" borderId="154" xfId="0" applyFont="1" applyFill="1" applyBorder="1" applyAlignment="1">
      <alignment horizontal="right" vertical="center"/>
    </xf>
    <xf numFmtId="0" fontId="9" fillId="2" borderId="144" xfId="0" applyFont="1" applyFill="1" applyBorder="1" applyAlignment="1">
      <alignment vertical="center"/>
    </xf>
    <xf numFmtId="0" fontId="15" fillId="0" borderId="154" xfId="0" applyFont="1" applyFill="1" applyBorder="1" applyAlignment="1">
      <alignment horizontal="center" vertical="center" wrapText="1"/>
    </xf>
    <xf numFmtId="0" fontId="9" fillId="0" borderId="144" xfId="0" applyFont="1" applyFill="1" applyBorder="1" applyAlignment="1">
      <alignment horizontal="left" vertical="center" wrapText="1"/>
    </xf>
    <xf numFmtId="0" fontId="9" fillId="2" borderId="145" xfId="0" applyFont="1" applyFill="1" applyBorder="1" applyAlignment="1">
      <alignment vertical="center"/>
    </xf>
    <xf numFmtId="0" fontId="9" fillId="2" borderId="152" xfId="0" applyFont="1" applyFill="1" applyBorder="1" applyAlignment="1">
      <alignment horizontal="right" vertical="center"/>
    </xf>
    <xf numFmtId="193" fontId="9" fillId="2" borderId="151" xfId="0" applyNumberFormat="1" applyFont="1" applyFill="1" applyBorder="1" applyAlignment="1" applyProtection="1">
      <alignment vertical="center"/>
      <protection locked="0"/>
    </xf>
    <xf numFmtId="0" fontId="9" fillId="0" borderId="28" xfId="0" applyNumberFormat="1" applyFont="1" applyFill="1" applyBorder="1" applyAlignment="1">
      <alignment horizontal="center" vertical="center" wrapText="1"/>
    </xf>
    <xf numFmtId="193" fontId="9" fillId="0" borderId="146" xfId="0" applyNumberFormat="1" applyFont="1" applyFill="1" applyBorder="1" applyAlignment="1" applyProtection="1">
      <alignment vertical="center" wrapText="1"/>
      <protection locked="0"/>
    </xf>
    <xf numFmtId="193" fontId="9" fillId="0" borderId="146" xfId="0" applyNumberFormat="1" applyFont="1" applyFill="1" applyBorder="1" applyAlignment="1" applyProtection="1">
      <alignment horizontal="right" vertical="center" wrapText="1"/>
      <protection locked="0"/>
    </xf>
    <xf numFmtId="10" fontId="22" fillId="0" borderId="146" xfId="20961" applyNumberFormat="1" applyFont="1" applyFill="1" applyBorder="1" applyAlignment="1" applyProtection="1">
      <alignment horizontal="right" vertical="center" wrapText="1"/>
      <protection locked="0"/>
    </xf>
    <xf numFmtId="10" fontId="9" fillId="2" borderId="146" xfId="20961"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9" fillId="0" borderId="148" xfId="0" applyNumberFormat="1" applyFont="1" applyFill="1" applyBorder="1" applyAlignment="1" applyProtection="1">
      <alignment vertical="center"/>
      <protection locked="0"/>
    </xf>
    <xf numFmtId="164" fontId="4" fillId="0" borderId="144" xfId="7" applyNumberFormat="1" applyFont="1" applyBorder="1" applyAlignment="1">
      <alignment vertical="center"/>
    </xf>
    <xf numFmtId="193" fontId="7" fillId="36" borderId="153" xfId="2" applyNumberFormat="1" applyFont="1" applyFill="1" applyBorder="1" applyAlignment="1" applyProtection="1">
      <alignment vertical="top"/>
    </xf>
    <xf numFmtId="193" fontId="7" fillId="3" borderId="153" xfId="2" applyNumberFormat="1" applyFont="1" applyFill="1" applyBorder="1" applyAlignment="1" applyProtection="1">
      <alignment vertical="top"/>
      <protection locked="0"/>
    </xf>
    <xf numFmtId="193" fontId="7" fillId="36" borderId="153" xfId="2" applyNumberFormat="1" applyFont="1" applyFill="1" applyBorder="1" applyAlignment="1" applyProtection="1">
      <alignment vertical="top" wrapText="1"/>
    </xf>
    <xf numFmtId="193" fontId="7" fillId="3" borderId="153" xfId="2" applyNumberFormat="1" applyFont="1" applyFill="1" applyBorder="1" applyAlignment="1" applyProtection="1">
      <alignment vertical="top" wrapText="1"/>
      <protection locked="0"/>
    </xf>
    <xf numFmtId="193" fontId="7" fillId="36" borderId="153" xfId="2" applyNumberFormat="1" applyFont="1" applyFill="1" applyBorder="1" applyAlignment="1" applyProtection="1">
      <alignment vertical="top" wrapText="1"/>
      <protection locked="0"/>
    </xf>
    <xf numFmtId="3" fontId="4" fillId="0" borderId="111" xfId="0" applyNumberFormat="1" applyFont="1" applyFill="1" applyBorder="1" applyAlignment="1">
      <alignment horizontal="right" vertical="center" wrapText="1"/>
    </xf>
    <xf numFmtId="3" fontId="6" fillId="36" borderId="111" xfId="0" applyNumberFormat="1" applyFont="1" applyFill="1" applyBorder="1" applyAlignment="1">
      <alignment horizontal="right" vertical="center" wrapText="1"/>
    </xf>
    <xf numFmtId="3" fontId="108" fillId="0" borderId="111" xfId="0" applyNumberFormat="1" applyFont="1" applyFill="1" applyBorder="1" applyAlignment="1">
      <alignment horizontal="right" vertical="center" wrapText="1"/>
    </xf>
    <xf numFmtId="3" fontId="6" fillId="36" borderId="111" xfId="0" applyNumberFormat="1" applyFont="1" applyFill="1" applyBorder="1" applyAlignment="1">
      <alignment horizontal="center" vertical="center" wrapText="1"/>
    </xf>
    <xf numFmtId="3" fontId="7" fillId="0" borderId="24" xfId="1" applyNumberFormat="1" applyFont="1" applyFill="1" applyBorder="1" applyAlignment="1" applyProtection="1">
      <alignment horizontal="right" vertical="center"/>
    </xf>
    <xf numFmtId="193" fontId="21" fillId="0" borderId="159" xfId="0" applyNumberFormat="1" applyFont="1" applyBorder="1" applyAlignment="1">
      <alignment horizontal="center" vertical="center"/>
    </xf>
    <xf numFmtId="167" fontId="22" fillId="0" borderId="160" xfId="0" applyNumberFormat="1" applyFont="1" applyBorder="1" applyAlignment="1">
      <alignment horizontal="center"/>
    </xf>
    <xf numFmtId="193" fontId="22" fillId="0" borderId="144" xfId="0" applyNumberFormat="1" applyFont="1" applyBorder="1" applyAlignment="1">
      <alignment horizontal="center" vertical="center"/>
    </xf>
    <xf numFmtId="193" fontId="21" fillId="0" borderId="144" xfId="0" applyNumberFormat="1" applyFont="1" applyFill="1" applyBorder="1" applyAlignment="1">
      <alignment horizontal="center" vertical="center"/>
    </xf>
    <xf numFmtId="193" fontId="22" fillId="0" borderId="144" xfId="0" applyNumberFormat="1" applyFont="1" applyFill="1" applyBorder="1" applyAlignment="1">
      <alignment horizontal="center" vertical="center"/>
    </xf>
    <xf numFmtId="0" fontId="21" fillId="0" borderId="144" xfId="0" applyFont="1" applyBorder="1" applyAlignment="1">
      <alignment horizontal="center" vertical="center"/>
    </xf>
    <xf numFmtId="0" fontId="22" fillId="0" borderId="144" xfId="0" applyFont="1" applyBorder="1" applyAlignment="1">
      <alignment horizontal="center" vertical="center"/>
    </xf>
    <xf numFmtId="193" fontId="4" fillId="0" borderId="0" xfId="0" applyNumberFormat="1" applyFont="1"/>
    <xf numFmtId="193" fontId="9" fillId="36" borderId="144" xfId="5" applyNumberFormat="1" applyFont="1" applyFill="1" applyBorder="1" applyProtection="1">
      <protection locked="0"/>
    </xf>
    <xf numFmtId="0" fontId="9" fillId="3" borderId="144" xfId="5" applyFont="1" applyFill="1" applyBorder="1" applyProtection="1">
      <protection locked="0"/>
    </xf>
    <xf numFmtId="193" fontId="9" fillId="36" borderId="144" xfId="1" applyNumberFormat="1" applyFont="1" applyFill="1" applyBorder="1" applyProtection="1">
      <protection locked="0"/>
    </xf>
    <xf numFmtId="193" fontId="9" fillId="3" borderId="144" xfId="5" applyNumberFormat="1" applyFont="1" applyFill="1" applyBorder="1" applyProtection="1">
      <protection locked="0"/>
    </xf>
    <xf numFmtId="165" fontId="9" fillId="3" borderId="144" xfId="8" applyNumberFormat="1" applyFont="1" applyFill="1" applyBorder="1" applyAlignment="1" applyProtection="1">
      <alignment horizontal="right" wrapText="1"/>
      <protection locked="0"/>
    </xf>
    <xf numFmtId="165" fontId="9" fillId="4" borderId="144" xfId="8" applyNumberFormat="1" applyFont="1" applyFill="1" applyBorder="1" applyAlignment="1" applyProtection="1">
      <alignment horizontal="right" wrapText="1"/>
      <protection locked="0"/>
    </xf>
    <xf numFmtId="193" fontId="9" fillId="0" borderId="144" xfId="1" applyNumberFormat="1" applyFont="1" applyFill="1" applyBorder="1" applyProtection="1">
      <protection locked="0"/>
    </xf>
    <xf numFmtId="3" fontId="119" fillId="0" borderId="137" xfId="0" applyNumberFormat="1" applyFont="1" applyBorder="1"/>
    <xf numFmtId="164" fontId="115" fillId="0" borderId="144" xfId="7" applyNumberFormat="1" applyFont="1" applyBorder="1"/>
    <xf numFmtId="164" fontId="115" fillId="0" borderId="144" xfId="7" applyNumberFormat="1" applyFont="1" applyFill="1" applyBorder="1"/>
    <xf numFmtId="164" fontId="118" fillId="0" borderId="144" xfId="7" applyNumberFormat="1" applyFont="1" applyBorder="1"/>
    <xf numFmtId="3" fontId="115" fillId="0" borderId="144" xfId="0" applyNumberFormat="1" applyFont="1" applyBorder="1"/>
    <xf numFmtId="3" fontId="115" fillId="36" borderId="144" xfId="21413" applyNumberFormat="1" applyFont="1" applyFill="1" applyBorder="1"/>
    <xf numFmtId="3" fontId="118" fillId="0" borderId="144" xfId="0" applyNumberFormat="1" applyFont="1" applyBorder="1"/>
    <xf numFmtId="3" fontId="118" fillId="36" borderId="144" xfId="21413" applyNumberFormat="1" applyFont="1" applyFill="1" applyBorder="1"/>
    <xf numFmtId="10" fontId="9" fillId="0" borderId="146" xfId="20961" applyNumberFormat="1" applyFont="1" applyFill="1" applyBorder="1" applyAlignment="1" applyProtection="1">
      <alignment vertical="center"/>
      <protection locked="0"/>
    </xf>
    <xf numFmtId="3" fontId="115" fillId="0" borderId="144" xfId="0" applyNumberFormat="1" applyFont="1" applyBorder="1" applyAlignment="1">
      <alignment horizontal="left" indent="1"/>
    </xf>
    <xf numFmtId="3" fontId="118" fillId="84" borderId="144" xfId="0" applyNumberFormat="1" applyFont="1" applyFill="1" applyBorder="1"/>
    <xf numFmtId="3" fontId="115" fillId="0" borderId="144" xfId="0" applyNumberFormat="1" applyFont="1" applyFill="1" applyBorder="1"/>
    <xf numFmtId="3" fontId="115" fillId="0" borderId="144" xfId="0" applyNumberFormat="1" applyFont="1" applyBorder="1" applyAlignment="1">
      <alignment horizontal="center" vertical="center" wrapText="1"/>
    </xf>
    <xf numFmtId="3" fontId="115" fillId="0" borderId="144" xfId="0" applyNumberFormat="1" applyFont="1" applyBorder="1" applyAlignment="1">
      <alignment horizontal="center" vertical="center"/>
    </xf>
    <xf numFmtId="3" fontId="115" fillId="0" borderId="144" xfId="0" applyNumberFormat="1" applyFont="1" applyBorder="1" applyAlignment="1">
      <alignment horizontal="center"/>
    </xf>
    <xf numFmtId="10" fontId="9" fillId="2" borderId="21" xfId="20961" applyNumberFormat="1" applyFont="1" applyFill="1" applyBorder="1" applyAlignment="1" applyProtection="1">
      <alignment vertical="center"/>
      <protection locked="0"/>
    </xf>
    <xf numFmtId="10" fontId="9" fillId="0" borderId="21" xfId="20961" applyNumberFormat="1" applyFont="1" applyFill="1" applyBorder="1" applyAlignment="1" applyProtection="1">
      <alignment vertical="center"/>
      <protection locked="0"/>
    </xf>
    <xf numFmtId="193" fontId="9" fillId="2" borderId="21" xfId="0" applyNumberFormat="1" applyFont="1" applyFill="1" applyBorder="1" applyAlignment="1" applyProtection="1">
      <alignment vertical="center"/>
      <protection locked="0"/>
    </xf>
    <xf numFmtId="193" fontId="9" fillId="0" borderId="161" xfId="0" applyNumberFormat="1" applyFont="1" applyFill="1" applyBorder="1" applyAlignment="1" applyProtection="1">
      <alignment vertical="center"/>
      <protection locked="0"/>
    </xf>
    <xf numFmtId="10" fontId="9" fillId="2" borderId="114" xfId="20961" applyNumberFormat="1" applyFont="1" applyFill="1" applyBorder="1" applyAlignment="1" applyProtection="1">
      <alignment vertical="center"/>
      <protection locked="0"/>
    </xf>
    <xf numFmtId="10" fontId="9" fillId="2" borderId="36" xfId="20961" applyNumberFormat="1" applyFont="1" applyFill="1" applyBorder="1" applyAlignment="1" applyProtection="1">
      <alignment vertical="center"/>
      <protection locked="0"/>
    </xf>
    <xf numFmtId="164" fontId="4" fillId="0" borderId="144" xfId="7" applyNumberFormat="1" applyFont="1" applyBorder="1"/>
    <xf numFmtId="164" fontId="4" fillId="0" borderId="153" xfId="7" applyNumberFormat="1" applyFont="1" applyBorder="1"/>
    <xf numFmtId="169" fontId="25" fillId="37" borderId="144" xfId="20" applyBorder="1"/>
    <xf numFmtId="164" fontId="6" fillId="0" borderId="153" xfId="7" applyNumberFormat="1" applyFont="1" applyBorder="1"/>
    <xf numFmtId="164" fontId="4" fillId="0" borderId="144" xfId="7" applyNumberFormat="1" applyFont="1" applyFill="1" applyBorder="1"/>
    <xf numFmtId="164" fontId="4" fillId="0" borderId="144" xfId="7" applyNumberFormat="1" applyFont="1" applyFill="1" applyBorder="1" applyAlignment="1">
      <alignment vertical="center"/>
    </xf>
    <xf numFmtId="3" fontId="115" fillId="0" borderId="144" xfId="0" applyNumberFormat="1" applyFont="1" applyFill="1" applyBorder="1" applyAlignment="1">
      <alignment horizontal="left" indent="1"/>
    </xf>
    <xf numFmtId="0" fontId="20" fillId="0" borderId="0" xfId="0" applyFont="1" applyAlignment="1">
      <alignment vertical="center"/>
    </xf>
    <xf numFmtId="0" fontId="142" fillId="0" borderId="0" xfId="0" applyFont="1"/>
    <xf numFmtId="164" fontId="4" fillId="0" borderId="20" xfId="7" applyNumberFormat="1" applyFont="1" applyBorder="1" applyAlignment="1"/>
    <xf numFmtId="164" fontId="4" fillId="36" borderId="24" xfId="7" applyNumberFormat="1" applyFont="1" applyFill="1" applyBorder="1"/>
    <xf numFmtId="164" fontId="0" fillId="0" borderId="144" xfId="7" applyNumberFormat="1" applyFont="1" applyBorder="1"/>
    <xf numFmtId="0" fontId="9" fillId="0" borderId="154" xfId="0" applyFont="1" applyFill="1" applyBorder="1" applyAlignment="1">
      <alignment vertical="center"/>
    </xf>
    <xf numFmtId="0" fontId="9" fillId="0" borderId="144" xfId="0" applyFont="1" applyFill="1" applyBorder="1" applyAlignment="1">
      <alignment wrapText="1"/>
    </xf>
    <xf numFmtId="0" fontId="9" fillId="0" borderId="145" xfId="0" applyFont="1" applyFill="1" applyBorder="1" applyAlignment="1">
      <alignment wrapText="1"/>
    </xf>
    <xf numFmtId="0" fontId="4" fillId="0" borderId="58" xfId="0" applyFont="1" applyFill="1" applyBorder="1" applyAlignment="1">
      <alignment horizontal="center" vertical="center" wrapText="1"/>
    </xf>
    <xf numFmtId="0" fontId="115" fillId="0" borderId="7" xfId="0" applyFont="1" applyBorder="1" applyAlignment="1">
      <alignment horizontal="center" vertical="center" wrapText="1"/>
    </xf>
    <xf numFmtId="0" fontId="115" fillId="0" borderId="144" xfId="0" applyFont="1" applyBorder="1" applyAlignment="1">
      <alignment horizontal="center" vertical="center" wrapText="1"/>
    </xf>
    <xf numFmtId="0" fontId="115" fillId="0" borderId="143" xfId="0" applyFont="1" applyFill="1" applyBorder="1" applyAlignment="1">
      <alignment horizontal="center" vertical="center" wrapText="1"/>
    </xf>
    <xf numFmtId="0" fontId="115" fillId="0" borderId="153" xfId="0" applyFont="1" applyBorder="1" applyAlignment="1">
      <alignment horizontal="center" vertical="center" wrapText="1"/>
    </xf>
    <xf numFmtId="14" fontId="22" fillId="0" borderId="0" xfId="0" applyNumberFormat="1" applyFont="1" applyAlignment="1">
      <alignment horizontal="left"/>
    </xf>
    <xf numFmtId="0" fontId="10" fillId="0" borderId="1" xfId="11" applyFont="1" applyFill="1" applyBorder="1" applyAlignment="1" applyProtection="1">
      <alignment horizontal="left" vertical="center"/>
    </xf>
    <xf numFmtId="0" fontId="9" fillId="0" borderId="16" xfId="11" applyFont="1" applyFill="1" applyBorder="1" applyAlignment="1" applyProtection="1">
      <alignment vertical="center"/>
    </xf>
    <xf numFmtId="0" fontId="9" fillId="0" borderId="17" xfId="11" applyFont="1" applyFill="1" applyBorder="1" applyAlignment="1" applyProtection="1">
      <alignment vertical="center"/>
    </xf>
    <xf numFmtId="0" fontId="10" fillId="0" borderId="17" xfId="11" applyFont="1" applyFill="1" applyBorder="1" applyAlignment="1" applyProtection="1">
      <alignment horizontal="center" vertical="center"/>
    </xf>
    <xf numFmtId="0" fontId="9" fillId="0" borderId="0" xfId="11" applyFont="1" applyFill="1" applyBorder="1" applyAlignment="1" applyProtection="1">
      <alignment vertical="center"/>
    </xf>
    <xf numFmtId="0" fontId="101" fillId="0" borderId="0" xfId="0" applyFont="1" applyFill="1"/>
    <xf numFmtId="0" fontId="22" fillId="0" borderId="7" xfId="0" applyFont="1" applyFill="1" applyBorder="1" applyAlignment="1">
      <alignment horizontal="center" vertical="center" wrapText="1"/>
    </xf>
    <xf numFmtId="0" fontId="104" fillId="0" borderId="134" xfId="0" applyFont="1" applyFill="1" applyBorder="1" applyAlignment="1">
      <alignment horizontal="left" vertical="center" wrapText="1"/>
    </xf>
    <xf numFmtId="0" fontId="143" fillId="0" borderId="134" xfId="0" applyFont="1" applyFill="1" applyBorder="1" applyAlignment="1">
      <alignment horizontal="left" vertical="center" wrapText="1"/>
    </xf>
    <xf numFmtId="0" fontId="144" fillId="3" borderId="134" xfId="0" applyFont="1" applyFill="1" applyBorder="1" applyAlignment="1">
      <alignment horizontal="left" vertical="center" wrapText="1" indent="1"/>
    </xf>
    <xf numFmtId="0" fontId="143" fillId="3" borderId="134" xfId="0" applyFont="1" applyFill="1" applyBorder="1" applyAlignment="1">
      <alignment horizontal="left" vertical="center" wrapText="1"/>
    </xf>
    <xf numFmtId="0" fontId="143" fillId="3" borderId="135" xfId="0" applyFont="1" applyFill="1" applyBorder="1" applyAlignment="1">
      <alignment horizontal="left" vertical="center" wrapText="1"/>
    </xf>
    <xf numFmtId="0" fontId="144" fillId="0" borderId="134" xfId="0" applyFont="1" applyFill="1" applyBorder="1" applyAlignment="1">
      <alignment horizontal="left" vertical="center" wrapText="1" indent="1"/>
    </xf>
    <xf numFmtId="167" fontId="22" fillId="0" borderId="0" xfId="0" applyNumberFormat="1" applyFont="1"/>
    <xf numFmtId="164" fontId="118" fillId="36" borderId="144" xfId="7" applyNumberFormat="1" applyFont="1" applyFill="1" applyBorder="1"/>
    <xf numFmtId="164" fontId="115" fillId="36" borderId="144" xfId="7" applyNumberFormat="1" applyFont="1" applyFill="1" applyBorder="1"/>
    <xf numFmtId="0" fontId="4" fillId="0" borderId="144" xfId="0" applyFont="1" applyFill="1" applyBorder="1" applyAlignment="1">
      <alignment horizontal="center"/>
    </xf>
    <xf numFmtId="0" fontId="4" fillId="0" borderId="144" xfId="0" applyFont="1" applyBorder="1" applyAlignment="1">
      <alignment horizontal="center"/>
    </xf>
    <xf numFmtId="0" fontId="4" fillId="3" borderId="0" xfId="0" applyFont="1" applyFill="1" applyBorder="1"/>
    <xf numFmtId="0" fontId="0" fillId="0" borderId="154" xfId="0" applyBorder="1" applyAlignment="1">
      <alignment horizontal="center"/>
    </xf>
    <xf numFmtId="0" fontId="129" fillId="3" borderId="144" xfId="21414" applyFont="1" applyFill="1" applyBorder="1" applyAlignment="1">
      <alignment horizontal="left" vertical="center" wrapText="1"/>
    </xf>
    <xf numFmtId="0" fontId="130" fillId="0" borderId="144" xfId="21414" applyFont="1" applyFill="1" applyBorder="1" applyAlignment="1">
      <alignment horizontal="left" vertical="center" wrapText="1" indent="1"/>
    </xf>
    <xf numFmtId="0" fontId="131" fillId="3" borderId="144" xfId="21414" applyFont="1" applyFill="1" applyBorder="1" applyAlignment="1">
      <alignment horizontal="left" vertical="center" wrapText="1"/>
    </xf>
    <xf numFmtId="0" fontId="130" fillId="3" borderId="144" xfId="21414" applyFont="1" applyFill="1" applyBorder="1" applyAlignment="1">
      <alignment horizontal="left" vertical="center" wrapText="1" indent="1"/>
    </xf>
    <xf numFmtId="0" fontId="132" fillId="0" borderId="144" xfId="21414" applyFont="1" applyFill="1" applyBorder="1" applyAlignment="1">
      <alignment horizontal="left" vertical="center" wrapText="1" indent="1"/>
    </xf>
    <xf numFmtId="0" fontId="131" fillId="0" borderId="144" xfId="21414" applyFont="1" applyFill="1" applyBorder="1" applyAlignment="1">
      <alignment horizontal="left" vertical="center" wrapText="1"/>
    </xf>
    <xf numFmtId="0" fontId="133" fillId="0" borderId="144" xfId="21414" applyFont="1" applyFill="1" applyBorder="1" applyAlignment="1">
      <alignment horizontal="center" vertical="center" wrapText="1"/>
    </xf>
    <xf numFmtId="0" fontId="0" fillId="0" borderId="104" xfId="0" applyBorder="1" applyAlignment="1">
      <alignment horizontal="center"/>
    </xf>
    <xf numFmtId="0" fontId="130" fillId="0" borderId="145" xfId="21414" applyFont="1" applyFill="1" applyBorder="1" applyAlignment="1">
      <alignment horizontal="left" vertical="center" wrapText="1" indent="1"/>
    </xf>
    <xf numFmtId="0" fontId="130" fillId="3" borderId="144" xfId="0" applyFont="1" applyFill="1" applyBorder="1" applyAlignment="1">
      <alignment horizontal="left" vertical="center" wrapText="1" indent="1"/>
    </xf>
    <xf numFmtId="167" fontId="22" fillId="0" borderId="153" xfId="0" applyNumberFormat="1" applyFont="1" applyBorder="1" applyAlignment="1">
      <alignment horizontal="center"/>
    </xf>
    <xf numFmtId="0" fontId="131" fillId="0" borderId="144" xfId="0" applyFont="1" applyBorder="1" applyAlignment="1">
      <alignment horizontal="left" vertical="center" wrapText="1"/>
    </xf>
    <xf numFmtId="167" fontId="22" fillId="0" borderId="153" xfId="0" applyNumberFormat="1" applyFont="1" applyFill="1" applyBorder="1" applyAlignment="1">
      <alignment horizontal="center"/>
    </xf>
    <xf numFmtId="0" fontId="22" fillId="0" borderId="153" xfId="0" applyFont="1" applyBorder="1"/>
    <xf numFmtId="0" fontId="130" fillId="0" borderId="144" xfId="0" applyFont="1" applyBorder="1" applyAlignment="1">
      <alignment horizontal="left" vertical="center" wrapText="1" indent="1"/>
    </xf>
    <xf numFmtId="0" fontId="131" fillId="0" borderId="144" xfId="21414" applyFont="1" applyBorder="1" applyAlignment="1">
      <alignment horizontal="left" vertical="center" wrapText="1"/>
    </xf>
    <xf numFmtId="0" fontId="130" fillId="0" borderId="144" xfId="0" applyFont="1" applyFill="1" applyBorder="1" applyAlignment="1">
      <alignment horizontal="left" vertical="center" wrapText="1" indent="1"/>
    </xf>
    <xf numFmtId="0" fontId="132" fillId="3" borderId="144" xfId="0" applyFont="1" applyFill="1" applyBorder="1" applyAlignment="1">
      <alignment horizontal="left" vertical="center" wrapText="1" indent="1"/>
    </xf>
    <xf numFmtId="0" fontId="132" fillId="0" borderId="144" xfId="0" applyFont="1" applyFill="1" applyBorder="1" applyAlignment="1">
      <alignment horizontal="left" vertical="center" wrapText="1" indent="1"/>
    </xf>
    <xf numFmtId="0" fontId="131" fillId="0" borderId="144" xfId="0" applyFont="1" applyFill="1" applyBorder="1" applyAlignment="1">
      <alignment horizontal="left" vertical="center" wrapText="1"/>
    </xf>
    <xf numFmtId="0" fontId="134" fillId="0" borderId="144" xfId="0" applyFont="1" applyBorder="1" applyAlignment="1">
      <alignment horizontal="left"/>
    </xf>
    <xf numFmtId="0" fontId="0" fillId="0" borderId="152" xfId="0" applyBorder="1" applyAlignment="1">
      <alignment horizontal="center"/>
    </xf>
    <xf numFmtId="0" fontId="131" fillId="0" borderId="151" xfId="0" applyFont="1" applyFill="1" applyBorder="1" applyAlignment="1">
      <alignment horizontal="left" vertical="center" wrapText="1"/>
    </xf>
    <xf numFmtId="193" fontId="21" fillId="0" borderId="151" xfId="0" applyNumberFormat="1" applyFont="1" applyFill="1" applyBorder="1" applyAlignment="1">
      <alignment horizontal="center" vertical="center"/>
    </xf>
    <xf numFmtId="0" fontId="22" fillId="0" borderId="150" xfId="0" applyFont="1" applyBorder="1"/>
    <xf numFmtId="164" fontId="116" fillId="0" borderId="144" xfId="7" applyNumberFormat="1" applyFont="1" applyBorder="1"/>
    <xf numFmtId="0" fontId="9" fillId="0" borderId="144" xfId="0" applyFont="1" applyFill="1" applyBorder="1" applyAlignment="1" applyProtection="1">
      <alignment horizontal="center" vertical="center" wrapText="1"/>
    </xf>
    <xf numFmtId="3" fontId="0" fillId="0" borderId="144" xfId="0" applyNumberFormat="1" applyBorder="1"/>
    <xf numFmtId="3" fontId="0" fillId="36" borderId="144" xfId="0" applyNumberFormat="1" applyFill="1" applyBorder="1"/>
    <xf numFmtId="0" fontId="131" fillId="0" borderId="144" xfId="21414" applyFont="1" applyFill="1" applyBorder="1" applyAlignment="1">
      <alignment horizontal="justify" vertical="center" wrapText="1"/>
    </xf>
    <xf numFmtId="0" fontId="131" fillId="0" borderId="144" xfId="21414" applyFont="1" applyFill="1" applyBorder="1" applyAlignment="1">
      <alignment vertical="center" wrapText="1"/>
    </xf>
    <xf numFmtId="0" fontId="15" fillId="0" borderId="144" xfId="0" applyNumberFormat="1" applyFont="1" applyFill="1" applyBorder="1" applyAlignment="1">
      <alignment vertical="center" wrapText="1"/>
    </xf>
    <xf numFmtId="0" fontId="7" fillId="0" borderId="144" xfId="0" applyNumberFormat="1" applyFont="1" applyFill="1" applyBorder="1" applyAlignment="1">
      <alignment horizontal="left" vertical="center" wrapText="1" indent="1"/>
    </xf>
    <xf numFmtId="0" fontId="3" fillId="0" borderId="144" xfId="0" applyFont="1" applyBorder="1" applyAlignment="1">
      <alignment vertical="center"/>
    </xf>
    <xf numFmtId="0" fontId="135" fillId="0" borderId="144" xfId="0" applyFont="1" applyFill="1" applyBorder="1" applyAlignment="1" applyProtection="1">
      <alignment horizontal="left" vertical="center" indent="1"/>
      <protection locked="0"/>
    </xf>
    <xf numFmtId="0" fontId="136" fillId="0" borderId="144" xfId="0" applyFont="1" applyFill="1" applyBorder="1" applyAlignment="1" applyProtection="1">
      <alignment horizontal="left" vertical="center" indent="3"/>
      <protection locked="0"/>
    </xf>
    <xf numFmtId="0" fontId="137" fillId="0" borderId="144" xfId="0" applyFont="1" applyFill="1" applyBorder="1" applyAlignment="1" applyProtection="1">
      <alignment horizontal="left" vertical="center" indent="3"/>
      <protection locked="0"/>
    </xf>
    <xf numFmtId="0" fontId="3" fillId="0" borderId="144" xfId="0" applyFont="1" applyFill="1" applyBorder="1" applyAlignment="1">
      <alignment vertical="center"/>
    </xf>
    <xf numFmtId="0" fontId="101" fillId="0" borderId="154" xfId="0" applyFont="1" applyBorder="1"/>
    <xf numFmtId="0" fontId="4" fillId="0" borderId="154" xfId="0" applyFont="1" applyBorder="1"/>
    <xf numFmtId="0" fontId="4" fillId="0" borderId="144" xfId="0" applyFont="1" applyBorder="1" applyAlignment="1">
      <alignment wrapText="1"/>
    </xf>
    <xf numFmtId="0" fontId="14" fillId="0" borderId="144" xfId="0" applyFont="1" applyBorder="1" applyAlignment="1">
      <alignment horizontal="left" wrapText="1" indent="2"/>
    </xf>
    <xf numFmtId="0" fontId="6" fillId="0" borderId="154" xfId="0" applyFont="1" applyBorder="1"/>
    <xf numFmtId="0" fontId="6" fillId="0" borderId="144" xfId="0" applyFont="1" applyBorder="1" applyAlignment="1">
      <alignment wrapText="1"/>
    </xf>
    <xf numFmtId="0" fontId="14" fillId="0" borderId="144" xfId="0" applyFont="1" applyBorder="1" applyAlignment="1">
      <alignment horizontal="left" wrapText="1" indent="4"/>
    </xf>
    <xf numFmtId="0" fontId="6" fillId="0" borderId="152" xfId="0" applyFont="1" applyBorder="1"/>
    <xf numFmtId="0" fontId="6" fillId="0" borderId="151" xfId="0" applyFont="1" applyBorder="1" applyAlignment="1">
      <alignment wrapText="1"/>
    </xf>
    <xf numFmtId="193" fontId="9" fillId="0" borderId="154" xfId="0" applyNumberFormat="1" applyFont="1" applyFill="1" applyBorder="1" applyAlignment="1" applyProtection="1">
      <alignment vertical="center" wrapText="1"/>
      <protection locked="0"/>
    </xf>
    <xf numFmtId="193" fontId="9" fillId="0" borderId="154" xfId="0" applyNumberFormat="1" applyFont="1" applyFill="1" applyBorder="1" applyAlignment="1" applyProtection="1">
      <alignment horizontal="right" vertical="center" wrapText="1"/>
      <protection locked="0"/>
    </xf>
    <xf numFmtId="10" fontId="22" fillId="0" borderId="154" xfId="20961" applyNumberFormat="1" applyFont="1" applyFill="1" applyBorder="1" applyAlignment="1" applyProtection="1">
      <alignment horizontal="right" vertical="center" wrapText="1"/>
      <protection locked="0"/>
    </xf>
    <xf numFmtId="10" fontId="9" fillId="2" borderId="154" xfId="20961" applyNumberFormat="1" applyFont="1" applyFill="1" applyBorder="1" applyAlignment="1" applyProtection="1">
      <alignment vertical="center"/>
      <protection locked="0"/>
    </xf>
    <xf numFmtId="10" fontId="9" fillId="37" borderId="61" xfId="20961" applyNumberFormat="1" applyFont="1" applyFill="1" applyBorder="1"/>
    <xf numFmtId="193" fontId="9" fillId="2" borderId="154" xfId="0" applyNumberFormat="1" applyFont="1" applyFill="1" applyBorder="1" applyAlignment="1" applyProtection="1">
      <alignment vertical="center"/>
      <protection locked="0"/>
    </xf>
    <xf numFmtId="193" fontId="9" fillId="0" borderId="104" xfId="0" applyNumberFormat="1" applyFont="1" applyFill="1" applyBorder="1" applyAlignment="1" applyProtection="1">
      <alignment vertical="center"/>
      <protection locked="0"/>
    </xf>
    <xf numFmtId="10" fontId="9" fillId="0" borderId="152" xfId="20961" applyNumberFormat="1" applyFont="1" applyFill="1" applyBorder="1" applyAlignment="1" applyProtection="1">
      <alignment vertical="center"/>
      <protection locked="0"/>
    </xf>
    <xf numFmtId="0" fontId="115" fillId="0" borderId="144" xfId="0" applyNumberFormat="1" applyFont="1" applyFill="1" applyBorder="1" applyAlignment="1">
      <alignment horizontal="left" wrapText="1"/>
    </xf>
    <xf numFmtId="3" fontId="0" fillId="0" borderId="144" xfId="0" applyNumberFormat="1" applyFill="1" applyBorder="1"/>
    <xf numFmtId="10" fontId="9" fillId="0" borderId="114" xfId="20961" applyNumberFormat="1" applyFont="1" applyFill="1" applyBorder="1" applyAlignment="1" applyProtection="1">
      <alignment vertical="center"/>
      <protection locked="0"/>
    </xf>
    <xf numFmtId="164" fontId="4" fillId="0" borderId="144" xfId="7" applyNumberFormat="1" applyFont="1" applyFill="1" applyBorder="1" applyAlignment="1">
      <alignment vertical="center" wrapText="1"/>
    </xf>
    <xf numFmtId="193" fontId="7" fillId="36" borderId="150" xfId="2" applyNumberFormat="1" applyFont="1" applyFill="1" applyBorder="1" applyAlignment="1" applyProtection="1">
      <alignment vertical="top" wrapText="1"/>
    </xf>
    <xf numFmtId="10" fontId="7" fillId="0" borderId="144" xfId="20961" applyNumberFormat="1" applyFont="1" applyFill="1" applyBorder="1" applyAlignment="1">
      <alignment horizontal="left" vertical="center" wrapText="1"/>
    </xf>
    <xf numFmtId="10" fontId="4" fillId="0" borderId="144" xfId="20961" applyNumberFormat="1" applyFont="1" applyFill="1" applyBorder="1" applyAlignment="1">
      <alignment horizontal="left" vertical="center" wrapText="1"/>
    </xf>
    <xf numFmtId="10" fontId="6" fillId="36" borderId="144" xfId="0" applyNumberFormat="1" applyFont="1" applyFill="1" applyBorder="1" applyAlignment="1">
      <alignment horizontal="left" vertical="center" wrapText="1"/>
    </xf>
    <xf numFmtId="10" fontId="108" fillId="0" borderId="144" xfId="20961" applyNumberFormat="1" applyFont="1" applyFill="1" applyBorder="1" applyAlignment="1">
      <alignment horizontal="left" vertical="center" wrapText="1"/>
    </xf>
    <xf numFmtId="10" fontId="6" fillId="36" borderId="144" xfId="20961" applyNumberFormat="1" applyFont="1" applyFill="1" applyBorder="1" applyAlignment="1">
      <alignment horizontal="left" vertical="center" wrapText="1"/>
    </xf>
    <xf numFmtId="10" fontId="6" fillId="36" borderId="144" xfId="0" applyNumberFormat="1" applyFont="1" applyFill="1" applyBorder="1" applyAlignment="1">
      <alignment horizontal="center" vertical="center" wrapText="1"/>
    </xf>
    <xf numFmtId="10" fontId="110" fillId="0" borderId="151" xfId="20961" applyNumberFormat="1" applyFont="1" applyFill="1" applyBorder="1" applyAlignment="1" applyProtection="1">
      <alignment horizontal="left" vertical="center"/>
    </xf>
    <xf numFmtId="0" fontId="4" fillId="0" borderId="17" xfId="0" applyFont="1" applyBorder="1" applyAlignment="1">
      <alignment horizontal="center" wrapText="1"/>
    </xf>
    <xf numFmtId="0" fontId="4" fillId="0" borderId="26" xfId="0" applyFont="1" applyBorder="1" applyAlignment="1">
      <alignment horizontal="center" wrapText="1"/>
    </xf>
    <xf numFmtId="0" fontId="4" fillId="0" borderId="18" xfId="0" applyFont="1" applyBorder="1" applyAlignment="1">
      <alignment horizontal="center" wrapText="1"/>
    </xf>
    <xf numFmtId="0" fontId="7" fillId="0" borderId="0" xfId="11" applyFont="1" applyFill="1" applyBorder="1" applyProtection="1"/>
    <xf numFmtId="0" fontId="146" fillId="0" borderId="1" xfId="0" applyFont="1" applyFill="1" applyBorder="1" applyAlignment="1">
      <alignment horizontal="center"/>
    </xf>
    <xf numFmtId="0" fontId="7" fillId="0" borderId="17" xfId="0" applyNumberFormat="1" applyFont="1" applyFill="1" applyBorder="1" applyAlignment="1">
      <alignment horizontal="left" vertical="center" wrapText="1" indent="1"/>
    </xf>
    <xf numFmtId="0" fontId="7" fillId="0" borderId="16" xfId="0" applyNumberFormat="1" applyFont="1" applyFill="1" applyBorder="1" applyAlignment="1">
      <alignment horizontal="left" vertical="center" wrapText="1" indent="1"/>
    </xf>
    <xf numFmtId="0" fontId="4" fillId="0" borderId="154" xfId="0" applyFont="1" applyBorder="1" applyAlignment="1">
      <alignment horizontal="center" vertical="center" wrapText="1"/>
    </xf>
    <xf numFmtId="3" fontId="4" fillId="36" borderId="144" xfId="0" applyNumberFormat="1" applyFont="1" applyFill="1" applyBorder="1" applyAlignment="1">
      <alignment vertical="center" wrapText="1"/>
    </xf>
    <xf numFmtId="3" fontId="4" fillId="36" borderId="154" xfId="0" applyNumberFormat="1" applyFont="1" applyFill="1" applyBorder="1" applyAlignment="1">
      <alignment vertical="center" wrapText="1"/>
    </xf>
    <xf numFmtId="3" fontId="4" fillId="36" borderId="21" xfId="0" applyNumberFormat="1" applyFont="1" applyFill="1" applyBorder="1" applyAlignment="1">
      <alignment vertical="center" wrapText="1"/>
    </xf>
    <xf numFmtId="3" fontId="4" fillId="0" borderId="144" xfId="0" applyNumberFormat="1" applyFont="1" applyFill="1" applyBorder="1" applyAlignment="1">
      <alignment vertical="center" wrapText="1"/>
    </xf>
    <xf numFmtId="3" fontId="4" fillId="0" borderId="154" xfId="0" applyNumberFormat="1" applyFont="1" applyBorder="1" applyAlignment="1">
      <alignment vertical="center" wrapText="1"/>
    </xf>
    <xf numFmtId="3" fontId="4" fillId="0" borderId="21" xfId="0" applyNumberFormat="1" applyFont="1" applyBorder="1" applyAlignment="1">
      <alignment vertical="center" wrapText="1"/>
    </xf>
    <xf numFmtId="3" fontId="4" fillId="0" borderId="144" xfId="0" applyNumberFormat="1" applyFont="1" applyBorder="1" applyAlignment="1">
      <alignment vertical="center" wrapText="1"/>
    </xf>
    <xf numFmtId="3" fontId="4" fillId="0" borderId="21" xfId="0" applyNumberFormat="1" applyFont="1" applyFill="1" applyBorder="1" applyAlignment="1">
      <alignment vertical="center" wrapText="1"/>
    </xf>
    <xf numFmtId="0" fontId="4" fillId="0" borderId="154" xfId="0" applyFont="1" applyFill="1" applyBorder="1" applyAlignment="1">
      <alignment horizontal="center" vertical="center" wrapText="1"/>
    </xf>
    <xf numFmtId="0" fontId="4" fillId="0" borderId="152" xfId="0" applyFont="1" applyBorder="1" applyAlignment="1">
      <alignment horizontal="center" vertical="center" wrapText="1"/>
    </xf>
    <xf numFmtId="3" fontId="4" fillId="36" borderId="151" xfId="0" applyNumberFormat="1" applyFont="1" applyFill="1" applyBorder="1" applyAlignment="1">
      <alignment vertical="center" wrapText="1"/>
    </xf>
    <xf numFmtId="3" fontId="4" fillId="36" borderId="152" xfId="0" applyNumberFormat="1" applyFont="1" applyFill="1" applyBorder="1" applyAlignment="1">
      <alignment vertical="center" wrapText="1"/>
    </xf>
    <xf numFmtId="3" fontId="4" fillId="36" borderId="36" xfId="0" applyNumberFormat="1" applyFont="1" applyFill="1" applyBorder="1" applyAlignment="1">
      <alignment vertical="center" wrapText="1"/>
    </xf>
    <xf numFmtId="0" fontId="9" fillId="0" borderId="153" xfId="0" applyFont="1" applyFill="1" applyBorder="1" applyAlignment="1" applyProtection="1">
      <alignment horizontal="center" vertical="center" wrapText="1"/>
    </xf>
    <xf numFmtId="193" fontId="9" fillId="36" borderId="153" xfId="0" applyNumberFormat="1" applyFont="1" applyFill="1" applyBorder="1" applyAlignment="1" applyProtection="1">
      <alignment horizontal="right"/>
    </xf>
    <xf numFmtId="0" fontId="3" fillId="0" borderId="151" xfId="0" applyFont="1" applyBorder="1"/>
    <xf numFmtId="193" fontId="9" fillId="0" borderId="151" xfId="0" applyNumberFormat="1" applyFont="1" applyFill="1" applyBorder="1" applyAlignment="1" applyProtection="1">
      <alignment horizontal="right"/>
    </xf>
    <xf numFmtId="193" fontId="9" fillId="36" borderId="151" xfId="0" applyNumberFormat="1" applyFont="1" applyFill="1" applyBorder="1" applyAlignment="1" applyProtection="1">
      <alignment horizontal="right"/>
    </xf>
    <xf numFmtId="193" fontId="9" fillId="36" borderId="150" xfId="0" applyNumberFormat="1" applyFont="1" applyFill="1" applyBorder="1" applyAlignment="1" applyProtection="1">
      <alignment horizontal="right"/>
    </xf>
    <xf numFmtId="0" fontId="0" fillId="0" borderId="154" xfId="0" applyBorder="1" applyAlignment="1">
      <alignment horizontal="center" vertical="center"/>
    </xf>
    <xf numFmtId="3" fontId="0" fillId="36" borderId="153" xfId="0" applyNumberFormat="1" applyFill="1" applyBorder="1"/>
    <xf numFmtId="0" fontId="0" fillId="0" borderId="152" xfId="0" applyBorder="1" applyAlignment="1">
      <alignment horizontal="center" vertical="center"/>
    </xf>
    <xf numFmtId="0" fontId="131" fillId="0" borderId="151" xfId="21414" applyFont="1" applyFill="1" applyBorder="1" applyAlignment="1">
      <alignment vertical="center" wrapText="1"/>
    </xf>
    <xf numFmtId="3" fontId="0" fillId="0" borderId="151" xfId="0" applyNumberFormat="1" applyBorder="1"/>
    <xf numFmtId="3" fontId="0" fillId="36" borderId="151" xfId="0" applyNumberFormat="1" applyFill="1" applyBorder="1"/>
    <xf numFmtId="3" fontId="0" fillId="36" borderId="150" xfId="0" applyNumberFormat="1" applyFill="1" applyBorder="1"/>
    <xf numFmtId="0" fontId="3" fillId="0" borderId="144" xfId="0" applyFont="1" applyBorder="1" applyAlignment="1">
      <alignment horizontal="center" vertical="center"/>
    </xf>
    <xf numFmtId="3" fontId="3" fillId="0" borderId="144" xfId="0" applyNumberFormat="1" applyFont="1" applyBorder="1"/>
    <xf numFmtId="3" fontId="3" fillId="36" borderId="144" xfId="0" applyNumberFormat="1" applyFont="1" applyFill="1" applyBorder="1"/>
    <xf numFmtId="3" fontId="3" fillId="36" borderId="153" xfId="0" applyNumberFormat="1" applyFont="1" applyFill="1" applyBorder="1"/>
    <xf numFmtId="3" fontId="3" fillId="36" borderId="153" xfId="0" applyNumberFormat="1" applyFont="1" applyFill="1" applyBorder="1" applyAlignment="1">
      <alignment vertical="center"/>
    </xf>
    <xf numFmtId="3" fontId="3" fillId="0" borderId="151" xfId="0" applyNumberFormat="1" applyFont="1" applyBorder="1"/>
    <xf numFmtId="3" fontId="3" fillId="36" borderId="151" xfId="0" applyNumberFormat="1" applyFont="1" applyFill="1" applyBorder="1"/>
    <xf numFmtId="3" fontId="3" fillId="36" borderId="150" xfId="0" applyNumberFormat="1" applyFont="1" applyFill="1" applyBorder="1"/>
    <xf numFmtId="0" fontId="10" fillId="0" borderId="18" xfId="11" applyFont="1" applyFill="1" applyBorder="1" applyAlignment="1" applyProtection="1">
      <alignment horizontal="center" vertical="center"/>
    </xf>
    <xf numFmtId="0" fontId="22" fillId="0" borderId="62" xfId="0" applyFont="1" applyFill="1" applyBorder="1" applyAlignment="1">
      <alignment horizontal="center" vertical="center" wrapText="1"/>
    </xf>
    <xf numFmtId="0" fontId="101" fillId="0" borderId="154" xfId="0" applyFont="1" applyBorder="1" applyAlignment="1">
      <alignment horizontal="center" vertical="center"/>
    </xf>
    <xf numFmtId="0" fontId="104" fillId="3" borderId="144" xfId="21414" applyFont="1" applyFill="1" applyBorder="1" applyAlignment="1">
      <alignment horizontal="left" vertical="center" wrapText="1"/>
    </xf>
    <xf numFmtId="164" fontId="4" fillId="0" borderId="153" xfId="7" applyNumberFormat="1" applyFont="1" applyFill="1" applyBorder="1" applyAlignment="1">
      <alignment vertical="center" wrapText="1"/>
    </xf>
    <xf numFmtId="0" fontId="105" fillId="0" borderId="144" xfId="21414" applyFont="1" applyFill="1" applyBorder="1" applyAlignment="1">
      <alignment horizontal="left" vertical="center" wrapText="1" indent="1"/>
    </xf>
    <xf numFmtId="0" fontId="143" fillId="3" borderId="144" xfId="21414" applyFont="1" applyFill="1" applyBorder="1" applyAlignment="1">
      <alignment horizontal="left" vertical="center" wrapText="1"/>
    </xf>
    <xf numFmtId="0" fontId="105" fillId="3" borderId="144" xfId="21414" applyFont="1" applyFill="1" applyBorder="1" applyAlignment="1">
      <alignment horizontal="left" vertical="center" wrapText="1" indent="1"/>
    </xf>
    <xf numFmtId="164" fontId="4" fillId="0" borderId="153" xfId="7" applyNumberFormat="1" applyFont="1" applyBorder="1" applyAlignment="1">
      <alignment vertical="center"/>
    </xf>
    <xf numFmtId="0" fontId="144" fillId="0" borderId="144" xfId="21414" applyFont="1" applyFill="1" applyBorder="1" applyAlignment="1">
      <alignment horizontal="left" vertical="center" wrapText="1" indent="1"/>
    </xf>
    <xf numFmtId="0" fontId="101" fillId="0" borderId="152" xfId="0" applyFont="1" applyBorder="1"/>
    <xf numFmtId="0" fontId="21" fillId="36" borderId="114" xfId="0" applyFont="1" applyFill="1" applyBorder="1" applyAlignment="1">
      <alignment vertical="center" wrapText="1"/>
    </xf>
    <xf numFmtId="167" fontId="119" fillId="36" borderId="151" xfId="0" applyNumberFormat="1" applyFont="1" applyFill="1" applyBorder="1" applyAlignment="1">
      <alignment horizontal="center" vertical="center"/>
    </xf>
    <xf numFmtId="167" fontId="119" fillId="36" borderId="150" xfId="0" applyNumberFormat="1" applyFont="1" applyFill="1" applyBorder="1" applyAlignment="1">
      <alignment horizontal="center" vertical="center"/>
    </xf>
    <xf numFmtId="0" fontId="111" fillId="78" borderId="115" xfId="21412" applyFont="1" applyFill="1" applyBorder="1" applyAlignment="1" applyProtection="1">
      <alignment vertical="center" wrapText="1"/>
      <protection locked="0"/>
    </xf>
    <xf numFmtId="0" fontId="111" fillId="78" borderId="26" xfId="21412" applyFont="1" applyFill="1" applyBorder="1" applyAlignment="1" applyProtection="1">
      <alignment vertical="center" wrapText="1"/>
      <protection locked="0"/>
    </xf>
    <xf numFmtId="0" fontId="61" fillId="78" borderId="162" xfId="21412" applyFont="1" applyFill="1" applyBorder="1" applyAlignment="1" applyProtection="1">
      <alignment vertical="center"/>
      <protection locked="0"/>
    </xf>
    <xf numFmtId="0" fontId="112" fillId="70" borderId="104" xfId="21412" applyFont="1" applyFill="1" applyBorder="1" applyAlignment="1" applyProtection="1">
      <alignment horizontal="center" vertical="center"/>
      <protection locked="0"/>
    </xf>
    <xf numFmtId="0" fontId="112" fillId="0" borderId="146" xfId="21412" applyFont="1" applyFill="1" applyBorder="1" applyAlignment="1" applyProtection="1">
      <alignment horizontal="left" vertical="center" wrapText="1"/>
      <protection locked="0"/>
    </xf>
    <xf numFmtId="164" fontId="112" fillId="0" borderId="153" xfId="948" applyNumberFormat="1" applyFont="1" applyFill="1" applyBorder="1" applyAlignment="1" applyProtection="1">
      <alignment horizontal="right" vertical="center"/>
      <protection locked="0"/>
    </xf>
    <xf numFmtId="0" fontId="111" fillId="79" borderId="154" xfId="21412" applyFont="1" applyFill="1" applyBorder="1" applyAlignment="1" applyProtection="1">
      <alignment horizontal="center" vertical="center"/>
      <protection locked="0"/>
    </xf>
    <xf numFmtId="0" fontId="111" fillId="79" borderId="146" xfId="21412" applyFont="1" applyFill="1" applyBorder="1" applyAlignment="1" applyProtection="1">
      <alignment vertical="top" wrapText="1"/>
      <protection locked="0"/>
    </xf>
    <xf numFmtId="164" fontId="112" fillId="79" borderId="153" xfId="948" applyNumberFormat="1" applyFont="1" applyFill="1" applyBorder="1" applyAlignment="1" applyProtection="1">
      <alignment horizontal="right" vertical="center"/>
    </xf>
    <xf numFmtId="0" fontId="111" fillId="78" borderId="112" xfId="21412" applyFont="1" applyFill="1" applyBorder="1" applyAlignment="1" applyProtection="1">
      <alignment vertical="center"/>
      <protection locked="0"/>
    </xf>
    <xf numFmtId="0" fontId="111" fillId="78" borderId="147" xfId="21412" applyFont="1" applyFill="1" applyBorder="1" applyAlignment="1" applyProtection="1">
      <alignment vertical="center"/>
      <protection locked="0"/>
    </xf>
    <xf numFmtId="164" fontId="61" fillId="78" borderId="21" xfId="948" applyNumberFormat="1" applyFont="1" applyFill="1" applyBorder="1" applyAlignment="1" applyProtection="1">
      <alignment horizontal="right" vertical="center"/>
      <protection locked="0"/>
    </xf>
    <xf numFmtId="0" fontId="113" fillId="70" borderId="104" xfId="21412" applyFont="1" applyFill="1" applyBorder="1" applyAlignment="1" applyProtection="1">
      <alignment horizontal="center" vertical="center"/>
      <protection locked="0"/>
    </xf>
    <xf numFmtId="0" fontId="112" fillId="70" borderId="146" xfId="21412" applyFont="1" applyFill="1" applyBorder="1" applyAlignment="1" applyProtection="1">
      <alignment vertical="center" wrapText="1"/>
      <protection locked="0"/>
    </xf>
    <xf numFmtId="0" fontId="112" fillId="70" borderId="146" xfId="21412" applyFont="1" applyFill="1" applyBorder="1" applyAlignment="1" applyProtection="1">
      <alignment horizontal="left" vertical="center" wrapText="1"/>
      <protection locked="0"/>
    </xf>
    <xf numFmtId="0" fontId="113" fillId="3" borderId="104" xfId="21412" applyFont="1" applyFill="1" applyBorder="1" applyAlignment="1" applyProtection="1">
      <alignment horizontal="center" vertical="center"/>
      <protection locked="0"/>
    </xf>
    <xf numFmtId="0" fontId="112" fillId="0" borderId="146" xfId="21412" applyFont="1" applyFill="1" applyBorder="1" applyAlignment="1" applyProtection="1">
      <alignment vertical="center" wrapText="1"/>
      <protection locked="0"/>
    </xf>
    <xf numFmtId="0" fontId="112" fillId="3" borderId="146" xfId="21412" applyFont="1" applyFill="1" applyBorder="1" applyAlignment="1" applyProtection="1">
      <alignment horizontal="left" vertical="center" wrapText="1"/>
      <protection locked="0"/>
    </xf>
    <xf numFmtId="0" fontId="113" fillId="0" borderId="104" xfId="21412" applyFont="1" applyFill="1" applyBorder="1" applyAlignment="1" applyProtection="1">
      <alignment horizontal="center" vertical="center"/>
      <protection locked="0"/>
    </xf>
    <xf numFmtId="0" fontId="114" fillId="79" borderId="154" xfId="21412" applyFont="1" applyFill="1" applyBorder="1" applyAlignment="1" applyProtection="1">
      <alignment horizontal="center" vertical="center"/>
      <protection locked="0"/>
    </xf>
    <xf numFmtId="0" fontId="111" fillId="79" borderId="146" xfId="21412" applyFont="1" applyFill="1" applyBorder="1" applyAlignment="1" applyProtection="1">
      <alignment vertical="center" wrapText="1"/>
      <protection locked="0"/>
    </xf>
    <xf numFmtId="164" fontId="111" fillId="78" borderId="21" xfId="948" applyNumberFormat="1" applyFont="1" applyFill="1" applyBorder="1" applyAlignment="1" applyProtection="1">
      <alignment horizontal="right" vertical="center"/>
      <protection locked="0"/>
    </xf>
    <xf numFmtId="0" fontId="111" fillId="78" borderId="112" xfId="21412" applyFont="1" applyFill="1" applyBorder="1" applyAlignment="1" applyProtection="1">
      <alignment horizontal="center" vertical="center"/>
      <protection locked="0"/>
    </xf>
    <xf numFmtId="164" fontId="112" fillId="3" borderId="153" xfId="948" applyNumberFormat="1" applyFont="1" applyFill="1" applyBorder="1" applyAlignment="1" applyProtection="1">
      <alignment horizontal="right" vertical="center"/>
      <protection locked="0"/>
    </xf>
    <xf numFmtId="0" fontId="61" fillId="78" borderId="112" xfId="21412" applyFont="1" applyFill="1" applyBorder="1" applyAlignment="1" applyProtection="1">
      <alignment vertical="center"/>
      <protection locked="0"/>
    </xf>
    <xf numFmtId="0" fontId="61" fillId="78" borderId="147" xfId="21412" applyFont="1" applyFill="1" applyBorder="1" applyAlignment="1" applyProtection="1">
      <alignment vertical="center"/>
      <protection locked="0"/>
    </xf>
    <xf numFmtId="10" fontId="112" fillId="79" borderId="153" xfId="20961" applyNumberFormat="1" applyFont="1" applyFill="1" applyBorder="1" applyAlignment="1" applyProtection="1">
      <alignment horizontal="right" vertical="center"/>
    </xf>
    <xf numFmtId="0" fontId="113" fillId="70" borderId="154" xfId="21412" applyFont="1" applyFill="1" applyBorder="1" applyAlignment="1" applyProtection="1">
      <alignment horizontal="center" vertical="center"/>
      <protection locked="0"/>
    </xf>
    <xf numFmtId="0" fontId="35" fillId="70" borderId="152" xfId="21412" applyFont="1" applyFill="1" applyBorder="1" applyAlignment="1" applyProtection="1">
      <alignment horizontal="center" vertical="center"/>
      <protection locked="0"/>
    </xf>
    <xf numFmtId="0" fontId="112" fillId="70" borderId="114" xfId="21412" applyFont="1" applyFill="1" applyBorder="1" applyAlignment="1" applyProtection="1">
      <alignment horizontal="left" vertical="center" wrapText="1"/>
      <protection locked="0"/>
    </xf>
    <xf numFmtId="164" fontId="112" fillId="3" borderId="150" xfId="948" applyNumberFormat="1" applyFont="1" applyFill="1" applyBorder="1" applyAlignment="1" applyProtection="1">
      <alignment horizontal="right" vertical="center"/>
      <protection locked="0"/>
    </xf>
    <xf numFmtId="3" fontId="116" fillId="0" borderId="0" xfId="0" applyNumberFormat="1" applyFont="1"/>
    <xf numFmtId="0" fontId="145" fillId="0" borderId="0" xfId="0" applyFont="1" applyFill="1" applyAlignment="1">
      <alignment horizontal="right"/>
    </xf>
    <xf numFmtId="0" fontId="115" fillId="0" borderId="0" xfId="0" applyFont="1" applyFill="1" applyAlignment="1">
      <alignment horizontal="center" vertical="center"/>
    </xf>
    <xf numFmtId="0" fontId="20" fillId="0" borderId="0" xfId="0" applyFont="1" applyFill="1" applyAlignment="1">
      <alignment vertical="center"/>
    </xf>
    <xf numFmtId="0" fontId="6" fillId="0" borderId="26" xfId="0" applyFont="1" applyBorder="1" applyAlignment="1">
      <alignment vertical="center" wrapText="1"/>
    </xf>
    <xf numFmtId="0" fontId="4" fillId="0" borderId="147" xfId="0" applyFont="1" applyBorder="1" applyAlignment="1">
      <alignment vertical="center" wrapText="1"/>
    </xf>
    <xf numFmtId="14" fontId="7" fillId="3" borderId="147" xfId="8" quotePrefix="1" applyNumberFormat="1" applyFont="1" applyFill="1" applyBorder="1" applyAlignment="1" applyProtection="1">
      <alignment horizontal="left" vertical="center" wrapText="1" indent="2"/>
      <protection locked="0"/>
    </xf>
    <xf numFmtId="14" fontId="7" fillId="3" borderId="147" xfId="8" quotePrefix="1" applyNumberFormat="1" applyFont="1" applyFill="1" applyBorder="1" applyAlignment="1" applyProtection="1">
      <alignment horizontal="left" vertical="center" wrapText="1" indent="3"/>
      <protection locked="0"/>
    </xf>
    <xf numFmtId="0" fontId="4" fillId="0" borderId="147" xfId="0" applyFont="1" applyFill="1" applyBorder="1" applyAlignment="1">
      <alignment horizontal="left" vertical="center" wrapText="1" indent="2"/>
    </xf>
    <xf numFmtId="0" fontId="4" fillId="0" borderId="147" xfId="0" applyFont="1" applyFill="1" applyBorder="1" applyAlignment="1">
      <alignment vertical="center" wrapText="1"/>
    </xf>
    <xf numFmtId="0" fontId="6" fillId="0" borderId="25" xfId="0" applyFont="1" applyBorder="1" applyAlignment="1">
      <alignment vertical="center" wrapText="1"/>
    </xf>
    <xf numFmtId="0" fontId="7" fillId="0" borderId="162" xfId="0" applyNumberFormat="1" applyFont="1" applyFill="1" applyBorder="1" applyAlignment="1">
      <alignment horizontal="left" vertical="center" wrapText="1" indent="1"/>
    </xf>
    <xf numFmtId="3" fontId="4" fillId="0" borderId="154" xfId="0" applyNumberFormat="1" applyFont="1" applyFill="1" applyBorder="1" applyAlignment="1">
      <alignment vertical="center" wrapText="1"/>
    </xf>
    <xf numFmtId="193" fontId="22" fillId="0" borderId="14" xfId="0" applyNumberFormat="1" applyFont="1" applyFill="1" applyBorder="1" applyAlignment="1">
      <alignment horizontal="center" vertical="center"/>
    </xf>
    <xf numFmtId="193" fontId="4" fillId="36" borderId="151" xfId="0" applyNumberFormat="1" applyFont="1" applyFill="1" applyBorder="1"/>
    <xf numFmtId="164" fontId="4" fillId="0" borderId="144" xfId="7" applyNumberFormat="1" applyFont="1" applyBorder="1" applyAlignment="1"/>
    <xf numFmtId="3" fontId="118" fillId="0" borderId="144" xfId="0" applyNumberFormat="1" applyFont="1" applyFill="1" applyBorder="1"/>
    <xf numFmtId="3" fontId="3" fillId="0" borderId="144" xfId="0" applyNumberFormat="1" applyFont="1" applyFill="1" applyBorder="1"/>
    <xf numFmtId="164" fontId="3" fillId="0" borderId="144" xfId="7" applyNumberFormat="1" applyFont="1" applyFill="1" applyBorder="1"/>
    <xf numFmtId="10" fontId="22" fillId="0" borderId="21" xfId="20961" applyNumberFormat="1" applyFont="1" applyFill="1" applyBorder="1"/>
    <xf numFmtId="3" fontId="118" fillId="0" borderId="67" xfId="0" applyNumberFormat="1" applyFont="1" applyBorder="1" applyAlignment="1">
      <alignment horizontal="center"/>
    </xf>
    <xf numFmtId="3" fontId="115" fillId="0" borderId="153" xfId="0" applyNumberFormat="1" applyFont="1" applyBorder="1" applyAlignment="1">
      <alignment horizontal="center"/>
    </xf>
    <xf numFmtId="3" fontId="115" fillId="0" borderId="154" xfId="0" applyNumberFormat="1" applyFont="1" applyBorder="1" applyAlignment="1">
      <alignment horizontal="center"/>
    </xf>
    <xf numFmtId="3" fontId="115" fillId="0" borderId="154" xfId="0" applyNumberFormat="1" applyFont="1" applyFill="1" applyBorder="1" applyAlignment="1">
      <alignment horizontal="center"/>
    </xf>
    <xf numFmtId="3" fontId="115" fillId="81" borderId="154" xfId="0" applyNumberFormat="1" applyFont="1" applyFill="1" applyBorder="1" applyAlignment="1">
      <alignment horizontal="center"/>
    </xf>
    <xf numFmtId="3" fontId="115" fillId="81" borderId="144" xfId="0" applyNumberFormat="1" applyFont="1" applyFill="1" applyBorder="1" applyAlignment="1">
      <alignment horizontal="center"/>
    </xf>
    <xf numFmtId="3" fontId="115" fillId="81" borderId="153" xfId="0" applyNumberFormat="1" applyFont="1" applyFill="1" applyBorder="1" applyAlignment="1">
      <alignment horizontal="center"/>
    </xf>
    <xf numFmtId="3" fontId="115" fillId="0" borderId="154" xfId="0" applyNumberFormat="1" applyFont="1" applyFill="1" applyBorder="1" applyAlignment="1">
      <alignment horizontal="center" vertical="top" wrapText="1"/>
    </xf>
    <xf numFmtId="3" fontId="115" fillId="0" borderId="144" xfId="0" applyNumberFormat="1" applyFont="1" applyFill="1" applyBorder="1" applyAlignment="1">
      <alignment horizontal="center"/>
    </xf>
    <xf numFmtId="3" fontId="115" fillId="0" borderId="153" xfId="0" applyNumberFormat="1" applyFont="1" applyFill="1" applyBorder="1" applyAlignment="1">
      <alignment horizontal="center"/>
    </xf>
    <xf numFmtId="3" fontId="115" fillId="0" borderId="154" xfId="0" applyNumberFormat="1" applyFont="1" applyFill="1" applyBorder="1" applyAlignment="1">
      <alignment horizontal="center" wrapText="1"/>
    </xf>
    <xf numFmtId="3" fontId="115" fillId="0" borderId="152" xfId="0" applyNumberFormat="1" applyFont="1" applyFill="1" applyBorder="1" applyAlignment="1">
      <alignment horizontal="center" wrapText="1"/>
    </xf>
    <xf numFmtId="3" fontId="115" fillId="0" borderId="151" xfId="0" applyNumberFormat="1" applyFont="1" applyFill="1" applyBorder="1" applyAlignment="1">
      <alignment horizontal="center"/>
    </xf>
    <xf numFmtId="3" fontId="115" fillId="0" borderId="150" xfId="0" applyNumberFormat="1" applyFont="1" applyFill="1" applyBorder="1" applyAlignment="1">
      <alignment horizontal="center"/>
    </xf>
    <xf numFmtId="3" fontId="115" fillId="0" borderId="144" xfId="0" applyNumberFormat="1" applyFont="1" applyFill="1" applyBorder="1" applyAlignment="1">
      <alignment horizontal="center" wrapText="1"/>
    </xf>
    <xf numFmtId="3" fontId="115" fillId="0" borderId="144" xfId="0" applyNumberFormat="1" applyFont="1" applyFill="1" applyBorder="1" applyAlignment="1">
      <alignment horizontal="center" vertical="center" wrapText="1"/>
    </xf>
    <xf numFmtId="3" fontId="118" fillId="0" borderId="144" xfId="0" applyNumberFormat="1" applyFont="1" applyFill="1" applyBorder="1" applyAlignment="1">
      <alignment horizontal="center" vertical="center" wrapText="1"/>
    </xf>
    <xf numFmtId="3" fontId="10" fillId="0" borderId="144" xfId="0" applyNumberFormat="1" applyFont="1" applyFill="1" applyBorder="1" applyAlignment="1">
      <alignment horizontal="center" vertical="center" wrapText="1"/>
    </xf>
    <xf numFmtId="3" fontId="120" fillId="0" borderId="144" xfId="0" applyNumberFormat="1" applyFont="1" applyBorder="1" applyAlignment="1">
      <alignment horizontal="center"/>
    </xf>
    <xf numFmtId="165" fontId="124" fillId="0" borderId="144" xfId="20961" applyNumberFormat="1" applyFont="1" applyBorder="1" applyAlignment="1">
      <alignment horizontal="center"/>
    </xf>
    <xf numFmtId="194" fontId="124" fillId="0" borderId="144" xfId="7" applyNumberFormat="1" applyFont="1" applyBorder="1" applyAlignment="1">
      <alignment horizontal="center"/>
    </xf>
    <xf numFmtId="43" fontId="124" fillId="0" borderId="144" xfId="7" applyNumberFormat="1" applyFont="1" applyBorder="1" applyAlignment="1">
      <alignment horizontal="center"/>
    </xf>
    <xf numFmtId="3" fontId="120" fillId="0" borderId="145" xfId="0" applyNumberFormat="1" applyFont="1" applyBorder="1" applyAlignment="1">
      <alignment horizontal="center"/>
    </xf>
    <xf numFmtId="43" fontId="124" fillId="0" borderId="144" xfId="7" applyFont="1" applyBorder="1" applyAlignment="1">
      <alignment horizontal="center"/>
    </xf>
    <xf numFmtId="3" fontId="116" fillId="0" borderId="144" xfId="0" applyNumberFormat="1" applyFont="1" applyFill="1" applyBorder="1" applyAlignment="1">
      <alignment horizontal="center"/>
    </xf>
    <xf numFmtId="0" fontId="116" fillId="0" borderId="144" xfId="0" applyFont="1" applyBorder="1" applyAlignment="1">
      <alignment horizontal="center"/>
    </xf>
    <xf numFmtId="3" fontId="119" fillId="0" borderId="144" xfId="0" applyNumberFormat="1" applyFont="1" applyFill="1" applyBorder="1" applyAlignment="1">
      <alignment horizontal="center"/>
    </xf>
    <xf numFmtId="0" fontId="119" fillId="0" borderId="144" xfId="0" applyFont="1" applyBorder="1" applyAlignment="1">
      <alignment horizontal="center"/>
    </xf>
    <xf numFmtId="193" fontId="9" fillId="0" borderId="146" xfId="0" applyNumberFormat="1" applyFont="1" applyFill="1" applyBorder="1" applyAlignment="1" applyProtection="1">
      <alignment vertical="center"/>
      <protection locked="0"/>
    </xf>
    <xf numFmtId="164" fontId="0" fillId="0" borderId="0" xfId="0" applyNumberFormat="1"/>
    <xf numFmtId="164" fontId="0" fillId="0" borderId="144" xfId="7" applyNumberFormat="1" applyFont="1" applyFill="1" applyBorder="1"/>
    <xf numFmtId="3" fontId="3" fillId="0" borderId="144" xfId="0" applyNumberFormat="1" applyFont="1" applyFill="1" applyBorder="1" applyAlignment="1"/>
    <xf numFmtId="10" fontId="6" fillId="0" borderId="150" xfId="20961" applyNumberFormat="1" applyFont="1" applyFill="1" applyBorder="1"/>
    <xf numFmtId="164" fontId="4" fillId="0" borderId="153" xfId="7" applyNumberFormat="1" applyFont="1" applyFill="1" applyBorder="1"/>
    <xf numFmtId="193" fontId="101" fillId="0" borderId="0" xfId="0" applyNumberFormat="1" applyFont="1"/>
    <xf numFmtId="3" fontId="4" fillId="0" borderId="96" xfId="0" applyNumberFormat="1" applyFont="1" applyFill="1" applyBorder="1" applyAlignment="1">
      <alignment vertical="center"/>
    </xf>
    <xf numFmtId="3" fontId="4" fillId="0" borderId="94" xfId="0" applyNumberFormat="1" applyFont="1" applyFill="1" applyBorder="1" applyAlignment="1">
      <alignment vertical="center"/>
    </xf>
    <xf numFmtId="3" fontId="4" fillId="0" borderId="23" xfId="0" applyNumberFormat="1" applyFont="1" applyFill="1" applyBorder="1" applyAlignment="1">
      <alignment vertical="center"/>
    </xf>
    <xf numFmtId="0" fontId="103" fillId="0" borderId="64" xfId="0" applyFont="1" applyBorder="1" applyAlignment="1">
      <alignment horizontal="left" vertical="center" wrapText="1"/>
    </xf>
    <xf numFmtId="0" fontId="103" fillId="0" borderId="63" xfId="0" applyFont="1" applyBorder="1" applyAlignment="1">
      <alignment horizontal="left" vertical="center" wrapText="1"/>
    </xf>
    <xf numFmtId="0" fontId="140" fillId="0" borderId="157" xfId="0" applyFont="1" applyBorder="1" applyAlignment="1">
      <alignment horizontal="center" vertical="center"/>
    </xf>
    <xf numFmtId="0" fontId="140" fillId="0" borderId="29" xfId="0" applyFont="1" applyBorder="1" applyAlignment="1">
      <alignment horizontal="center" vertical="center"/>
    </xf>
    <xf numFmtId="0" fontId="140" fillId="0" borderId="158" xfId="0" applyFont="1" applyBorder="1" applyAlignment="1">
      <alignment horizontal="center" vertical="center"/>
    </xf>
    <xf numFmtId="0" fontId="103" fillId="0" borderId="157" xfId="0" applyFont="1" applyBorder="1" applyAlignment="1">
      <alignment horizontal="center" vertical="top" wrapText="1"/>
    </xf>
    <xf numFmtId="0" fontId="103" fillId="0" borderId="29" xfId="0" applyFont="1" applyBorder="1" applyAlignment="1">
      <alignment horizontal="center" vertical="top" wrapText="1"/>
    </xf>
    <xf numFmtId="0" fontId="103" fillId="0" borderId="158" xfId="0" applyFont="1" applyBorder="1" applyAlignment="1">
      <alignment horizontal="center" vertical="top" wrapText="1"/>
    </xf>
    <xf numFmtId="3" fontId="0" fillId="0" borderId="147" xfId="0" applyNumberFormat="1" applyBorder="1" applyAlignment="1">
      <alignment horizontal="center"/>
    </xf>
    <xf numFmtId="3" fontId="0" fillId="0" borderId="149" xfId="0" applyNumberFormat="1" applyBorder="1" applyAlignment="1">
      <alignment horizontal="center"/>
    </xf>
    <xf numFmtId="3" fontId="0" fillId="0" borderId="21" xfId="0" applyNumberFormat="1" applyBorder="1" applyAlignment="1">
      <alignment horizontal="center"/>
    </xf>
    <xf numFmtId="0" fontId="0" fillId="0" borderId="16" xfId="0" applyBorder="1" applyAlignment="1">
      <alignment horizontal="center" vertical="center"/>
    </xf>
    <xf numFmtId="0" fontId="0" fillId="0" borderId="154" xfId="0" applyBorder="1" applyAlignment="1">
      <alignment horizontal="center" vertical="center"/>
    </xf>
    <xf numFmtId="0" fontId="127" fillId="0" borderId="5" xfId="0" applyFont="1" applyBorder="1" applyAlignment="1">
      <alignment horizontal="center" vertical="center"/>
    </xf>
    <xf numFmtId="0" fontId="127"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147" xfId="0" applyBorder="1" applyAlignment="1">
      <alignment horizontal="center"/>
    </xf>
    <xf numFmtId="0" fontId="0" fillId="0" borderId="149" xfId="0" applyBorder="1" applyAlignment="1">
      <alignment horizontal="center"/>
    </xf>
    <xf numFmtId="0" fontId="0" fillId="0" borderId="21" xfId="0" applyBorder="1" applyAlignment="1">
      <alignment horizontal="center"/>
    </xf>
    <xf numFmtId="0" fontId="127" fillId="0" borderId="5"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4" xfId="0" applyBorder="1" applyAlignment="1">
      <alignment horizontal="center" vertical="center"/>
    </xf>
    <xf numFmtId="0" fontId="0" fillId="0" borderId="67" xfId="0" applyBorder="1" applyAlignment="1">
      <alignment horizontal="center" vertical="center"/>
    </xf>
    <xf numFmtId="0" fontId="0" fillId="0" borderId="17" xfId="0" applyBorder="1" applyAlignment="1">
      <alignment horizontal="center" vertical="center" wrapText="1"/>
    </xf>
    <xf numFmtId="0" fontId="0" fillId="0" borderId="144"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22" fillId="0" borderId="144" xfId="0" applyFont="1" applyFill="1" applyBorder="1" applyAlignment="1">
      <alignment horizontal="center" vertical="center" wrapText="1"/>
    </xf>
    <xf numFmtId="0" fontId="22" fillId="0" borderId="147" xfId="0" applyFont="1" applyFill="1" applyBorder="1" applyAlignment="1">
      <alignment horizontal="center"/>
    </xf>
    <xf numFmtId="0" fontId="22" fillId="0" borderId="21" xfId="0" applyFont="1" applyFill="1" applyBorder="1" applyAlignment="1">
      <alignment horizontal="center"/>
    </xf>
    <xf numFmtId="0" fontId="6" fillId="36" borderId="115"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2" xfId="0" applyFont="1" applyFill="1" applyBorder="1" applyAlignment="1">
      <alignment horizontal="center" vertical="center" wrapText="1"/>
    </xf>
    <xf numFmtId="0" fontId="6" fillId="36" borderId="95" xfId="0" applyFont="1" applyFill="1" applyBorder="1" applyAlignment="1">
      <alignment horizontal="center" vertical="center" wrapText="1"/>
    </xf>
    <xf numFmtId="0" fontId="100" fillId="3" borderId="65" xfId="13" applyFont="1" applyFill="1" applyBorder="1" applyAlignment="1" applyProtection="1">
      <alignment horizontal="center" vertical="center" wrapText="1"/>
      <protection locked="0"/>
    </xf>
    <xf numFmtId="0" fontId="100"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8" xfId="1" applyNumberFormat="1" applyFont="1" applyFill="1" applyBorder="1" applyAlignment="1" applyProtection="1">
      <alignment horizontal="center" vertical="center" wrapText="1"/>
      <protection locked="0"/>
    </xf>
    <xf numFmtId="164" fontId="15" fillId="0" borderId="8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53" xfId="0" applyFont="1" applyBorder="1" applyAlignment="1">
      <alignment horizontal="center" vertical="center" wrapText="1"/>
    </xf>
    <xf numFmtId="0" fontId="118" fillId="0" borderId="118" xfId="0" applyNumberFormat="1" applyFont="1" applyFill="1" applyBorder="1" applyAlignment="1">
      <alignment horizontal="left" vertical="center" wrapText="1"/>
    </xf>
    <xf numFmtId="0" fontId="118" fillId="0" borderId="119" xfId="0" applyNumberFormat="1" applyFont="1" applyFill="1" applyBorder="1" applyAlignment="1">
      <alignment horizontal="left" vertical="center" wrapText="1"/>
    </xf>
    <xf numFmtId="0" fontId="118" fillId="0" borderId="121" xfId="0" applyNumberFormat="1" applyFont="1" applyFill="1" applyBorder="1" applyAlignment="1">
      <alignment horizontal="left" vertical="center" wrapText="1"/>
    </xf>
    <xf numFmtId="0" fontId="118" fillId="0" borderId="122" xfId="0" applyNumberFormat="1" applyFont="1" applyFill="1" applyBorder="1" applyAlignment="1">
      <alignment horizontal="left" vertical="center" wrapText="1"/>
    </xf>
    <xf numFmtId="0" fontId="118" fillId="0" borderId="124" xfId="0" applyNumberFormat="1" applyFont="1" applyFill="1" applyBorder="1" applyAlignment="1">
      <alignment horizontal="left" vertical="center" wrapText="1"/>
    </xf>
    <xf numFmtId="0" fontId="118" fillId="0" borderId="125" xfId="0" applyNumberFormat="1" applyFont="1" applyFill="1" applyBorder="1" applyAlignment="1">
      <alignment horizontal="left" vertical="center" wrapText="1"/>
    </xf>
    <xf numFmtId="0" fontId="119" fillId="0" borderId="143" xfId="0" applyFont="1" applyFill="1" applyBorder="1" applyAlignment="1">
      <alignment horizontal="center" vertical="center" wrapText="1"/>
    </xf>
    <xf numFmtId="0" fontId="119" fillId="0" borderId="142" xfId="0" applyFont="1" applyFill="1" applyBorder="1" applyAlignment="1">
      <alignment horizontal="center" vertical="center" wrapText="1"/>
    </xf>
    <xf numFmtId="0" fontId="119" fillId="0" borderId="120" xfId="0" applyFont="1" applyFill="1" applyBorder="1" applyAlignment="1">
      <alignment horizontal="center" vertical="center" wrapText="1"/>
    </xf>
    <xf numFmtId="0" fontId="119" fillId="0" borderId="52" xfId="0" applyFont="1" applyFill="1" applyBorder="1" applyAlignment="1">
      <alignment horizontal="center" vertical="center" wrapText="1"/>
    </xf>
    <xf numFmtId="0" fontId="119" fillId="0" borderId="123"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45"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44"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146" xfId="0" applyFont="1" applyBorder="1" applyAlignment="1">
      <alignment horizontal="center" vertical="center" wrapText="1"/>
    </xf>
    <xf numFmtId="0" fontId="123" fillId="0" borderId="144" xfId="0" applyFont="1" applyFill="1" applyBorder="1" applyAlignment="1">
      <alignment horizontal="center" vertical="center"/>
    </xf>
    <xf numFmtId="0" fontId="117" fillId="0" borderId="143" xfId="0" applyFont="1" applyFill="1" applyBorder="1" applyAlignment="1">
      <alignment horizontal="center" vertical="center"/>
    </xf>
    <xf numFmtId="0" fontId="117" fillId="0" borderId="148" xfId="0" applyFont="1" applyFill="1" applyBorder="1" applyAlignment="1">
      <alignment horizontal="center" vertical="center"/>
    </xf>
    <xf numFmtId="0" fontId="117" fillId="0" borderId="52" xfId="0" applyFont="1" applyFill="1" applyBorder="1" applyAlignment="1">
      <alignment horizontal="center" vertical="center"/>
    </xf>
    <xf numFmtId="0" fontId="117" fillId="0" borderId="11" xfId="0" applyFont="1" applyFill="1" applyBorder="1" applyAlignment="1">
      <alignment horizontal="center" vertical="center"/>
    </xf>
    <xf numFmtId="0" fontId="118" fillId="0" borderId="144" xfId="0" applyFont="1" applyFill="1" applyBorder="1" applyAlignment="1">
      <alignment horizontal="center" vertical="center" wrapText="1"/>
    </xf>
    <xf numFmtId="0" fontId="118" fillId="0" borderId="143" xfId="0" applyFont="1" applyFill="1" applyBorder="1" applyAlignment="1">
      <alignment horizontal="center" vertical="center" wrapText="1"/>
    </xf>
    <xf numFmtId="0" fontId="118" fillId="0" borderId="148" xfId="0" applyFont="1" applyFill="1" applyBorder="1" applyAlignment="1">
      <alignment horizontal="center" vertical="center" wrapText="1"/>
    </xf>
    <xf numFmtId="0" fontId="118" fillId="0" borderId="126"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52"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47" xfId="0" applyFont="1" applyFill="1" applyBorder="1" applyAlignment="1">
      <alignment horizontal="center" vertical="center" wrapText="1"/>
    </xf>
    <xf numFmtId="0" fontId="115" fillId="0" borderId="149"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28" xfId="0" applyFont="1" applyFill="1" applyBorder="1" applyAlignment="1">
      <alignment horizontal="center" vertical="center" wrapText="1"/>
    </xf>
    <xf numFmtId="0" fontId="115" fillId="0" borderId="143" xfId="0" applyFont="1" applyFill="1" applyBorder="1" applyAlignment="1">
      <alignment horizontal="center" vertical="center" wrapText="1"/>
    </xf>
    <xf numFmtId="0" fontId="115" fillId="0" borderId="142" xfId="0" applyFont="1" applyFill="1" applyBorder="1" applyAlignment="1">
      <alignment horizontal="center" vertical="center" wrapText="1"/>
    </xf>
    <xf numFmtId="0" fontId="115" fillId="0" borderId="148" xfId="0" applyFont="1" applyFill="1" applyBorder="1" applyAlignment="1">
      <alignment horizontal="center" vertical="center" wrapText="1"/>
    </xf>
    <xf numFmtId="0" fontId="115" fillId="0" borderId="11" xfId="0" applyFont="1" applyBorder="1" applyAlignment="1">
      <alignment horizontal="center" vertical="center" wrapText="1"/>
    </xf>
    <xf numFmtId="0" fontId="115" fillId="0" borderId="153" xfId="0" applyFont="1" applyBorder="1" applyAlignment="1">
      <alignment horizontal="center" vertical="center" wrapText="1"/>
    </xf>
    <xf numFmtId="0" fontId="115" fillId="0" borderId="53" xfId="0" applyFont="1" applyFill="1" applyBorder="1" applyAlignment="1">
      <alignment horizontal="center" vertical="center" wrapText="1"/>
    </xf>
    <xf numFmtId="0" fontId="115" fillId="0" borderId="54" xfId="0" applyFont="1" applyFill="1" applyBorder="1" applyAlignment="1">
      <alignment horizontal="center" vertical="center" wrapText="1"/>
    </xf>
    <xf numFmtId="0" fontId="115" fillId="0" borderId="103" xfId="0" applyFont="1" applyFill="1" applyBorder="1" applyAlignment="1">
      <alignment horizontal="center" vertical="center" wrapText="1"/>
    </xf>
    <xf numFmtId="0" fontId="118" fillId="0" borderId="53" xfId="0" applyNumberFormat="1" applyFont="1" applyFill="1" applyBorder="1" applyAlignment="1">
      <alignment horizontal="left" vertical="top" wrapText="1"/>
    </xf>
    <xf numFmtId="0" fontId="118" fillId="0" borderId="103" xfId="0" applyNumberFormat="1" applyFont="1" applyFill="1" applyBorder="1" applyAlignment="1">
      <alignment horizontal="left" vertical="top" wrapText="1"/>
    </xf>
    <xf numFmtId="0" fontId="118" fillId="0" borderId="61" xfId="0" applyNumberFormat="1" applyFont="1" applyFill="1" applyBorder="1" applyAlignment="1">
      <alignment horizontal="left" vertical="top" wrapText="1"/>
    </xf>
    <xf numFmtId="0" fontId="118" fillId="0" borderId="90" xfId="0" applyNumberFormat="1" applyFont="1" applyFill="1" applyBorder="1" applyAlignment="1">
      <alignment horizontal="left" vertical="top" wrapText="1"/>
    </xf>
    <xf numFmtId="0" fontId="118" fillId="0" borderId="117" xfId="0" applyNumberFormat="1" applyFont="1" applyFill="1" applyBorder="1" applyAlignment="1">
      <alignment horizontal="left" vertical="top" wrapText="1"/>
    </xf>
    <xf numFmtId="0" fontId="118" fillId="0" borderId="155" xfId="0" applyNumberFormat="1" applyFont="1" applyFill="1" applyBorder="1" applyAlignment="1">
      <alignment horizontal="left" vertical="top" wrapText="1"/>
    </xf>
    <xf numFmtId="0" fontId="115" fillId="0" borderId="145" xfId="0" applyFont="1" applyFill="1" applyBorder="1" applyAlignment="1">
      <alignment horizontal="center" vertical="center" wrapText="1"/>
    </xf>
    <xf numFmtId="0" fontId="118" fillId="0" borderId="156" xfId="0" applyFont="1" applyFill="1" applyBorder="1" applyAlignment="1">
      <alignment horizontal="center" vertical="center" wrapText="1"/>
    </xf>
    <xf numFmtId="0" fontId="118" fillId="0" borderId="67" xfId="0" applyFont="1" applyFill="1" applyBorder="1" applyAlignment="1">
      <alignment horizontal="center" vertical="center" wrapText="1"/>
    </xf>
    <xf numFmtId="0" fontId="115" fillId="0" borderId="143" xfId="0" applyFont="1" applyBorder="1" applyAlignment="1">
      <alignment horizontal="center" vertical="top" wrapText="1"/>
    </xf>
    <xf numFmtId="0" fontId="115" fillId="0" borderId="142" xfId="0" applyFont="1" applyBorder="1" applyAlignment="1">
      <alignment horizontal="center" vertical="top" wrapText="1"/>
    </xf>
    <xf numFmtId="0" fontId="115" fillId="0" borderId="143" xfId="0" applyFont="1" applyFill="1" applyBorder="1" applyAlignment="1">
      <alignment horizontal="center" vertical="top" wrapText="1"/>
    </xf>
    <xf numFmtId="0" fontId="115" fillId="0" borderId="149" xfId="0" applyFont="1" applyFill="1" applyBorder="1" applyAlignment="1">
      <alignment horizontal="center" vertical="top" wrapText="1"/>
    </xf>
    <xf numFmtId="0" fontId="115" fillId="0" borderId="146" xfId="0" applyFont="1" applyFill="1" applyBorder="1" applyAlignment="1">
      <alignment horizontal="center" vertical="top" wrapText="1"/>
    </xf>
    <xf numFmtId="0" fontId="104" fillId="0" borderId="129" xfId="0" applyNumberFormat="1" applyFont="1" applyFill="1" applyBorder="1" applyAlignment="1">
      <alignment horizontal="left" vertical="top" wrapText="1"/>
    </xf>
    <xf numFmtId="0" fontId="104" fillId="0" borderId="130" xfId="0" applyNumberFormat="1" applyFont="1" applyFill="1" applyBorder="1" applyAlignment="1">
      <alignment horizontal="left" vertical="top" wrapText="1"/>
    </xf>
    <xf numFmtId="0" fontId="121" fillId="0" borderId="144" xfId="0" applyFont="1" applyBorder="1" applyAlignment="1">
      <alignment horizontal="center" vertical="center"/>
    </xf>
    <xf numFmtId="0" fontId="120" fillId="0" borderId="144" xfId="0" applyFont="1" applyBorder="1" applyAlignment="1">
      <alignment horizontal="center" vertical="center" wrapText="1"/>
    </xf>
    <xf numFmtId="0" fontId="120" fillId="0" borderId="145" xfId="0" applyFont="1" applyBorder="1" applyAlignment="1">
      <alignment horizontal="center" vertical="center" wrapText="1"/>
    </xf>
    <xf numFmtId="0" fontId="104" fillId="0" borderId="68" xfId="0" applyFont="1" applyFill="1" applyBorder="1" applyAlignment="1">
      <alignment horizontal="center" vertical="center"/>
    </xf>
    <xf numFmtId="0" fontId="104" fillId="0" borderId="69" xfId="0" applyFont="1" applyFill="1" applyBorder="1" applyAlignment="1">
      <alignment horizontal="center" vertical="center"/>
    </xf>
    <xf numFmtId="0" fontId="104" fillId="0" borderId="70" xfId="0" applyFont="1" applyFill="1" applyBorder="1" applyAlignment="1">
      <alignment horizontal="center" vertical="center"/>
    </xf>
    <xf numFmtId="0" fontId="105" fillId="0" borderId="96" xfId="0" applyFont="1" applyFill="1" applyBorder="1" applyAlignment="1">
      <alignment horizontal="left" vertical="center" wrapText="1"/>
    </xf>
    <xf numFmtId="0" fontId="104" fillId="76" borderId="71" xfId="0" applyFont="1" applyFill="1" applyBorder="1" applyAlignment="1">
      <alignment horizontal="center" vertical="center" wrapText="1"/>
    </xf>
    <xf numFmtId="0" fontId="104" fillId="76" borderId="72" xfId="0" applyFont="1" applyFill="1" applyBorder="1" applyAlignment="1">
      <alignment horizontal="center" vertical="center" wrapText="1"/>
    </xf>
    <xf numFmtId="0" fontId="104" fillId="76" borderId="73" xfId="0" applyFont="1" applyFill="1" applyBorder="1" applyAlignment="1">
      <alignment horizontal="center" vertical="center" wrapText="1"/>
    </xf>
    <xf numFmtId="0" fontId="105" fillId="0" borderId="52"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0" borderId="97" xfId="0" applyFont="1" applyFill="1" applyBorder="1" applyAlignment="1">
      <alignment horizontal="left" vertical="center" wrapText="1"/>
    </xf>
    <xf numFmtId="0" fontId="105" fillId="0" borderId="95" xfId="0" applyFont="1" applyFill="1" applyBorder="1" applyAlignment="1">
      <alignment horizontal="left" vertical="center" wrapText="1"/>
    </xf>
    <xf numFmtId="0" fontId="105" fillId="3" borderId="97" xfId="0" applyFont="1" applyFill="1" applyBorder="1" applyAlignment="1">
      <alignment vertical="center" wrapText="1"/>
    </xf>
    <xf numFmtId="0" fontId="105" fillId="3" borderId="95" xfId="0" applyFont="1" applyFill="1" applyBorder="1" applyAlignment="1">
      <alignment vertical="center" wrapText="1"/>
    </xf>
    <xf numFmtId="0" fontId="125" fillId="3" borderId="97" xfId="0" applyFont="1" applyFill="1" applyBorder="1" applyAlignment="1">
      <alignment vertical="center" wrapText="1"/>
    </xf>
    <xf numFmtId="0" fontId="125" fillId="3" borderId="95" xfId="0" applyFont="1" applyFill="1" applyBorder="1" applyAlignment="1">
      <alignment vertical="center" wrapText="1"/>
    </xf>
    <xf numFmtId="0" fontId="105" fillId="0" borderId="97" xfId="0" applyFont="1" applyFill="1" applyBorder="1" applyAlignment="1">
      <alignment horizontal="left"/>
    </xf>
    <xf numFmtId="0" fontId="105" fillId="0" borderId="95" xfId="0" applyFont="1" applyFill="1" applyBorder="1" applyAlignment="1">
      <alignment horizontal="left"/>
    </xf>
    <xf numFmtId="0" fontId="105" fillId="82" borderId="97" xfId="0" applyFont="1" applyFill="1" applyBorder="1" applyAlignment="1">
      <alignment vertical="center" wrapText="1"/>
    </xf>
    <xf numFmtId="0" fontId="105" fillId="82" borderId="95" xfId="0" applyFont="1" applyFill="1" applyBorder="1" applyAlignment="1">
      <alignment vertical="center" wrapText="1"/>
    </xf>
    <xf numFmtId="0" fontId="105" fillId="82" borderId="138" xfId="0" applyFont="1" applyFill="1" applyBorder="1" applyAlignment="1">
      <alignment horizontal="left" vertical="center" wrapText="1"/>
    </xf>
    <xf numFmtId="0" fontId="105" fillId="82" borderId="139" xfId="0" applyFont="1" applyFill="1" applyBorder="1" applyAlignment="1">
      <alignment horizontal="left" vertical="center" wrapText="1"/>
    </xf>
    <xf numFmtId="0" fontId="105" fillId="82" borderId="140" xfId="0" applyFont="1" applyFill="1" applyBorder="1" applyAlignment="1">
      <alignment horizontal="left" vertical="center" wrapText="1"/>
    </xf>
    <xf numFmtId="0" fontId="105" fillId="3" borderId="75" xfId="0" applyFont="1" applyFill="1" applyBorder="1" applyAlignment="1">
      <alignment horizontal="left" vertical="center" wrapText="1"/>
    </xf>
    <xf numFmtId="0" fontId="105" fillId="3" borderId="76" xfId="0" applyFont="1" applyFill="1" applyBorder="1" applyAlignment="1">
      <alignment horizontal="left" vertical="center" wrapText="1"/>
    </xf>
    <xf numFmtId="0" fontId="105" fillId="82" borderId="78" xfId="0" applyFont="1" applyFill="1" applyBorder="1" applyAlignment="1">
      <alignment horizontal="left" vertical="center" wrapText="1"/>
    </xf>
    <xf numFmtId="0" fontId="105" fillId="82" borderId="79" xfId="0" applyFont="1" applyFill="1" applyBorder="1" applyAlignment="1">
      <alignment horizontal="left" vertical="center" wrapText="1"/>
    </xf>
    <xf numFmtId="0" fontId="105" fillId="82" borderId="52" xfId="0" applyFont="1" applyFill="1" applyBorder="1" applyAlignment="1">
      <alignment vertical="center" wrapText="1"/>
    </xf>
    <xf numFmtId="0" fontId="105" fillId="82" borderId="11" xfId="0" applyFont="1" applyFill="1" applyBorder="1" applyAlignment="1">
      <alignment vertical="center" wrapText="1"/>
    </xf>
    <xf numFmtId="0" fontId="105" fillId="0" borderId="75" xfId="0" applyFont="1" applyFill="1" applyBorder="1" applyAlignment="1">
      <alignment horizontal="left" vertical="center" wrapText="1"/>
    </xf>
    <xf numFmtId="0" fontId="105" fillId="0" borderId="76" xfId="0" applyFont="1" applyFill="1" applyBorder="1" applyAlignment="1">
      <alignment horizontal="left" vertical="center" wrapText="1"/>
    </xf>
    <xf numFmtId="0" fontId="105" fillId="3" borderId="97" xfId="0" applyFont="1" applyFill="1" applyBorder="1" applyAlignment="1">
      <alignment horizontal="left" vertical="center" wrapText="1"/>
    </xf>
    <xf numFmtId="0" fontId="105" fillId="3" borderId="95" xfId="0" applyFont="1" applyFill="1" applyBorder="1" applyAlignment="1">
      <alignment horizontal="left" vertical="center" wrapText="1"/>
    </xf>
    <xf numFmtId="0" fontId="104" fillId="76" borderId="80"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81" xfId="0" applyFont="1" applyFill="1" applyBorder="1" applyAlignment="1">
      <alignment horizontal="center" vertical="center" wrapText="1"/>
    </xf>
    <xf numFmtId="0" fontId="105" fillId="77" borderId="97" xfId="0" applyFont="1" applyFill="1" applyBorder="1" applyAlignment="1">
      <alignment vertical="center" wrapText="1"/>
    </xf>
    <xf numFmtId="0" fontId="105" fillId="77" borderId="95" xfId="0" applyFont="1" applyFill="1" applyBorder="1" applyAlignment="1">
      <alignment vertical="center" wrapText="1"/>
    </xf>
    <xf numFmtId="0" fontId="105" fillId="0" borderId="97" xfId="0" applyFont="1" applyFill="1" applyBorder="1" applyAlignment="1">
      <alignment vertical="center" wrapText="1"/>
    </xf>
    <xf numFmtId="0" fontId="105" fillId="0" borderId="95" xfId="0" applyFont="1" applyFill="1" applyBorder="1" applyAlignment="1">
      <alignment vertical="center" wrapText="1"/>
    </xf>
    <xf numFmtId="0" fontId="104" fillId="76" borderId="85" xfId="0" applyFont="1" applyFill="1" applyBorder="1" applyAlignment="1">
      <alignment horizontal="center" vertical="center"/>
    </xf>
    <xf numFmtId="0" fontId="104" fillId="76" borderId="86" xfId="0" applyFont="1" applyFill="1" applyBorder="1" applyAlignment="1">
      <alignment horizontal="center" vertical="center"/>
    </xf>
    <xf numFmtId="0" fontId="104" fillId="76" borderId="87" xfId="0" applyFont="1" applyFill="1" applyBorder="1" applyAlignment="1">
      <alignment horizontal="center" vertical="center"/>
    </xf>
    <xf numFmtId="0" fontId="104" fillId="76" borderId="144" xfId="0" applyFont="1" applyFill="1" applyBorder="1" applyAlignment="1">
      <alignment horizontal="center" vertical="center" wrapText="1"/>
    </xf>
    <xf numFmtId="0" fontId="104" fillId="0" borderId="144" xfId="0" applyFont="1" applyFill="1" applyBorder="1" applyAlignment="1">
      <alignment horizontal="center" vertical="center"/>
    </xf>
    <xf numFmtId="0" fontId="105" fillId="0" borderId="147" xfId="13" applyFont="1" applyFill="1" applyBorder="1" applyAlignment="1" applyProtection="1">
      <alignment horizontal="left" vertical="top" wrapText="1"/>
      <protection locked="0"/>
    </xf>
    <xf numFmtId="0" fontId="105" fillId="0" borderId="146" xfId="13" applyFont="1" applyFill="1" applyBorder="1" applyAlignment="1" applyProtection="1">
      <alignment horizontal="left" vertical="top" wrapText="1"/>
      <protection locked="0"/>
    </xf>
    <xf numFmtId="0" fontId="105" fillId="3" borderId="147" xfId="13" applyFont="1" applyFill="1" applyBorder="1" applyAlignment="1" applyProtection="1">
      <alignment horizontal="left" vertical="top" wrapText="1"/>
      <protection locked="0"/>
    </xf>
    <xf numFmtId="0" fontId="105" fillId="3" borderId="146" xfId="13" applyFont="1" applyFill="1" applyBorder="1" applyAlignment="1" applyProtection="1">
      <alignment horizontal="left" vertical="top" wrapText="1"/>
      <protection locked="0"/>
    </xf>
    <xf numFmtId="0" fontId="104" fillId="0" borderId="83" xfId="0" applyFont="1" applyFill="1" applyBorder="1" applyAlignment="1">
      <alignment horizontal="center" vertical="center"/>
    </xf>
    <xf numFmtId="49" fontId="105" fillId="0" borderId="0" xfId="0" applyNumberFormat="1" applyFont="1" applyFill="1" applyBorder="1" applyAlignment="1">
      <alignment horizontal="center" vertical="center"/>
    </xf>
    <xf numFmtId="0" fontId="104" fillId="76" borderId="147" xfId="0" applyFont="1" applyFill="1" applyBorder="1" applyAlignment="1">
      <alignment horizontal="center" vertical="center" wrapText="1"/>
    </xf>
    <xf numFmtId="0" fontId="104" fillId="76" borderId="146" xfId="0" applyFont="1" applyFill="1" applyBorder="1" applyAlignment="1">
      <alignment horizontal="center" vertical="center" wrapText="1"/>
    </xf>
    <xf numFmtId="0" fontId="105" fillId="0" borderId="147" xfId="0" applyNumberFormat="1" applyFont="1" applyFill="1" applyBorder="1" applyAlignment="1">
      <alignment horizontal="left" vertical="center" wrapText="1"/>
    </xf>
    <xf numFmtId="0" fontId="105" fillId="0" borderId="146" xfId="0" applyNumberFormat="1" applyFont="1" applyFill="1" applyBorder="1" applyAlignment="1">
      <alignment horizontal="left" vertical="center" wrapText="1"/>
    </xf>
    <xf numFmtId="0" fontId="105" fillId="0" borderId="144" xfId="0" applyFont="1" applyFill="1" applyBorder="1" applyAlignment="1">
      <alignment horizontal="left" vertical="top" wrapText="1"/>
    </xf>
    <xf numFmtId="0" fontId="105" fillId="0" borderId="147" xfId="0" applyFont="1" applyFill="1" applyBorder="1" applyAlignment="1">
      <alignment horizontal="left" vertical="top" wrapText="1"/>
    </xf>
    <xf numFmtId="0" fontId="105" fillId="0" borderId="144" xfId="0" applyFont="1" applyFill="1" applyBorder="1" applyAlignment="1">
      <alignment horizontal="left" vertical="center" wrapText="1"/>
    </xf>
    <xf numFmtId="0" fontId="105" fillId="0" borderId="144" xfId="0" applyNumberFormat="1" applyFont="1" applyFill="1" applyBorder="1" applyAlignment="1">
      <alignment horizontal="left" vertical="top" wrapText="1"/>
    </xf>
    <xf numFmtId="0" fontId="105" fillId="0" borderId="144" xfId="0" applyFont="1" applyBorder="1" applyAlignment="1">
      <alignment horizontal="center"/>
    </xf>
    <xf numFmtId="0" fontId="105" fillId="0" borderId="147" xfId="0" applyFont="1" applyFill="1" applyBorder="1" applyAlignment="1">
      <alignment horizontal="left" vertical="center" wrapText="1"/>
    </xf>
    <xf numFmtId="0" fontId="105" fillId="0" borderId="146" xfId="0" applyFont="1" applyFill="1" applyBorder="1" applyAlignment="1">
      <alignment horizontal="left" vertical="center" wrapText="1"/>
    </xf>
    <xf numFmtId="0" fontId="105" fillId="0" borderId="147" xfId="0" applyNumberFormat="1" applyFont="1" applyFill="1" applyBorder="1" applyAlignment="1">
      <alignment horizontal="left" vertical="top" wrapText="1"/>
    </xf>
    <xf numFmtId="0" fontId="105" fillId="0" borderId="146" xfId="0" applyNumberFormat="1"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lb.ge\Reports\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 val="დამხმარე გვარდი"/>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F14" sqref="F14"/>
    </sheetView>
  </sheetViews>
  <sheetFormatPr defaultRowHeight="14.4"/>
  <cols>
    <col min="1" max="1" width="10.33203125" style="2" customWidth="1"/>
    <col min="2" max="2" width="165.44140625" customWidth="1"/>
    <col min="3" max="3" width="32.5546875" customWidth="1"/>
    <col min="7" max="7" width="9" customWidth="1"/>
  </cols>
  <sheetData>
    <row r="1" spans="1:3">
      <c r="A1" s="9"/>
      <c r="B1" s="122" t="s">
        <v>159</v>
      </c>
      <c r="C1" s="55"/>
    </row>
    <row r="2" spans="1:3" s="119" customFormat="1">
      <c r="A2" s="158">
        <v>1</v>
      </c>
      <c r="B2" s="120" t="s">
        <v>160</v>
      </c>
      <c r="C2" s="498" t="s">
        <v>960</v>
      </c>
    </row>
    <row r="3" spans="1:3" s="119" customFormat="1">
      <c r="A3" s="158">
        <v>2</v>
      </c>
      <c r="B3" s="121" t="s">
        <v>161</v>
      </c>
      <c r="C3" s="499" t="s">
        <v>961</v>
      </c>
    </row>
    <row r="4" spans="1:3" s="119" customFormat="1">
      <c r="A4" s="158">
        <v>3</v>
      </c>
      <c r="B4" s="121" t="s">
        <v>162</v>
      </c>
      <c r="C4" s="498" t="s">
        <v>962</v>
      </c>
    </row>
    <row r="5" spans="1:3" s="119" customFormat="1">
      <c r="A5" s="159">
        <v>4</v>
      </c>
      <c r="B5" s="124" t="s">
        <v>163</v>
      </c>
      <c r="C5" s="500" t="s">
        <v>963</v>
      </c>
    </row>
    <row r="6" spans="1:3" s="123" customFormat="1" ht="65.25" customHeight="1">
      <c r="A6" s="871" t="s">
        <v>321</v>
      </c>
      <c r="B6" s="872"/>
      <c r="C6" s="872"/>
    </row>
    <row r="7" spans="1:3">
      <c r="A7" s="246" t="s">
        <v>251</v>
      </c>
      <c r="B7" s="247" t="s">
        <v>164</v>
      </c>
    </row>
    <row r="8" spans="1:3">
      <c r="A8" s="248">
        <v>1</v>
      </c>
      <c r="B8" s="244" t="s">
        <v>139</v>
      </c>
    </row>
    <row r="9" spans="1:3">
      <c r="A9" s="248">
        <v>2</v>
      </c>
      <c r="B9" s="244" t="s">
        <v>165</v>
      </c>
    </row>
    <row r="10" spans="1:3">
      <c r="A10" s="248">
        <v>3</v>
      </c>
      <c r="B10" s="244" t="s">
        <v>166</v>
      </c>
    </row>
    <row r="11" spans="1:3">
      <c r="A11" s="248">
        <v>4</v>
      </c>
      <c r="B11" s="244" t="s">
        <v>167</v>
      </c>
      <c r="C11" s="118"/>
    </row>
    <row r="12" spans="1:3">
      <c r="A12" s="248">
        <v>5</v>
      </c>
      <c r="B12" s="244" t="s">
        <v>107</v>
      </c>
    </row>
    <row r="13" spans="1:3">
      <c r="A13" s="248">
        <v>6</v>
      </c>
      <c r="B13" s="249" t="s">
        <v>91</v>
      </c>
    </row>
    <row r="14" spans="1:3">
      <c r="A14" s="248">
        <v>7</v>
      </c>
      <c r="B14" s="244" t="s">
        <v>168</v>
      </c>
    </row>
    <row r="15" spans="1:3">
      <c r="A15" s="248">
        <v>8</v>
      </c>
      <c r="B15" s="244" t="s">
        <v>171</v>
      </c>
    </row>
    <row r="16" spans="1:3">
      <c r="A16" s="248">
        <v>9</v>
      </c>
      <c r="B16" s="244" t="s">
        <v>85</v>
      </c>
    </row>
    <row r="17" spans="1:2">
      <c r="A17" s="250" t="s">
        <v>378</v>
      </c>
      <c r="B17" s="244" t="s">
        <v>358</v>
      </c>
    </row>
    <row r="18" spans="1:2">
      <c r="A18" s="248">
        <v>10</v>
      </c>
      <c r="B18" s="244" t="s">
        <v>172</v>
      </c>
    </row>
    <row r="19" spans="1:2">
      <c r="A19" s="248">
        <v>11</v>
      </c>
      <c r="B19" s="249" t="s">
        <v>155</v>
      </c>
    </row>
    <row r="20" spans="1:2">
      <c r="A20" s="248">
        <v>12</v>
      </c>
      <c r="B20" s="249" t="s">
        <v>152</v>
      </c>
    </row>
    <row r="21" spans="1:2">
      <c r="A21" s="248">
        <v>13</v>
      </c>
      <c r="B21" s="251" t="s">
        <v>297</v>
      </c>
    </row>
    <row r="22" spans="1:2">
      <c r="A22" s="248">
        <v>14</v>
      </c>
      <c r="B22" s="244" t="s">
        <v>351</v>
      </c>
    </row>
    <row r="23" spans="1:2">
      <c r="A23" s="252">
        <v>15</v>
      </c>
      <c r="B23" s="244" t="s">
        <v>74</v>
      </c>
    </row>
    <row r="24" spans="1:2">
      <c r="A24" s="252">
        <v>15.1</v>
      </c>
      <c r="B24" s="244" t="s">
        <v>387</v>
      </c>
    </row>
    <row r="25" spans="1:2">
      <c r="A25" s="252">
        <v>16</v>
      </c>
      <c r="B25" s="244" t="s">
        <v>453</v>
      </c>
    </row>
    <row r="26" spans="1:2">
      <c r="A26" s="252">
        <v>17</v>
      </c>
      <c r="B26" s="244" t="s">
        <v>677</v>
      </c>
    </row>
    <row r="27" spans="1:2">
      <c r="A27" s="252">
        <v>18</v>
      </c>
      <c r="B27" s="244" t="s">
        <v>939</v>
      </c>
    </row>
    <row r="28" spans="1:2">
      <c r="A28" s="252">
        <v>19</v>
      </c>
      <c r="B28" s="244" t="s">
        <v>940</v>
      </c>
    </row>
    <row r="29" spans="1:2">
      <c r="A29" s="252">
        <v>20</v>
      </c>
      <c r="B29" s="244" t="s">
        <v>941</v>
      </c>
    </row>
    <row r="30" spans="1:2">
      <c r="A30" s="252">
        <v>21</v>
      </c>
      <c r="B30" s="244" t="s">
        <v>546</v>
      </c>
    </row>
    <row r="31" spans="1:2">
      <c r="A31" s="252">
        <v>22</v>
      </c>
      <c r="B31" s="244" t="s">
        <v>942</v>
      </c>
    </row>
    <row r="32" spans="1:2" ht="26.4">
      <c r="A32" s="252">
        <v>23</v>
      </c>
      <c r="B32" s="490" t="s">
        <v>938</v>
      </c>
    </row>
    <row r="33" spans="1:2">
      <c r="A33" s="252">
        <v>24</v>
      </c>
      <c r="B33" s="244" t="s">
        <v>943</v>
      </c>
    </row>
    <row r="34" spans="1:2">
      <c r="A34" s="252">
        <v>25</v>
      </c>
      <c r="B34" s="244" t="s">
        <v>944</v>
      </c>
    </row>
    <row r="35" spans="1:2">
      <c r="A35" s="248">
        <v>26</v>
      </c>
      <c r="B35" s="244" t="s">
        <v>723</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 ref="C5" r:id="rId1"/>
  </hyperlinks>
  <pageMargins left="0.7" right="0.7" top="0.75" bottom="0.75" header="0.3" footer="0.3"/>
  <pageSetup paperSize="9" scale="40" orientation="portrait" r:id="rId2"/>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6"/>
  <sheetViews>
    <sheetView zoomScale="85" zoomScaleNormal="85" workbookViewId="0">
      <pane xSplit="1" ySplit="5" topLeftCell="B21" activePane="bottomRight" state="frozen"/>
      <selection activeCell="F13" sqref="F13"/>
      <selection pane="topRight" activeCell="F13" sqref="F13"/>
      <selection pane="bottomLeft" activeCell="F13" sqref="F13"/>
      <selection pane="bottomRight" activeCell="B67" sqref="B67"/>
    </sheetView>
  </sheetViews>
  <sheetFormatPr defaultRowHeight="14.4"/>
  <cols>
    <col min="1" max="1" width="9.5546875" style="5" bestFit="1" customWidth="1"/>
    <col min="2" max="2" width="132.44140625" style="2" customWidth="1"/>
    <col min="3" max="3" width="18.44140625" style="2" customWidth="1"/>
  </cols>
  <sheetData>
    <row r="1" spans="1:6">
      <c r="A1" s="17" t="s">
        <v>108</v>
      </c>
      <c r="B1" s="16" t="str">
        <f>Info!C2</f>
        <v>სს ”ლიბერთი ბანკი”</v>
      </c>
      <c r="D1" s="2"/>
      <c r="E1" s="2"/>
      <c r="F1" s="2"/>
    </row>
    <row r="2" spans="1:6" s="21" customFormat="1" ht="15.75" customHeight="1">
      <c r="A2" s="21" t="s">
        <v>109</v>
      </c>
      <c r="B2" s="494">
        <f>'1. key ratios'!B2</f>
        <v>45382</v>
      </c>
    </row>
    <row r="3" spans="1:6" s="21" customFormat="1" ht="15.75" customHeight="1"/>
    <row r="4" spans="1:6" ht="15" thickBot="1">
      <c r="A4" s="5" t="s">
        <v>257</v>
      </c>
      <c r="B4" s="30" t="s">
        <v>85</v>
      </c>
    </row>
    <row r="5" spans="1:6">
      <c r="A5" s="83" t="s">
        <v>25</v>
      </c>
      <c r="B5" s="84"/>
      <c r="C5" s="85" t="s">
        <v>26</v>
      </c>
    </row>
    <row r="6" spans="1:6">
      <c r="A6" s="86">
        <v>1</v>
      </c>
      <c r="B6" s="51" t="s">
        <v>27</v>
      </c>
      <c r="C6" s="572">
        <f>SUM(C7:C11)</f>
        <v>512608615</v>
      </c>
    </row>
    <row r="7" spans="1:6">
      <c r="A7" s="86">
        <v>2</v>
      </c>
      <c r="B7" s="48" t="s">
        <v>28</v>
      </c>
      <c r="C7" s="573">
        <v>44490459</v>
      </c>
    </row>
    <row r="8" spans="1:6">
      <c r="A8" s="86">
        <v>3</v>
      </c>
      <c r="B8" s="42" t="s">
        <v>29</v>
      </c>
      <c r="C8" s="573">
        <v>36850537</v>
      </c>
    </row>
    <row r="9" spans="1:6">
      <c r="A9" s="86">
        <v>4</v>
      </c>
      <c r="B9" s="42" t="s">
        <v>30</v>
      </c>
      <c r="C9" s="573">
        <v>21901502</v>
      </c>
    </row>
    <row r="10" spans="1:6">
      <c r="A10" s="86">
        <v>5</v>
      </c>
      <c r="B10" s="42" t="s">
        <v>31</v>
      </c>
      <c r="C10" s="573">
        <v>0</v>
      </c>
    </row>
    <row r="11" spans="1:6">
      <c r="A11" s="86">
        <v>6</v>
      </c>
      <c r="B11" s="49" t="s">
        <v>32</v>
      </c>
      <c r="C11" s="573">
        <v>409366117</v>
      </c>
    </row>
    <row r="12" spans="1:6" s="4" customFormat="1">
      <c r="A12" s="86">
        <v>7</v>
      </c>
      <c r="B12" s="51" t="s">
        <v>33</v>
      </c>
      <c r="C12" s="574">
        <f>SUM(C13:C28)</f>
        <v>89583424.983731389</v>
      </c>
    </row>
    <row r="13" spans="1:6" s="4" customFormat="1">
      <c r="A13" s="86">
        <v>8</v>
      </c>
      <c r="B13" s="50" t="s">
        <v>34</v>
      </c>
      <c r="C13" s="575">
        <v>21901502</v>
      </c>
    </row>
    <row r="14" spans="1:6" s="4" customFormat="1" ht="27.6">
      <c r="A14" s="86">
        <v>9</v>
      </c>
      <c r="B14" s="43" t="s">
        <v>35</v>
      </c>
      <c r="C14" s="575">
        <v>3037000.6837313883</v>
      </c>
    </row>
    <row r="15" spans="1:6" s="4" customFormat="1">
      <c r="A15" s="86">
        <v>10</v>
      </c>
      <c r="B15" s="44" t="s">
        <v>36</v>
      </c>
      <c r="C15" s="575">
        <v>64538189</v>
      </c>
    </row>
    <row r="16" spans="1:6" s="4" customFormat="1">
      <c r="A16" s="86">
        <v>11</v>
      </c>
      <c r="B16" s="45" t="s">
        <v>37</v>
      </c>
      <c r="C16" s="575">
        <v>0</v>
      </c>
    </row>
    <row r="17" spans="1:3" s="4" customFormat="1">
      <c r="A17" s="86">
        <v>12</v>
      </c>
      <c r="B17" s="44" t="s">
        <v>38</v>
      </c>
      <c r="C17" s="575">
        <v>0</v>
      </c>
    </row>
    <row r="18" spans="1:3" s="4" customFormat="1">
      <c r="A18" s="86">
        <v>13</v>
      </c>
      <c r="B18" s="44" t="s">
        <v>39</v>
      </c>
      <c r="C18" s="575">
        <v>0</v>
      </c>
    </row>
    <row r="19" spans="1:3" s="4" customFormat="1">
      <c r="A19" s="86">
        <v>14</v>
      </c>
      <c r="B19" s="44" t="s">
        <v>40</v>
      </c>
      <c r="C19" s="575">
        <v>0</v>
      </c>
    </row>
    <row r="20" spans="1:3" s="4" customFormat="1" ht="27.6">
      <c r="A20" s="86">
        <v>15</v>
      </c>
      <c r="B20" s="44" t="s">
        <v>41</v>
      </c>
      <c r="C20" s="575">
        <v>0</v>
      </c>
    </row>
    <row r="21" spans="1:3" s="4" customFormat="1" ht="27.6">
      <c r="A21" s="86">
        <v>16</v>
      </c>
      <c r="B21" s="43" t="s">
        <v>42</v>
      </c>
      <c r="C21" s="575">
        <v>0</v>
      </c>
    </row>
    <row r="22" spans="1:3" s="4" customFormat="1">
      <c r="A22" s="86">
        <v>17</v>
      </c>
      <c r="B22" s="87" t="s">
        <v>43</v>
      </c>
      <c r="C22" s="575">
        <v>106733.3</v>
      </c>
    </row>
    <row r="23" spans="1:3" s="4" customFormat="1">
      <c r="A23" s="86">
        <v>18</v>
      </c>
      <c r="B23" s="491" t="s">
        <v>726</v>
      </c>
      <c r="C23" s="575"/>
    </row>
    <row r="24" spans="1:3" s="4" customFormat="1" ht="27.6">
      <c r="A24" s="86">
        <v>19</v>
      </c>
      <c r="B24" s="43" t="s">
        <v>44</v>
      </c>
      <c r="C24" s="575">
        <v>0</v>
      </c>
    </row>
    <row r="25" spans="1:3" s="4" customFormat="1" ht="27.6">
      <c r="A25" s="86">
        <v>20</v>
      </c>
      <c r="B25" s="43" t="s">
        <v>45</v>
      </c>
      <c r="C25" s="575">
        <v>0</v>
      </c>
    </row>
    <row r="26" spans="1:3" s="4" customFormat="1" ht="27.6">
      <c r="A26" s="86">
        <v>21</v>
      </c>
      <c r="B26" s="46" t="s">
        <v>46</v>
      </c>
      <c r="C26" s="575">
        <v>0</v>
      </c>
    </row>
    <row r="27" spans="1:3" s="4" customFormat="1">
      <c r="A27" s="86">
        <v>22</v>
      </c>
      <c r="B27" s="46" t="s">
        <v>47</v>
      </c>
      <c r="C27" s="575">
        <v>0</v>
      </c>
    </row>
    <row r="28" spans="1:3" s="4" customFormat="1" ht="27.6">
      <c r="A28" s="86">
        <v>23</v>
      </c>
      <c r="B28" s="46" t="s">
        <v>48</v>
      </c>
      <c r="C28" s="575">
        <v>0</v>
      </c>
    </row>
    <row r="29" spans="1:3" s="4" customFormat="1">
      <c r="A29" s="86">
        <v>24</v>
      </c>
      <c r="B29" s="52" t="s">
        <v>22</v>
      </c>
      <c r="C29" s="574">
        <f>C6-C12</f>
        <v>423025190.01626861</v>
      </c>
    </row>
    <row r="30" spans="1:3" s="4" customFormat="1">
      <c r="A30" s="88"/>
      <c r="B30" s="47"/>
      <c r="C30" s="575"/>
    </row>
    <row r="31" spans="1:3" s="4" customFormat="1">
      <c r="A31" s="88">
        <v>25</v>
      </c>
      <c r="B31" s="52" t="s">
        <v>49</v>
      </c>
      <c r="C31" s="574">
        <f>C32+C35</f>
        <v>4565384</v>
      </c>
    </row>
    <row r="32" spans="1:3" s="4" customFormat="1">
      <c r="A32" s="88">
        <v>26</v>
      </c>
      <c r="B32" s="42" t="s">
        <v>50</v>
      </c>
      <c r="C32" s="576">
        <f>C33+C34</f>
        <v>45654</v>
      </c>
    </row>
    <row r="33" spans="1:3" s="4" customFormat="1">
      <c r="A33" s="88">
        <v>27</v>
      </c>
      <c r="B33" s="116" t="s">
        <v>51</v>
      </c>
      <c r="C33" s="575">
        <v>45654</v>
      </c>
    </row>
    <row r="34" spans="1:3" s="4" customFormat="1">
      <c r="A34" s="88">
        <v>28</v>
      </c>
      <c r="B34" s="116" t="s">
        <v>52</v>
      </c>
      <c r="C34" s="575">
        <v>0</v>
      </c>
    </row>
    <row r="35" spans="1:3" s="4" customFormat="1">
      <c r="A35" s="88">
        <v>29</v>
      </c>
      <c r="B35" s="42" t="s">
        <v>53</v>
      </c>
      <c r="C35" s="575">
        <v>4519730</v>
      </c>
    </row>
    <row r="36" spans="1:3" s="4" customFormat="1">
      <c r="A36" s="88">
        <v>30</v>
      </c>
      <c r="B36" s="52" t="s">
        <v>54</v>
      </c>
      <c r="C36" s="574">
        <f>SUM(C37:C41)</f>
        <v>0</v>
      </c>
    </row>
    <row r="37" spans="1:3" s="4" customFormat="1">
      <c r="A37" s="88">
        <v>31</v>
      </c>
      <c r="B37" s="43" t="s">
        <v>55</v>
      </c>
      <c r="C37" s="575">
        <v>0</v>
      </c>
    </row>
    <row r="38" spans="1:3" s="4" customFormat="1">
      <c r="A38" s="88">
        <v>32</v>
      </c>
      <c r="B38" s="44" t="s">
        <v>56</v>
      </c>
      <c r="C38" s="575">
        <v>0</v>
      </c>
    </row>
    <row r="39" spans="1:3" s="4" customFormat="1" ht="27.6">
      <c r="A39" s="88">
        <v>33</v>
      </c>
      <c r="B39" s="43" t="s">
        <v>57</v>
      </c>
      <c r="C39" s="575">
        <v>0</v>
      </c>
    </row>
    <row r="40" spans="1:3" s="4" customFormat="1" ht="27.6">
      <c r="A40" s="88">
        <v>34</v>
      </c>
      <c r="B40" s="43" t="s">
        <v>45</v>
      </c>
      <c r="C40" s="575">
        <v>0</v>
      </c>
    </row>
    <row r="41" spans="1:3" s="4" customFormat="1" ht="27.6">
      <c r="A41" s="88">
        <v>35</v>
      </c>
      <c r="B41" s="46" t="s">
        <v>58</v>
      </c>
      <c r="C41" s="575">
        <v>0</v>
      </c>
    </row>
    <row r="42" spans="1:3" s="4" customFormat="1">
      <c r="A42" s="88">
        <v>36</v>
      </c>
      <c r="B42" s="52" t="s">
        <v>23</v>
      </c>
      <c r="C42" s="574">
        <f>C31-C36</f>
        <v>4565384</v>
      </c>
    </row>
    <row r="43" spans="1:3" s="4" customFormat="1">
      <c r="A43" s="88"/>
      <c r="B43" s="47"/>
      <c r="C43" s="575"/>
    </row>
    <row r="44" spans="1:3" s="4" customFormat="1">
      <c r="A44" s="88">
        <v>37</v>
      </c>
      <c r="B44" s="53" t="s">
        <v>59</v>
      </c>
      <c r="C44" s="574">
        <f>SUM(C45:C47)</f>
        <v>68990592.488000005</v>
      </c>
    </row>
    <row r="45" spans="1:3" s="4" customFormat="1">
      <c r="A45" s="88">
        <v>38</v>
      </c>
      <c r="B45" s="42" t="s">
        <v>60</v>
      </c>
      <c r="C45" s="575">
        <v>68990592.488000005</v>
      </c>
    </row>
    <row r="46" spans="1:3" s="4" customFormat="1">
      <c r="A46" s="88">
        <v>39</v>
      </c>
      <c r="B46" s="42" t="s">
        <v>61</v>
      </c>
      <c r="C46" s="575">
        <v>0</v>
      </c>
    </row>
    <row r="47" spans="1:3" s="4" customFormat="1">
      <c r="A47" s="88">
        <v>40</v>
      </c>
      <c r="B47" s="492" t="s">
        <v>725</v>
      </c>
      <c r="C47" s="575">
        <v>0</v>
      </c>
    </row>
    <row r="48" spans="1:3" s="4" customFormat="1">
      <c r="A48" s="88">
        <v>41</v>
      </c>
      <c r="B48" s="53" t="s">
        <v>62</v>
      </c>
      <c r="C48" s="574">
        <v>0</v>
      </c>
    </row>
    <row r="49" spans="1:3" s="4" customFormat="1">
      <c r="A49" s="88">
        <v>42</v>
      </c>
      <c r="B49" s="43" t="s">
        <v>63</v>
      </c>
      <c r="C49" s="575">
        <v>0</v>
      </c>
    </row>
    <row r="50" spans="1:3" s="4" customFormat="1">
      <c r="A50" s="88">
        <v>43</v>
      </c>
      <c r="B50" s="44" t="s">
        <v>64</v>
      </c>
      <c r="C50" s="575">
        <v>0</v>
      </c>
    </row>
    <row r="51" spans="1:3" s="4" customFormat="1" ht="27.6">
      <c r="A51" s="88">
        <v>44</v>
      </c>
      <c r="B51" s="43" t="s">
        <v>65</v>
      </c>
      <c r="C51" s="575">
        <v>0</v>
      </c>
    </row>
    <row r="52" spans="1:3" s="4" customFormat="1" ht="27.6">
      <c r="A52" s="88">
        <v>45</v>
      </c>
      <c r="B52" s="43" t="s">
        <v>45</v>
      </c>
      <c r="C52" s="575">
        <v>0</v>
      </c>
    </row>
    <row r="53" spans="1:3" s="4" customFormat="1" ht="15" thickBot="1">
      <c r="A53" s="88">
        <v>46</v>
      </c>
      <c r="B53" s="89" t="s">
        <v>24</v>
      </c>
      <c r="C53" s="718">
        <f>C44-C48</f>
        <v>68990592.488000005</v>
      </c>
    </row>
    <row r="56" spans="1:3">
      <c r="B56" s="2" t="s">
        <v>141</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3"/>
  <sheetViews>
    <sheetView zoomScale="90" zoomScaleNormal="90" workbookViewId="0">
      <selection activeCell="E23" sqref="E23"/>
    </sheetView>
  </sheetViews>
  <sheetFormatPr defaultColWidth="9.109375" defaultRowHeight="13.8"/>
  <cols>
    <col min="1" max="1" width="10.88671875" style="215" bestFit="1" customWidth="1"/>
    <col min="2" max="2" width="59.88671875" style="215" customWidth="1"/>
    <col min="3" max="3" width="13.109375" style="215" bestFit="1" customWidth="1"/>
    <col min="4" max="4" width="17" style="215" customWidth="1"/>
    <col min="5" max="16384" width="9.109375" style="215"/>
  </cols>
  <sheetData>
    <row r="1" spans="1:4">
      <c r="A1" s="17" t="s">
        <v>108</v>
      </c>
      <c r="B1" s="16" t="str">
        <f>Info!C2</f>
        <v>სს ”ლიბერთი ბანკი”</v>
      </c>
    </row>
    <row r="2" spans="1:4" s="21" customFormat="1" ht="15.75" customHeight="1">
      <c r="A2" s="21" t="s">
        <v>109</v>
      </c>
      <c r="B2" s="494">
        <f>'1. key ratios'!B2</f>
        <v>45382</v>
      </c>
    </row>
    <row r="3" spans="1:4" s="21" customFormat="1" ht="15.75" customHeight="1"/>
    <row r="4" spans="1:4" ht="14.4" thickBot="1">
      <c r="A4" s="216" t="s">
        <v>357</v>
      </c>
      <c r="B4" s="238" t="s">
        <v>358</v>
      </c>
    </row>
    <row r="5" spans="1:4" s="239" customFormat="1">
      <c r="A5" s="906" t="s">
        <v>359</v>
      </c>
      <c r="B5" s="907"/>
      <c r="C5" s="228" t="s">
        <v>360</v>
      </c>
      <c r="D5" s="229" t="s">
        <v>361</v>
      </c>
    </row>
    <row r="6" spans="1:4" s="240" customFormat="1">
      <c r="A6" s="230">
        <v>1</v>
      </c>
      <c r="B6" s="231" t="s">
        <v>362</v>
      </c>
      <c r="C6" s="231"/>
      <c r="D6" s="232"/>
    </row>
    <row r="7" spans="1:4" s="240" customFormat="1">
      <c r="A7" s="233" t="s">
        <v>363</v>
      </c>
      <c r="B7" s="234" t="s">
        <v>364</v>
      </c>
      <c r="C7" s="719">
        <v>4.4999999999999998E-2</v>
      </c>
      <c r="D7" s="577">
        <v>136710556.8220157</v>
      </c>
    </row>
    <row r="8" spans="1:4" s="240" customFormat="1">
      <c r="A8" s="233" t="s">
        <v>365</v>
      </c>
      <c r="B8" s="234" t="s">
        <v>366</v>
      </c>
      <c r="C8" s="720">
        <v>0.06</v>
      </c>
      <c r="D8" s="577">
        <v>182280742.42935428</v>
      </c>
    </row>
    <row r="9" spans="1:4" s="240" customFormat="1">
      <c r="A9" s="233" t="s">
        <v>367</v>
      </c>
      <c r="B9" s="234" t="s">
        <v>368</v>
      </c>
      <c r="C9" s="720">
        <v>0.08</v>
      </c>
      <c r="D9" s="577">
        <v>243040989.90580571</v>
      </c>
    </row>
    <row r="10" spans="1:4" s="240" customFormat="1">
      <c r="A10" s="230" t="s">
        <v>369</v>
      </c>
      <c r="B10" s="231" t="s">
        <v>370</v>
      </c>
      <c r="C10" s="721"/>
      <c r="D10" s="578"/>
    </row>
    <row r="11" spans="1:4" s="241" customFormat="1">
      <c r="A11" s="235" t="s">
        <v>371</v>
      </c>
      <c r="B11" s="236" t="s">
        <v>433</v>
      </c>
      <c r="C11" s="722">
        <v>0.02</v>
      </c>
      <c r="D11" s="579">
        <v>60760247.476451427</v>
      </c>
    </row>
    <row r="12" spans="1:4" s="241" customFormat="1">
      <c r="A12" s="235" t="s">
        <v>372</v>
      </c>
      <c r="B12" s="236" t="s">
        <v>373</v>
      </c>
      <c r="C12" s="722">
        <v>2.5000000000000001E-3</v>
      </c>
      <c r="D12" s="579">
        <v>7595030.9345564283</v>
      </c>
    </row>
    <row r="13" spans="1:4" s="241" customFormat="1">
      <c r="A13" s="235" t="s">
        <v>374</v>
      </c>
      <c r="B13" s="236" t="s">
        <v>375</v>
      </c>
      <c r="C13" s="722">
        <v>0.01</v>
      </c>
      <c r="D13" s="579">
        <v>30380123.738225713</v>
      </c>
    </row>
    <row r="14" spans="1:4" s="240" customFormat="1">
      <c r="A14" s="230" t="s">
        <v>376</v>
      </c>
      <c r="B14" s="231" t="s">
        <v>431</v>
      </c>
      <c r="C14" s="723"/>
      <c r="D14" s="578"/>
    </row>
    <row r="15" spans="1:4" s="240" customFormat="1">
      <c r="A15" s="245" t="s">
        <v>379</v>
      </c>
      <c r="B15" s="236" t="s">
        <v>432</v>
      </c>
      <c r="C15" s="722">
        <v>2.8817544952553134E-2</v>
      </c>
      <c r="D15" s="579">
        <v>87548058.149044603</v>
      </c>
    </row>
    <row r="16" spans="1:4" s="240" customFormat="1">
      <c r="A16" s="245" t="s">
        <v>380</v>
      </c>
      <c r="B16" s="236" t="s">
        <v>382</v>
      </c>
      <c r="C16" s="722">
        <v>3.6224391331223321E-2</v>
      </c>
      <c r="D16" s="579">
        <v>110050149.09844753</v>
      </c>
    </row>
    <row r="17" spans="1:4" s="240" customFormat="1">
      <c r="A17" s="245" t="s">
        <v>381</v>
      </c>
      <c r="B17" s="236" t="s">
        <v>429</v>
      </c>
      <c r="C17" s="722">
        <v>4.5970241829473575E-2</v>
      </c>
      <c r="D17" s="579">
        <v>139658163.50555667</v>
      </c>
    </row>
    <row r="18" spans="1:4" s="239" customFormat="1">
      <c r="A18" s="908" t="s">
        <v>430</v>
      </c>
      <c r="B18" s="909"/>
      <c r="C18" s="724" t="s">
        <v>360</v>
      </c>
      <c r="D18" s="580" t="s">
        <v>361</v>
      </c>
    </row>
    <row r="19" spans="1:4" s="240" customFormat="1">
      <c r="A19" s="237">
        <v>4</v>
      </c>
      <c r="B19" s="236" t="s">
        <v>22</v>
      </c>
      <c r="C19" s="722">
        <f>C7+C11+C12+C13+C15</f>
        <v>0.10631754495255313</v>
      </c>
      <c r="D19" s="577">
        <v>322994017.12029386</v>
      </c>
    </row>
    <row r="20" spans="1:4" s="240" customFormat="1">
      <c r="A20" s="237">
        <v>5</v>
      </c>
      <c r="B20" s="236" t="s">
        <v>86</v>
      </c>
      <c r="C20" s="722">
        <f>C8+C11+C12+C13+C16</f>
        <v>0.12872439133122332</v>
      </c>
      <c r="D20" s="577">
        <v>391066293.67703539</v>
      </c>
    </row>
    <row r="21" spans="1:4" s="240" customFormat="1" ht="14.4" thickBot="1">
      <c r="A21" s="242" t="s">
        <v>377</v>
      </c>
      <c r="B21" s="243" t="s">
        <v>85</v>
      </c>
      <c r="C21" s="725">
        <f>C9+C11+C12+C13+C17</f>
        <v>0.15847024182947358</v>
      </c>
      <c r="D21" s="581">
        <v>481434555.56059599</v>
      </c>
    </row>
    <row r="23" spans="1:4" ht="69">
      <c r="B23" s="23" t="s">
        <v>434</v>
      </c>
    </row>
  </sheetData>
  <mergeCells count="2">
    <mergeCell ref="A5:B5"/>
    <mergeCell ref="A18:B18"/>
  </mergeCells>
  <conditionalFormatting sqref="C21">
    <cfRule type="cellIs" dxfId="29" priority="2"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68"/>
  <sheetViews>
    <sheetView zoomScale="80" zoomScaleNormal="80" workbookViewId="0">
      <pane xSplit="1" ySplit="5" topLeftCell="B6" activePane="bottomRight" state="frozen"/>
      <selection activeCell="F13" sqref="F13"/>
      <selection pane="topRight" activeCell="F13" sqref="F13"/>
      <selection pane="bottomLeft" activeCell="F13" sqref="F13"/>
      <selection pane="bottomRight" activeCell="C63" sqref="C63:C66"/>
    </sheetView>
  </sheetViews>
  <sheetFormatPr defaultRowHeight="14.4"/>
  <cols>
    <col min="1" max="1" width="10.6640625" style="39" customWidth="1"/>
    <col min="2" max="2" width="91.88671875" style="39" customWidth="1"/>
    <col min="3" max="3" width="45.33203125" style="39" customWidth="1"/>
    <col min="4" max="4" width="26.5546875" style="39" bestFit="1" customWidth="1"/>
    <col min="5" max="5" width="9.44140625" customWidth="1"/>
  </cols>
  <sheetData>
    <row r="1" spans="1:5">
      <c r="A1" s="17" t="s">
        <v>108</v>
      </c>
      <c r="B1" s="19" t="str">
        <f>Info!C2</f>
        <v>სს ”ლიბერთი ბანკი”</v>
      </c>
      <c r="E1" s="2"/>
    </row>
    <row r="2" spans="1:5" s="21" customFormat="1" ht="15.75" customHeight="1">
      <c r="A2" s="21" t="s">
        <v>109</v>
      </c>
      <c r="B2" s="494">
        <f>'1. key ratios'!B2</f>
        <v>45382</v>
      </c>
    </row>
    <row r="3" spans="1:5" s="21" customFormat="1" ht="15.75" customHeight="1">
      <c r="A3" s="26"/>
    </row>
    <row r="4" spans="1:5" s="21" customFormat="1" ht="15.75" customHeight="1" thickBot="1">
      <c r="A4" s="21" t="s">
        <v>258</v>
      </c>
      <c r="B4" s="138" t="s">
        <v>172</v>
      </c>
      <c r="D4" s="140" t="s">
        <v>87</v>
      </c>
    </row>
    <row r="5" spans="1:5" ht="33.6" customHeight="1">
      <c r="A5" s="94" t="s">
        <v>25</v>
      </c>
      <c r="B5" s="95" t="s">
        <v>144</v>
      </c>
      <c r="C5" s="633" t="s">
        <v>858</v>
      </c>
      <c r="D5" s="139" t="s">
        <v>173</v>
      </c>
    </row>
    <row r="6" spans="1:5">
      <c r="A6" s="658">
        <v>1</v>
      </c>
      <c r="B6" s="659" t="s">
        <v>843</v>
      </c>
      <c r="C6" s="582">
        <f>SUM(C7:C9)</f>
        <v>568492169.78999996</v>
      </c>
      <c r="D6" s="583"/>
      <c r="E6" s="7"/>
    </row>
    <row r="7" spans="1:5">
      <c r="A7" s="658">
        <v>1.1000000000000001</v>
      </c>
      <c r="B7" s="660" t="s">
        <v>96</v>
      </c>
      <c r="C7" s="336">
        <v>285231236.44999999</v>
      </c>
      <c r="D7" s="90"/>
      <c r="E7" s="7"/>
    </row>
    <row r="8" spans="1:5">
      <c r="A8" s="658">
        <v>1.2</v>
      </c>
      <c r="B8" s="660" t="s">
        <v>97</v>
      </c>
      <c r="C8" s="336">
        <v>93085621.5</v>
      </c>
      <c r="D8" s="90"/>
      <c r="E8" s="7"/>
    </row>
    <row r="9" spans="1:5">
      <c r="A9" s="658">
        <v>1.3</v>
      </c>
      <c r="B9" s="660" t="s">
        <v>98</v>
      </c>
      <c r="C9" s="336">
        <v>190175311.83999997</v>
      </c>
      <c r="D9" s="90"/>
      <c r="E9" s="7"/>
    </row>
    <row r="10" spans="1:5">
      <c r="A10" s="658">
        <v>2</v>
      </c>
      <c r="B10" s="661" t="s">
        <v>730</v>
      </c>
      <c r="C10" s="342"/>
      <c r="D10" s="90"/>
      <c r="E10" s="7"/>
    </row>
    <row r="11" spans="1:5">
      <c r="A11" s="658">
        <v>2.1</v>
      </c>
      <c r="B11" s="662" t="s">
        <v>731</v>
      </c>
      <c r="C11" s="337"/>
      <c r="D11" s="91"/>
      <c r="E11" s="8"/>
    </row>
    <row r="12" spans="1:5" ht="23.4" customHeight="1">
      <c r="A12" s="658">
        <v>3</v>
      </c>
      <c r="B12" s="307" t="s">
        <v>732</v>
      </c>
      <c r="C12" s="341"/>
      <c r="D12" s="91"/>
      <c r="E12" s="8"/>
    </row>
    <row r="13" spans="1:5" ht="23.1" customHeight="1">
      <c r="A13" s="658">
        <v>4</v>
      </c>
      <c r="B13" s="308" t="s">
        <v>733</v>
      </c>
      <c r="C13" s="341"/>
      <c r="D13" s="91"/>
      <c r="E13" s="8"/>
    </row>
    <row r="14" spans="1:5">
      <c r="A14" s="658">
        <v>5</v>
      </c>
      <c r="B14" s="308" t="s">
        <v>734</v>
      </c>
      <c r="C14" s="341">
        <f>SUM(C15:C17)</f>
        <v>160634250.99999997</v>
      </c>
      <c r="D14" s="91"/>
      <c r="E14" s="8"/>
    </row>
    <row r="15" spans="1:5">
      <c r="A15" s="658">
        <v>5.0999999999999996</v>
      </c>
      <c r="B15" s="309" t="s">
        <v>735</v>
      </c>
      <c r="C15" s="338"/>
      <c r="D15" s="91"/>
      <c r="E15" s="7"/>
    </row>
    <row r="16" spans="1:5">
      <c r="A16" s="658">
        <v>5.2</v>
      </c>
      <c r="B16" s="309" t="s">
        <v>569</v>
      </c>
      <c r="C16" s="336">
        <v>160634250.99999997</v>
      </c>
      <c r="D16" s="90"/>
      <c r="E16" s="7"/>
    </row>
    <row r="17" spans="1:5">
      <c r="A17" s="658">
        <v>5.3</v>
      </c>
      <c r="B17" s="309" t="s">
        <v>736</v>
      </c>
      <c r="C17" s="336"/>
      <c r="D17" s="90"/>
      <c r="E17" s="7"/>
    </row>
    <row r="18" spans="1:5">
      <c r="A18" s="658">
        <v>6</v>
      </c>
      <c r="B18" s="307" t="s">
        <v>737</v>
      </c>
      <c r="C18" s="342">
        <f>SUM(C19:C20)</f>
        <v>3248598889.1855612</v>
      </c>
      <c r="D18" s="90"/>
      <c r="E18" s="7"/>
    </row>
    <row r="19" spans="1:5">
      <c r="A19" s="658">
        <v>6.1</v>
      </c>
      <c r="B19" s="309" t="s">
        <v>569</v>
      </c>
      <c r="C19" s="337">
        <v>281801480.26392233</v>
      </c>
      <c r="D19" s="90"/>
      <c r="E19" s="7"/>
    </row>
    <row r="20" spans="1:5">
      <c r="A20" s="658">
        <v>6.2</v>
      </c>
      <c r="B20" s="309" t="s">
        <v>736</v>
      </c>
      <c r="C20" s="337">
        <v>2966797408.921639</v>
      </c>
      <c r="D20" s="90"/>
      <c r="E20" s="7"/>
    </row>
    <row r="21" spans="1:5">
      <c r="A21" s="658">
        <v>7</v>
      </c>
      <c r="B21" s="310" t="s">
        <v>738</v>
      </c>
      <c r="C21" s="341">
        <v>106733.3</v>
      </c>
      <c r="D21" s="90"/>
      <c r="E21" s="7"/>
    </row>
    <row r="22" spans="1:5">
      <c r="A22" s="658">
        <v>8</v>
      </c>
      <c r="B22" s="311" t="s">
        <v>739</v>
      </c>
      <c r="C22" s="342"/>
      <c r="D22" s="90"/>
      <c r="E22" s="7"/>
    </row>
    <row r="23" spans="1:5">
      <c r="A23" s="658">
        <v>9</v>
      </c>
      <c r="B23" s="308" t="s">
        <v>740</v>
      </c>
      <c r="C23" s="342">
        <f>SUM(C24:C25)</f>
        <v>183473059.14999998</v>
      </c>
      <c r="D23" s="335"/>
      <c r="E23" s="7"/>
    </row>
    <row r="24" spans="1:5">
      <c r="A24" s="658">
        <v>9.1</v>
      </c>
      <c r="B24" s="312" t="s">
        <v>741</v>
      </c>
      <c r="C24" s="339">
        <v>181428340.10999998</v>
      </c>
      <c r="D24" s="92"/>
      <c r="E24" s="7"/>
    </row>
    <row r="25" spans="1:5">
      <c r="A25" s="658">
        <v>9.1999999999999993</v>
      </c>
      <c r="B25" s="312" t="s">
        <v>742</v>
      </c>
      <c r="C25" s="826">
        <v>2044719.04</v>
      </c>
      <c r="D25" s="334"/>
      <c r="E25" s="6"/>
    </row>
    <row r="26" spans="1:5">
      <c r="A26" s="658">
        <v>10</v>
      </c>
      <c r="B26" s="308" t="s">
        <v>36</v>
      </c>
      <c r="C26" s="343">
        <f>SUM(C27:C28)</f>
        <v>64538189.32</v>
      </c>
      <c r="D26" s="486" t="s">
        <v>935</v>
      </c>
      <c r="E26" s="7"/>
    </row>
    <row r="27" spans="1:5">
      <c r="A27" s="658">
        <v>10.1</v>
      </c>
      <c r="B27" s="312" t="s">
        <v>743</v>
      </c>
      <c r="C27" s="336"/>
      <c r="D27" s="90"/>
      <c r="E27" s="7"/>
    </row>
    <row r="28" spans="1:5">
      <c r="A28" s="658">
        <v>10.199999999999999</v>
      </c>
      <c r="B28" s="312" t="s">
        <v>744</v>
      </c>
      <c r="C28" s="336">
        <v>64538189.32</v>
      </c>
      <c r="D28" s="90"/>
      <c r="E28" s="7"/>
    </row>
    <row r="29" spans="1:5">
      <c r="A29" s="658">
        <v>11</v>
      </c>
      <c r="B29" s="308" t="s">
        <v>745</v>
      </c>
      <c r="C29" s="342">
        <f>SUM(C30:C31)</f>
        <v>2176710.61</v>
      </c>
      <c r="D29" s="90"/>
      <c r="E29" s="7"/>
    </row>
    <row r="30" spans="1:5">
      <c r="A30" s="658">
        <v>11.1</v>
      </c>
      <c r="B30" s="312" t="s">
        <v>746</v>
      </c>
      <c r="C30" s="336">
        <v>2176710.61</v>
      </c>
      <c r="D30" s="90"/>
      <c r="E30" s="7"/>
    </row>
    <row r="31" spans="1:5">
      <c r="A31" s="658">
        <v>11.2</v>
      </c>
      <c r="B31" s="312" t="s">
        <v>747</v>
      </c>
      <c r="C31" s="336"/>
      <c r="D31" s="90"/>
      <c r="E31" s="7"/>
    </row>
    <row r="32" spans="1:5">
      <c r="A32" s="658">
        <v>13</v>
      </c>
      <c r="B32" s="308" t="s">
        <v>99</v>
      </c>
      <c r="C32" s="342">
        <v>62744991.588399999</v>
      </c>
      <c r="D32" s="90"/>
      <c r="E32" s="7"/>
    </row>
    <row r="33" spans="1:5">
      <c r="A33" s="658">
        <v>13.1</v>
      </c>
      <c r="B33" s="663" t="s">
        <v>748</v>
      </c>
      <c r="C33" s="336"/>
      <c r="D33" s="90"/>
      <c r="E33" s="7"/>
    </row>
    <row r="34" spans="1:5">
      <c r="A34" s="658">
        <v>13.2</v>
      </c>
      <c r="B34" s="663" t="s">
        <v>749</v>
      </c>
      <c r="C34" s="339"/>
      <c r="D34" s="92"/>
      <c r="E34" s="7"/>
    </row>
    <row r="35" spans="1:5">
      <c r="A35" s="658">
        <v>14</v>
      </c>
      <c r="B35" s="664" t="s">
        <v>750</v>
      </c>
      <c r="C35" s="344">
        <f>SUM(C6,C10,C12,C13,C14,C18,C21,C22,C23,C26,C29,C32)</f>
        <v>4290764993.9439616</v>
      </c>
      <c r="D35" s="92"/>
      <c r="E35" s="7"/>
    </row>
    <row r="36" spans="1:5">
      <c r="A36" s="658"/>
      <c r="B36" s="665" t="s">
        <v>104</v>
      </c>
      <c r="C36" s="165"/>
      <c r="D36" s="93"/>
      <c r="E36" s="7"/>
    </row>
    <row r="37" spans="1:5">
      <c r="A37" s="658">
        <v>15</v>
      </c>
      <c r="B37" s="313" t="s">
        <v>751</v>
      </c>
      <c r="C37" s="340"/>
      <c r="D37" s="334"/>
      <c r="E37" s="6"/>
    </row>
    <row r="38" spans="1:5">
      <c r="A38" s="658">
        <v>15.1</v>
      </c>
      <c r="B38" s="662" t="s">
        <v>731</v>
      </c>
      <c r="C38" s="336"/>
      <c r="D38" s="90"/>
      <c r="E38" s="7"/>
    </row>
    <row r="39" spans="1:5" ht="20.399999999999999">
      <c r="A39" s="658">
        <v>16</v>
      </c>
      <c r="B39" s="310" t="s">
        <v>752</v>
      </c>
      <c r="C39" s="342">
        <v>11750056.300000001</v>
      </c>
      <c r="D39" s="90"/>
      <c r="E39" s="7"/>
    </row>
    <row r="40" spans="1:5">
      <c r="A40" s="658">
        <v>17</v>
      </c>
      <c r="B40" s="310" t="s">
        <v>753</v>
      </c>
      <c r="C40" s="342">
        <f>SUM(C41:C44)</f>
        <v>3607249464.7669439</v>
      </c>
      <c r="D40" s="90"/>
      <c r="E40" s="7"/>
    </row>
    <row r="41" spans="1:5">
      <c r="A41" s="658">
        <v>17.100000000000001</v>
      </c>
      <c r="B41" s="314" t="s">
        <v>754</v>
      </c>
      <c r="C41" s="336">
        <v>3155617105.7969441</v>
      </c>
      <c r="D41" s="90"/>
      <c r="E41" s="7"/>
    </row>
    <row r="42" spans="1:5">
      <c r="A42" s="666">
        <v>17.2</v>
      </c>
      <c r="B42" s="667" t="s">
        <v>100</v>
      </c>
      <c r="C42" s="339">
        <v>421625887.21999997</v>
      </c>
      <c r="D42" s="92"/>
      <c r="E42" s="7"/>
    </row>
    <row r="43" spans="1:5">
      <c r="A43" s="658">
        <v>17.3</v>
      </c>
      <c r="B43" s="668" t="s">
        <v>755</v>
      </c>
      <c r="C43" s="584"/>
      <c r="D43" s="669"/>
      <c r="E43" s="7"/>
    </row>
    <row r="44" spans="1:5">
      <c r="A44" s="658">
        <v>17.399999999999999</v>
      </c>
      <c r="B44" s="668" t="s">
        <v>756</v>
      </c>
      <c r="C44" s="584">
        <v>30006471.75</v>
      </c>
      <c r="D44" s="669"/>
      <c r="E44" s="7"/>
    </row>
    <row r="45" spans="1:5">
      <c r="A45" s="658">
        <v>18</v>
      </c>
      <c r="B45" s="670" t="s">
        <v>757</v>
      </c>
      <c r="C45" s="585">
        <v>1128690.4082369499</v>
      </c>
      <c r="D45" s="671"/>
      <c r="E45" s="6"/>
    </row>
    <row r="46" spans="1:5">
      <c r="A46" s="658">
        <v>19</v>
      </c>
      <c r="B46" s="670" t="s">
        <v>758</v>
      </c>
      <c r="C46" s="585">
        <v>21970751.07</v>
      </c>
      <c r="D46" s="672"/>
    </row>
    <row r="47" spans="1:5">
      <c r="A47" s="658">
        <v>19.100000000000001</v>
      </c>
      <c r="B47" s="673" t="s">
        <v>759</v>
      </c>
      <c r="C47" s="586">
        <v>5100000</v>
      </c>
      <c r="D47" s="672"/>
    </row>
    <row r="48" spans="1:5">
      <c r="A48" s="658">
        <v>19.2</v>
      </c>
      <c r="B48" s="673" t="s">
        <v>760</v>
      </c>
      <c r="C48" s="586">
        <v>16870751.07</v>
      </c>
      <c r="D48" s="672"/>
    </row>
    <row r="49" spans="1:4">
      <c r="A49" s="658">
        <v>20</v>
      </c>
      <c r="B49" s="664" t="s">
        <v>101</v>
      </c>
      <c r="C49" s="585">
        <v>94814354.43225801</v>
      </c>
      <c r="D49" s="672"/>
    </row>
    <row r="50" spans="1:4">
      <c r="A50" s="658">
        <v>21</v>
      </c>
      <c r="B50" s="661" t="s">
        <v>89</v>
      </c>
      <c r="C50" s="585">
        <v>31091076.149999999</v>
      </c>
      <c r="D50" s="672"/>
    </row>
    <row r="51" spans="1:4">
      <c r="A51" s="658">
        <v>21.1</v>
      </c>
      <c r="B51" s="660" t="s">
        <v>761</v>
      </c>
      <c r="C51" s="586">
        <v>92537.15</v>
      </c>
      <c r="D51" s="672"/>
    </row>
    <row r="52" spans="1:4">
      <c r="A52" s="658">
        <v>22</v>
      </c>
      <c r="B52" s="664" t="s">
        <v>762</v>
      </c>
      <c r="C52" s="585">
        <f>SUM(C37,C39,C40,C45,C46,C49,C50)</f>
        <v>3768004393.1274395</v>
      </c>
      <c r="D52" s="672"/>
    </row>
    <row r="53" spans="1:4">
      <c r="A53" s="658"/>
      <c r="B53" s="665" t="s">
        <v>763</v>
      </c>
      <c r="C53" s="498"/>
      <c r="D53" s="672"/>
    </row>
    <row r="54" spans="1:4">
      <c r="A54" s="658">
        <v>23</v>
      </c>
      <c r="B54" s="664" t="s">
        <v>105</v>
      </c>
      <c r="C54" s="585">
        <v>44490459.259999998</v>
      </c>
      <c r="D54" s="672"/>
    </row>
    <row r="55" spans="1:4">
      <c r="A55" s="658">
        <v>24</v>
      </c>
      <c r="B55" s="664" t="s">
        <v>764</v>
      </c>
      <c r="C55" s="585">
        <v>45653.84</v>
      </c>
      <c r="D55" s="672"/>
    </row>
    <row r="56" spans="1:4">
      <c r="A56" s="658">
        <v>25</v>
      </c>
      <c r="B56" s="674" t="s">
        <v>102</v>
      </c>
      <c r="C56" s="585">
        <v>41370267.239999995</v>
      </c>
      <c r="D56" s="672"/>
    </row>
    <row r="57" spans="1:4">
      <c r="A57" s="658">
        <v>26</v>
      </c>
      <c r="B57" s="670" t="s">
        <v>765</v>
      </c>
      <c r="C57" s="585"/>
      <c r="D57" s="672"/>
    </row>
    <row r="58" spans="1:4">
      <c r="A58" s="658">
        <v>27</v>
      </c>
      <c r="B58" s="670" t="s">
        <v>766</v>
      </c>
      <c r="C58" s="587">
        <v>0</v>
      </c>
      <c r="D58" s="672"/>
    </row>
    <row r="59" spans="1:4">
      <c r="A59" s="658">
        <v>27.1</v>
      </c>
      <c r="B59" s="675" t="s">
        <v>767</v>
      </c>
      <c r="C59" s="588"/>
      <c r="D59" s="672"/>
    </row>
    <row r="60" spans="1:4">
      <c r="A60" s="658">
        <v>27.2</v>
      </c>
      <c r="B60" s="668" t="s">
        <v>768</v>
      </c>
      <c r="C60" s="588"/>
      <c r="D60" s="672"/>
    </row>
    <row r="61" spans="1:4">
      <c r="A61" s="658">
        <v>28</v>
      </c>
      <c r="B61" s="661" t="s">
        <v>769</v>
      </c>
      <c r="C61" s="587"/>
      <c r="D61" s="672"/>
    </row>
    <row r="62" spans="1:4">
      <c r="A62" s="658">
        <v>29</v>
      </c>
      <c r="B62" s="670" t="s">
        <v>770</v>
      </c>
      <c r="C62" s="585">
        <f>SUM(C63:C65)</f>
        <v>27488103.699999999</v>
      </c>
      <c r="D62" s="672"/>
    </row>
    <row r="63" spans="1:4">
      <c r="A63" s="658">
        <v>29.1</v>
      </c>
      <c r="B63" s="676" t="s">
        <v>771</v>
      </c>
      <c r="C63" s="586">
        <v>27488103.699999999</v>
      </c>
      <c r="D63" s="672"/>
    </row>
    <row r="64" spans="1:4" ht="24" customHeight="1">
      <c r="A64" s="658">
        <v>29.2</v>
      </c>
      <c r="B64" s="675" t="s">
        <v>772</v>
      </c>
      <c r="C64" s="588"/>
      <c r="D64" s="672"/>
    </row>
    <row r="65" spans="1:4" ht="21.9" customHeight="1">
      <c r="A65" s="658">
        <v>29.3</v>
      </c>
      <c r="B65" s="677" t="s">
        <v>773</v>
      </c>
      <c r="C65" s="588"/>
      <c r="D65" s="672"/>
    </row>
    <row r="66" spans="1:4">
      <c r="A66" s="658">
        <v>30</v>
      </c>
      <c r="B66" s="678" t="s">
        <v>103</v>
      </c>
      <c r="C66" s="585">
        <v>409366116.57999998</v>
      </c>
      <c r="D66" s="672"/>
    </row>
    <row r="67" spans="1:4">
      <c r="A67" s="658">
        <v>31</v>
      </c>
      <c r="B67" s="679" t="s">
        <v>774</v>
      </c>
      <c r="C67" s="585">
        <f>SUM(C54,C55,C56,C57,C58,C61,C62,C66)</f>
        <v>522760600.62</v>
      </c>
      <c r="D67" s="672"/>
    </row>
    <row r="68" spans="1:4" ht="15" thickBot="1">
      <c r="A68" s="680">
        <v>32</v>
      </c>
      <c r="B68" s="681" t="s">
        <v>775</v>
      </c>
      <c r="C68" s="682">
        <f>SUM(C52,C67)</f>
        <v>4290764993.7474394</v>
      </c>
      <c r="D68" s="683"/>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6"/>
  <sheetViews>
    <sheetView zoomScale="85" zoomScaleNormal="85" workbookViewId="0">
      <pane xSplit="2" ySplit="7" topLeftCell="C8" activePane="bottomRight" state="frozen"/>
      <selection activeCell="F13" sqref="F13"/>
      <selection pane="topRight" activeCell="F13" sqref="F13"/>
      <selection pane="bottomLeft" activeCell="F13" sqref="F13"/>
      <selection pane="bottomRight" activeCell="B26" sqref="B26"/>
    </sheetView>
  </sheetViews>
  <sheetFormatPr defaultColWidth="9.109375" defaultRowHeight="13.8"/>
  <cols>
    <col min="1" max="1" width="10.5546875" style="2" bestFit="1" customWidth="1"/>
    <col min="2" max="2" width="97" style="2" bestFit="1" customWidth="1"/>
    <col min="3" max="3" width="13.6640625" style="2" bestFit="1" customWidth="1"/>
    <col min="4" max="4" width="13.33203125" style="2" bestFit="1" customWidth="1"/>
    <col min="5" max="5" width="12.6640625" style="2" customWidth="1"/>
    <col min="6" max="8" width="13.33203125" style="2" bestFit="1" customWidth="1"/>
    <col min="9" max="9" width="12.33203125" style="2" bestFit="1" customWidth="1"/>
    <col min="10" max="10" width="13.33203125" style="2" bestFit="1" customWidth="1"/>
    <col min="11" max="11" width="14.6640625" style="2" bestFit="1" customWidth="1"/>
    <col min="12" max="12" width="13.33203125" style="2" bestFit="1" customWidth="1"/>
    <col min="13" max="13" width="13.88671875" style="2" customWidth="1"/>
    <col min="14" max="14" width="13.33203125" style="2" bestFit="1" customWidth="1"/>
    <col min="15" max="15" width="10.88671875" style="2" bestFit="1" customWidth="1"/>
    <col min="16" max="16" width="13.33203125" style="2" bestFit="1" customWidth="1"/>
    <col min="17" max="17" width="12.109375" style="2" customWidth="1"/>
    <col min="18" max="18" width="13.33203125" style="2" bestFit="1" customWidth="1"/>
    <col min="19" max="19" width="21.109375" style="2" customWidth="1"/>
    <col min="20" max="16384" width="9.109375" style="12"/>
  </cols>
  <sheetData>
    <row r="1" spans="1:19">
      <c r="A1" s="2" t="s">
        <v>108</v>
      </c>
      <c r="B1" s="215" t="str">
        <f>Info!C2</f>
        <v>სს ”ლიბერთი ბანკი”</v>
      </c>
    </row>
    <row r="2" spans="1:19">
      <c r="A2" s="2" t="s">
        <v>109</v>
      </c>
      <c r="B2" s="494">
        <f>'1. key ratios'!B2</f>
        <v>45382</v>
      </c>
    </row>
    <row r="4" spans="1:19" ht="28.2" thickBot="1">
      <c r="A4" s="38" t="s">
        <v>259</v>
      </c>
      <c r="B4" s="187" t="s">
        <v>294</v>
      </c>
    </row>
    <row r="5" spans="1:19">
      <c r="A5" s="81"/>
      <c r="B5" s="82"/>
      <c r="C5" s="77" t="s">
        <v>0</v>
      </c>
      <c r="D5" s="77" t="s">
        <v>1</v>
      </c>
      <c r="E5" s="77" t="s">
        <v>2</v>
      </c>
      <c r="F5" s="77" t="s">
        <v>3</v>
      </c>
      <c r="G5" s="77" t="s">
        <v>4</v>
      </c>
      <c r="H5" s="77" t="s">
        <v>5</v>
      </c>
      <c r="I5" s="77" t="s">
        <v>145</v>
      </c>
      <c r="J5" s="77" t="s">
        <v>146</v>
      </c>
      <c r="K5" s="77" t="s">
        <v>147</v>
      </c>
      <c r="L5" s="77" t="s">
        <v>148</v>
      </c>
      <c r="M5" s="77" t="s">
        <v>149</v>
      </c>
      <c r="N5" s="77" t="s">
        <v>150</v>
      </c>
      <c r="O5" s="77" t="s">
        <v>281</v>
      </c>
      <c r="P5" s="77" t="s">
        <v>282</v>
      </c>
      <c r="Q5" s="77" t="s">
        <v>283</v>
      </c>
      <c r="R5" s="180" t="s">
        <v>284</v>
      </c>
      <c r="S5" s="78" t="s">
        <v>285</v>
      </c>
    </row>
    <row r="6" spans="1:19" ht="52.5" customHeight="1">
      <c r="A6" s="96"/>
      <c r="B6" s="914" t="s">
        <v>286</v>
      </c>
      <c r="C6" s="912">
        <v>0</v>
      </c>
      <c r="D6" s="913"/>
      <c r="E6" s="912">
        <v>0.2</v>
      </c>
      <c r="F6" s="913"/>
      <c r="G6" s="912">
        <v>0.35</v>
      </c>
      <c r="H6" s="913"/>
      <c r="I6" s="912">
        <v>0.5</v>
      </c>
      <c r="J6" s="913"/>
      <c r="K6" s="912">
        <v>0.75</v>
      </c>
      <c r="L6" s="913"/>
      <c r="M6" s="912">
        <v>1</v>
      </c>
      <c r="N6" s="913"/>
      <c r="O6" s="912">
        <v>1.5</v>
      </c>
      <c r="P6" s="913"/>
      <c r="Q6" s="912">
        <v>2.5</v>
      </c>
      <c r="R6" s="913"/>
      <c r="S6" s="910" t="s">
        <v>156</v>
      </c>
    </row>
    <row r="7" spans="1:19" ht="20.25" customHeight="1">
      <c r="A7" s="96"/>
      <c r="B7" s="915"/>
      <c r="C7" s="186" t="s">
        <v>279</v>
      </c>
      <c r="D7" s="186" t="s">
        <v>280</v>
      </c>
      <c r="E7" s="186" t="s">
        <v>279</v>
      </c>
      <c r="F7" s="186" t="s">
        <v>280</v>
      </c>
      <c r="G7" s="186" t="s">
        <v>279</v>
      </c>
      <c r="H7" s="186" t="s">
        <v>280</v>
      </c>
      <c r="I7" s="186" t="s">
        <v>279</v>
      </c>
      <c r="J7" s="186" t="s">
        <v>280</v>
      </c>
      <c r="K7" s="186" t="s">
        <v>279</v>
      </c>
      <c r="L7" s="186" t="s">
        <v>280</v>
      </c>
      <c r="M7" s="186" t="s">
        <v>279</v>
      </c>
      <c r="N7" s="186" t="s">
        <v>280</v>
      </c>
      <c r="O7" s="186" t="s">
        <v>279</v>
      </c>
      <c r="P7" s="186" t="s">
        <v>280</v>
      </c>
      <c r="Q7" s="186" t="s">
        <v>279</v>
      </c>
      <c r="R7" s="186" t="s">
        <v>280</v>
      </c>
      <c r="S7" s="911"/>
    </row>
    <row r="8" spans="1:19" s="99" customFormat="1">
      <c r="A8" s="80">
        <v>1</v>
      </c>
      <c r="B8" s="115" t="s">
        <v>134</v>
      </c>
      <c r="C8" s="166">
        <v>423233501.55007017</v>
      </c>
      <c r="D8" s="166">
        <v>41729.455000000002</v>
      </c>
      <c r="E8" s="166">
        <v>0</v>
      </c>
      <c r="F8" s="181"/>
      <c r="G8" s="166">
        <v>0</v>
      </c>
      <c r="H8" s="166"/>
      <c r="I8" s="166">
        <v>0</v>
      </c>
      <c r="J8" s="166"/>
      <c r="K8" s="166">
        <v>0</v>
      </c>
      <c r="L8" s="166"/>
      <c r="M8" s="166">
        <v>87520465.336091265</v>
      </c>
      <c r="N8" s="166"/>
      <c r="O8" s="166">
        <v>0</v>
      </c>
      <c r="P8" s="166"/>
      <c r="Q8" s="166">
        <v>0</v>
      </c>
      <c r="R8" s="181"/>
      <c r="S8" s="627">
        <f>$C$6*SUM(C8:D8)+$E$6*SUM(E8:F8)+$G$6*SUM(G8:H8)+$I$6*SUM(I8:J8)+$K$6*SUM(K8:L8)+$M$6*SUM(M8:N8)+$O$6*SUM(O8:P8)+$Q$6*SUM(Q8:R8)</f>
        <v>87520465.336091265</v>
      </c>
    </row>
    <row r="9" spans="1:19" s="99" customFormat="1">
      <c r="A9" s="80">
        <v>2</v>
      </c>
      <c r="B9" s="115" t="s">
        <v>135</v>
      </c>
      <c r="C9" s="166">
        <v>0</v>
      </c>
      <c r="D9" s="166"/>
      <c r="E9" s="166">
        <v>0</v>
      </c>
      <c r="F9" s="166"/>
      <c r="G9" s="166">
        <v>0</v>
      </c>
      <c r="H9" s="166"/>
      <c r="I9" s="166">
        <v>0</v>
      </c>
      <c r="J9" s="166"/>
      <c r="K9" s="166">
        <v>0</v>
      </c>
      <c r="L9" s="166"/>
      <c r="M9" s="166">
        <v>0</v>
      </c>
      <c r="N9" s="166"/>
      <c r="O9" s="166">
        <v>0</v>
      </c>
      <c r="P9" s="166"/>
      <c r="Q9" s="166">
        <v>0</v>
      </c>
      <c r="R9" s="181"/>
      <c r="S9" s="627">
        <f t="shared" ref="S9:S21" si="0">$C$6*SUM(C9:D9)+$E$6*SUM(E9:F9)+$G$6*SUM(G9:H9)+$I$6*SUM(I9:J9)+$K$6*SUM(K9:L9)+$M$6*SUM(M9:N9)+$O$6*SUM(O9:P9)+$Q$6*SUM(Q9:R9)</f>
        <v>0</v>
      </c>
    </row>
    <row r="10" spans="1:19" s="99" customFormat="1">
      <c r="A10" s="80">
        <v>3</v>
      </c>
      <c r="B10" s="115" t="s">
        <v>136</v>
      </c>
      <c r="C10" s="166">
        <v>0</v>
      </c>
      <c r="D10" s="166"/>
      <c r="E10" s="166">
        <v>0</v>
      </c>
      <c r="F10" s="166"/>
      <c r="G10" s="166">
        <v>0</v>
      </c>
      <c r="H10" s="166"/>
      <c r="I10" s="166">
        <v>0</v>
      </c>
      <c r="J10" s="166"/>
      <c r="K10" s="166">
        <v>0</v>
      </c>
      <c r="L10" s="166"/>
      <c r="M10" s="166">
        <v>0</v>
      </c>
      <c r="N10" s="166"/>
      <c r="O10" s="166">
        <v>0</v>
      </c>
      <c r="P10" s="166"/>
      <c r="Q10" s="166">
        <v>0</v>
      </c>
      <c r="R10" s="181"/>
      <c r="S10" s="627">
        <f t="shared" si="0"/>
        <v>0</v>
      </c>
    </row>
    <row r="11" spans="1:19" s="99" customFormat="1">
      <c r="A11" s="80">
        <v>4</v>
      </c>
      <c r="B11" s="115" t="s">
        <v>137</v>
      </c>
      <c r="C11" s="166">
        <v>0</v>
      </c>
      <c r="D11" s="166"/>
      <c r="E11" s="166">
        <v>0</v>
      </c>
      <c r="F11" s="166"/>
      <c r="G11" s="166">
        <v>0</v>
      </c>
      <c r="H11" s="166"/>
      <c r="I11" s="166">
        <v>0</v>
      </c>
      <c r="J11" s="166"/>
      <c r="K11" s="166">
        <v>0</v>
      </c>
      <c r="L11" s="166"/>
      <c r="M11" s="166">
        <v>0</v>
      </c>
      <c r="N11" s="166"/>
      <c r="O11" s="166">
        <v>0</v>
      </c>
      <c r="P11" s="166"/>
      <c r="Q11" s="166">
        <v>0</v>
      </c>
      <c r="R11" s="181"/>
      <c r="S11" s="627">
        <f t="shared" si="0"/>
        <v>0</v>
      </c>
    </row>
    <row r="12" spans="1:19" s="99" customFormat="1">
      <c r="A12" s="80">
        <v>5</v>
      </c>
      <c r="B12" s="115" t="s">
        <v>949</v>
      </c>
      <c r="C12" s="166">
        <v>0</v>
      </c>
      <c r="D12" s="166"/>
      <c r="E12" s="166">
        <v>0</v>
      </c>
      <c r="F12" s="166"/>
      <c r="G12" s="166">
        <v>0</v>
      </c>
      <c r="H12" s="166"/>
      <c r="I12" s="166">
        <v>0</v>
      </c>
      <c r="J12" s="166"/>
      <c r="K12" s="166">
        <v>0</v>
      </c>
      <c r="L12" s="166"/>
      <c r="M12" s="166">
        <v>18385149.176444903</v>
      </c>
      <c r="N12" s="166"/>
      <c r="O12" s="166">
        <v>0</v>
      </c>
      <c r="P12" s="166"/>
      <c r="Q12" s="166">
        <v>0</v>
      </c>
      <c r="R12" s="181"/>
      <c r="S12" s="627">
        <f t="shared" si="0"/>
        <v>18385149.176444903</v>
      </c>
    </row>
    <row r="13" spans="1:19" s="99" customFormat="1">
      <c r="A13" s="80">
        <v>6</v>
      </c>
      <c r="B13" s="115" t="s">
        <v>138</v>
      </c>
      <c r="C13" s="166">
        <v>0</v>
      </c>
      <c r="D13" s="166"/>
      <c r="E13" s="166">
        <v>132256235.02769069</v>
      </c>
      <c r="F13" s="166"/>
      <c r="G13" s="166">
        <v>0</v>
      </c>
      <c r="H13" s="166"/>
      <c r="I13" s="166">
        <v>49924573.879214935</v>
      </c>
      <c r="J13" s="166"/>
      <c r="K13" s="166">
        <v>0</v>
      </c>
      <c r="L13" s="166"/>
      <c r="M13" s="166">
        <v>15266505.878074877</v>
      </c>
      <c r="N13" s="166"/>
      <c r="O13" s="166">
        <v>0</v>
      </c>
      <c r="P13" s="166"/>
      <c r="Q13" s="166">
        <v>0</v>
      </c>
      <c r="R13" s="181"/>
      <c r="S13" s="627">
        <f t="shared" si="0"/>
        <v>66680039.823220484</v>
      </c>
    </row>
    <row r="14" spans="1:19" s="99" customFormat="1">
      <c r="A14" s="80">
        <v>7</v>
      </c>
      <c r="B14" s="115" t="s">
        <v>71</v>
      </c>
      <c r="C14" s="166">
        <v>0</v>
      </c>
      <c r="D14" s="166"/>
      <c r="E14" s="166">
        <v>0</v>
      </c>
      <c r="F14" s="166"/>
      <c r="G14" s="166">
        <v>0</v>
      </c>
      <c r="H14" s="166"/>
      <c r="I14" s="166">
        <v>0</v>
      </c>
      <c r="J14" s="166"/>
      <c r="K14" s="166">
        <v>0</v>
      </c>
      <c r="L14" s="166"/>
      <c r="M14" s="166">
        <v>542906377.9697578</v>
      </c>
      <c r="N14" s="166">
        <v>41506166.702737391</v>
      </c>
      <c r="O14" s="166">
        <v>0</v>
      </c>
      <c r="P14" s="166"/>
      <c r="Q14" s="166">
        <v>0</v>
      </c>
      <c r="R14" s="181"/>
      <c r="S14" s="627">
        <f t="shared" si="0"/>
        <v>584412544.67249513</v>
      </c>
    </row>
    <row r="15" spans="1:19" s="99" customFormat="1">
      <c r="A15" s="80">
        <v>8</v>
      </c>
      <c r="B15" s="115" t="s">
        <v>72</v>
      </c>
      <c r="C15" s="166">
        <v>0</v>
      </c>
      <c r="D15" s="166"/>
      <c r="E15" s="166">
        <v>0</v>
      </c>
      <c r="F15" s="166"/>
      <c r="G15" s="166">
        <v>272012870.80756098</v>
      </c>
      <c r="H15" s="166"/>
      <c r="I15" s="166">
        <v>0</v>
      </c>
      <c r="J15" s="166"/>
      <c r="K15" s="166">
        <v>1659077330.7368529</v>
      </c>
      <c r="L15" s="166">
        <v>8198748.8979981225</v>
      </c>
      <c r="M15" s="166">
        <v>0</v>
      </c>
      <c r="N15" s="166"/>
      <c r="O15" s="166">
        <v>0</v>
      </c>
      <c r="P15" s="166"/>
      <c r="Q15" s="166">
        <v>0</v>
      </c>
      <c r="R15" s="181"/>
      <c r="S15" s="627">
        <f t="shared" si="0"/>
        <v>1345661564.5087845</v>
      </c>
    </row>
    <row r="16" spans="1:19" s="99" customFormat="1">
      <c r="A16" s="80">
        <v>9</v>
      </c>
      <c r="B16" s="115" t="s">
        <v>950</v>
      </c>
      <c r="C16" s="166">
        <v>0</v>
      </c>
      <c r="D16" s="166"/>
      <c r="E16" s="166">
        <v>0</v>
      </c>
      <c r="F16" s="166"/>
      <c r="G16" s="166">
        <v>517936313.14758533</v>
      </c>
      <c r="H16" s="166"/>
      <c r="I16" s="166">
        <v>0</v>
      </c>
      <c r="J16" s="166"/>
      <c r="K16" s="166">
        <v>0</v>
      </c>
      <c r="L16" s="166"/>
      <c r="M16" s="166">
        <v>0</v>
      </c>
      <c r="N16" s="166"/>
      <c r="O16" s="166">
        <v>0</v>
      </c>
      <c r="P16" s="166"/>
      <c r="Q16" s="166">
        <v>0</v>
      </c>
      <c r="R16" s="181"/>
      <c r="S16" s="627">
        <f t="shared" si="0"/>
        <v>181277709.60165486</v>
      </c>
    </row>
    <row r="17" spans="1:19" s="99" customFormat="1">
      <c r="A17" s="80">
        <v>10</v>
      </c>
      <c r="B17" s="115" t="s">
        <v>67</v>
      </c>
      <c r="C17" s="166">
        <v>0</v>
      </c>
      <c r="D17" s="166"/>
      <c r="E17" s="166">
        <v>0</v>
      </c>
      <c r="F17" s="166"/>
      <c r="G17" s="166">
        <v>0</v>
      </c>
      <c r="H17" s="166"/>
      <c r="I17" s="166">
        <v>0</v>
      </c>
      <c r="J17" s="166"/>
      <c r="K17" s="166">
        <v>0</v>
      </c>
      <c r="L17" s="166"/>
      <c r="M17" s="166">
        <v>6629497.0829554824</v>
      </c>
      <c r="N17" s="166"/>
      <c r="O17" s="166">
        <v>22224748.071355339</v>
      </c>
      <c r="P17" s="166"/>
      <c r="Q17" s="166">
        <v>0</v>
      </c>
      <c r="R17" s="181"/>
      <c r="S17" s="627">
        <f t="shared" si="0"/>
        <v>39966619.189988486</v>
      </c>
    </row>
    <row r="18" spans="1:19" s="99" customFormat="1">
      <c r="A18" s="80">
        <v>11</v>
      </c>
      <c r="B18" s="115" t="s">
        <v>68</v>
      </c>
      <c r="C18" s="166">
        <v>0</v>
      </c>
      <c r="D18" s="166"/>
      <c r="E18" s="166">
        <v>0</v>
      </c>
      <c r="F18" s="166"/>
      <c r="G18" s="166">
        <v>0</v>
      </c>
      <c r="H18" s="166"/>
      <c r="I18" s="166">
        <v>0</v>
      </c>
      <c r="J18" s="166"/>
      <c r="K18" s="166">
        <v>0</v>
      </c>
      <c r="L18" s="166"/>
      <c r="M18" s="166">
        <v>0</v>
      </c>
      <c r="N18" s="166"/>
      <c r="O18" s="166">
        <v>0</v>
      </c>
      <c r="P18" s="166"/>
      <c r="Q18" s="166">
        <v>2044719.04</v>
      </c>
      <c r="R18" s="181"/>
      <c r="S18" s="627">
        <f t="shared" si="0"/>
        <v>5111797.5999999996</v>
      </c>
    </row>
    <row r="19" spans="1:19" s="99" customFormat="1">
      <c r="A19" s="80">
        <v>12</v>
      </c>
      <c r="B19" s="115" t="s">
        <v>69</v>
      </c>
      <c r="C19" s="166">
        <v>0</v>
      </c>
      <c r="D19" s="166"/>
      <c r="E19" s="166">
        <v>0</v>
      </c>
      <c r="F19" s="166"/>
      <c r="G19" s="166">
        <v>0</v>
      </c>
      <c r="H19" s="166"/>
      <c r="I19" s="166">
        <v>0</v>
      </c>
      <c r="J19" s="166"/>
      <c r="K19" s="166">
        <v>0</v>
      </c>
      <c r="L19" s="166"/>
      <c r="M19" s="166">
        <v>0</v>
      </c>
      <c r="N19" s="166"/>
      <c r="O19" s="166">
        <v>0</v>
      </c>
      <c r="P19" s="166"/>
      <c r="Q19" s="166">
        <v>0</v>
      </c>
      <c r="R19" s="181"/>
      <c r="S19" s="627">
        <f t="shared" si="0"/>
        <v>0</v>
      </c>
    </row>
    <row r="20" spans="1:19" s="99" customFormat="1">
      <c r="A20" s="80">
        <v>13</v>
      </c>
      <c r="B20" s="115" t="s">
        <v>70</v>
      </c>
      <c r="C20" s="166">
        <v>0</v>
      </c>
      <c r="D20" s="166"/>
      <c r="E20" s="166">
        <v>0</v>
      </c>
      <c r="F20" s="166"/>
      <c r="G20" s="166">
        <v>0</v>
      </c>
      <c r="H20" s="166"/>
      <c r="I20" s="166">
        <v>0</v>
      </c>
      <c r="J20" s="166"/>
      <c r="K20" s="166">
        <v>0</v>
      </c>
      <c r="L20" s="166"/>
      <c r="M20" s="166">
        <v>0</v>
      </c>
      <c r="N20" s="166"/>
      <c r="O20" s="166">
        <v>0</v>
      </c>
      <c r="P20" s="166"/>
      <c r="Q20" s="166">
        <v>0</v>
      </c>
      <c r="R20" s="181"/>
      <c r="S20" s="627">
        <f t="shared" si="0"/>
        <v>0</v>
      </c>
    </row>
    <row r="21" spans="1:19" s="99" customFormat="1">
      <c r="A21" s="80">
        <v>14</v>
      </c>
      <c r="B21" s="115" t="s">
        <v>154</v>
      </c>
      <c r="C21" s="166">
        <v>254391695.44000003</v>
      </c>
      <c r="D21" s="166"/>
      <c r="E21" s="166">
        <v>30842519.609999999</v>
      </c>
      <c r="F21" s="166"/>
      <c r="G21" s="166">
        <v>0</v>
      </c>
      <c r="H21" s="166"/>
      <c r="I21" s="166">
        <v>0</v>
      </c>
      <c r="J21" s="166"/>
      <c r="K21" s="166">
        <v>0</v>
      </c>
      <c r="L21" s="166"/>
      <c r="M21" s="166">
        <v>169566066.90099999</v>
      </c>
      <c r="N21" s="166"/>
      <c r="O21" s="166">
        <v>0</v>
      </c>
      <c r="P21" s="166"/>
      <c r="Q21" s="166">
        <v>0</v>
      </c>
      <c r="R21" s="181"/>
      <c r="S21" s="627">
        <f t="shared" si="0"/>
        <v>175734570.82299998</v>
      </c>
    </row>
    <row r="22" spans="1:19" ht="14.4" thickBot="1">
      <c r="A22" s="65"/>
      <c r="B22" s="101" t="s">
        <v>66</v>
      </c>
      <c r="C22" s="827">
        <f>SUM(C8:C21)</f>
        <v>677625196.99007022</v>
      </c>
      <c r="D22" s="827">
        <f t="shared" ref="D22:R22" si="1">SUM(D8:D21)</f>
        <v>41729.455000000002</v>
      </c>
      <c r="E22" s="827">
        <f t="shared" si="1"/>
        <v>163098754.63769069</v>
      </c>
      <c r="F22" s="827">
        <f t="shared" si="1"/>
        <v>0</v>
      </c>
      <c r="G22" s="827">
        <f t="shared" si="1"/>
        <v>789949183.95514631</v>
      </c>
      <c r="H22" s="827">
        <f t="shared" si="1"/>
        <v>0</v>
      </c>
      <c r="I22" s="827">
        <f t="shared" si="1"/>
        <v>49924573.879214935</v>
      </c>
      <c r="J22" s="827">
        <f t="shared" si="1"/>
        <v>0</v>
      </c>
      <c r="K22" s="827">
        <f t="shared" si="1"/>
        <v>1659077330.7368529</v>
      </c>
      <c r="L22" s="827">
        <f t="shared" si="1"/>
        <v>8198748.8979981225</v>
      </c>
      <c r="M22" s="827">
        <f t="shared" si="1"/>
        <v>840274062.34432435</v>
      </c>
      <c r="N22" s="827">
        <f t="shared" si="1"/>
        <v>41506166.702737391</v>
      </c>
      <c r="O22" s="827">
        <f t="shared" si="1"/>
        <v>22224748.071355339</v>
      </c>
      <c r="P22" s="827">
        <f t="shared" si="1"/>
        <v>0</v>
      </c>
      <c r="Q22" s="827">
        <f t="shared" si="1"/>
        <v>2044719.04</v>
      </c>
      <c r="R22" s="827">
        <f t="shared" si="1"/>
        <v>0</v>
      </c>
      <c r="S22" s="628">
        <f>SUM(S8:S21)</f>
        <v>2504750460.7316799</v>
      </c>
    </row>
    <row r="25" spans="1:19">
      <c r="C25" s="589"/>
      <c r="D25" s="589"/>
      <c r="E25" s="589"/>
      <c r="F25" s="589"/>
      <c r="G25" s="589"/>
      <c r="H25" s="589"/>
      <c r="I25" s="589"/>
      <c r="J25" s="589"/>
      <c r="K25" s="589"/>
      <c r="L25" s="589"/>
      <c r="M25" s="589"/>
      <c r="N25" s="589"/>
      <c r="O25" s="589"/>
      <c r="P25" s="589"/>
      <c r="Q25" s="589"/>
      <c r="R25" s="589"/>
      <c r="S25" s="589"/>
    </row>
    <row r="26" spans="1:19">
      <c r="C26" s="589"/>
      <c r="D26" s="589"/>
      <c r="E26" s="589"/>
      <c r="F26" s="589"/>
      <c r="G26" s="589"/>
      <c r="H26" s="589"/>
      <c r="I26" s="589"/>
      <c r="J26" s="589"/>
      <c r="K26" s="589"/>
      <c r="L26" s="589"/>
      <c r="M26" s="589"/>
      <c r="N26" s="589"/>
      <c r="O26" s="589"/>
      <c r="P26" s="589"/>
      <c r="Q26" s="589"/>
      <c r="R26" s="589"/>
      <c r="S26" s="589"/>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5" zoomScaleNormal="85" workbookViewId="0">
      <pane xSplit="2" ySplit="6" topLeftCell="C7" activePane="bottomRight" state="frozen"/>
      <selection activeCell="F13" sqref="F13"/>
      <selection pane="topRight" activeCell="F13" sqref="F13"/>
      <selection pane="bottomLeft" activeCell="F13" sqref="F13"/>
      <selection pane="bottomRight" activeCell="D25" sqref="D25"/>
    </sheetView>
  </sheetViews>
  <sheetFormatPr defaultColWidth="9.109375" defaultRowHeight="13.8"/>
  <cols>
    <col min="1" max="1" width="10.5546875" style="2" bestFit="1" customWidth="1"/>
    <col min="2" max="2" width="98.5546875" style="2" customWidth="1"/>
    <col min="3" max="3" width="19" style="2" customWidth="1"/>
    <col min="4" max="4" width="19.5546875" style="2" customWidth="1"/>
    <col min="5" max="5" width="36.4414062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2.109375" style="2" customWidth="1"/>
    <col min="20" max="20" width="19.44140625" style="2" customWidth="1"/>
    <col min="21" max="21" width="19.109375" style="2" customWidth="1"/>
    <col min="22" max="22" width="20" style="2" customWidth="1"/>
    <col min="23" max="16384" width="9.109375" style="12"/>
  </cols>
  <sheetData>
    <row r="1" spans="1:22">
      <c r="A1" s="2" t="s">
        <v>108</v>
      </c>
      <c r="B1" s="215" t="str">
        <f>Info!C2</f>
        <v>სს ”ლიბერთი ბანკი”</v>
      </c>
    </row>
    <row r="2" spans="1:22">
      <c r="A2" s="2" t="s">
        <v>109</v>
      </c>
      <c r="B2" s="494">
        <f>'1. key ratios'!B2</f>
        <v>45382</v>
      </c>
    </row>
    <row r="4" spans="1:22" ht="28.2" thickBot="1">
      <c r="A4" s="2" t="s">
        <v>260</v>
      </c>
      <c r="B4" s="188" t="s">
        <v>295</v>
      </c>
      <c r="V4" s="140" t="s">
        <v>87</v>
      </c>
    </row>
    <row r="5" spans="1:22">
      <c r="A5" s="63"/>
      <c r="B5" s="64"/>
      <c r="C5" s="916" t="s">
        <v>116</v>
      </c>
      <c r="D5" s="917"/>
      <c r="E5" s="917"/>
      <c r="F5" s="917"/>
      <c r="G5" s="917"/>
      <c r="H5" s="917"/>
      <c r="I5" s="917"/>
      <c r="J5" s="917"/>
      <c r="K5" s="917"/>
      <c r="L5" s="918"/>
      <c r="M5" s="916" t="s">
        <v>117</v>
      </c>
      <c r="N5" s="917"/>
      <c r="O5" s="917"/>
      <c r="P5" s="917"/>
      <c r="Q5" s="917"/>
      <c r="R5" s="917"/>
      <c r="S5" s="918"/>
      <c r="T5" s="921" t="s">
        <v>293</v>
      </c>
      <c r="U5" s="921" t="s">
        <v>292</v>
      </c>
      <c r="V5" s="919" t="s">
        <v>118</v>
      </c>
    </row>
    <row r="6" spans="1:22" s="38" customFormat="1" ht="131.4" customHeight="1">
      <c r="A6" s="79"/>
      <c r="B6" s="117"/>
      <c r="C6" s="61" t="s">
        <v>119</v>
      </c>
      <c r="D6" s="60" t="s">
        <v>120</v>
      </c>
      <c r="E6" s="57" t="s">
        <v>121</v>
      </c>
      <c r="F6" s="189" t="s">
        <v>287</v>
      </c>
      <c r="G6" s="60" t="s">
        <v>122</v>
      </c>
      <c r="H6" s="60" t="s">
        <v>123</v>
      </c>
      <c r="I6" s="60" t="s">
        <v>124</v>
      </c>
      <c r="J6" s="60" t="s">
        <v>153</v>
      </c>
      <c r="K6" s="60" t="s">
        <v>125</v>
      </c>
      <c r="L6" s="62" t="s">
        <v>126</v>
      </c>
      <c r="M6" s="61" t="s">
        <v>127</v>
      </c>
      <c r="N6" s="60" t="s">
        <v>128</v>
      </c>
      <c r="O6" s="60" t="s">
        <v>129</v>
      </c>
      <c r="P6" s="60" t="s">
        <v>130</v>
      </c>
      <c r="Q6" s="60" t="s">
        <v>131</v>
      </c>
      <c r="R6" s="60" t="s">
        <v>132</v>
      </c>
      <c r="S6" s="62" t="s">
        <v>133</v>
      </c>
      <c r="T6" s="922"/>
      <c r="U6" s="922"/>
      <c r="V6" s="920"/>
    </row>
    <row r="7" spans="1:22" s="99" customFormat="1">
      <c r="A7" s="100">
        <v>1</v>
      </c>
      <c r="B7" s="115" t="s">
        <v>134</v>
      </c>
      <c r="C7" s="168"/>
      <c r="D7" s="166">
        <v>0</v>
      </c>
      <c r="E7" s="166"/>
      <c r="F7" s="166"/>
      <c r="G7" s="166"/>
      <c r="H7" s="166"/>
      <c r="I7" s="166"/>
      <c r="J7" s="166"/>
      <c r="K7" s="166"/>
      <c r="L7" s="169"/>
      <c r="M7" s="168"/>
      <c r="N7" s="166"/>
      <c r="O7" s="166"/>
      <c r="P7" s="166"/>
      <c r="Q7" s="166"/>
      <c r="R7" s="166"/>
      <c r="S7" s="169"/>
      <c r="T7" s="183"/>
      <c r="U7" s="182"/>
      <c r="V7" s="170">
        <f>SUM(C7:S7)</f>
        <v>0</v>
      </c>
    </row>
    <row r="8" spans="1:22" s="99" customFormat="1">
      <c r="A8" s="100">
        <v>2</v>
      </c>
      <c r="B8" s="115" t="s">
        <v>135</v>
      </c>
      <c r="C8" s="168"/>
      <c r="D8" s="166">
        <v>0</v>
      </c>
      <c r="E8" s="166"/>
      <c r="F8" s="166"/>
      <c r="G8" s="166"/>
      <c r="H8" s="166"/>
      <c r="I8" s="166"/>
      <c r="J8" s="166"/>
      <c r="K8" s="166"/>
      <c r="L8" s="169"/>
      <c r="M8" s="168"/>
      <c r="N8" s="166"/>
      <c r="O8" s="166"/>
      <c r="P8" s="166"/>
      <c r="Q8" s="166"/>
      <c r="R8" s="166"/>
      <c r="S8" s="169"/>
      <c r="T8" s="182"/>
      <c r="U8" s="182"/>
      <c r="V8" s="170">
        <f t="shared" ref="V8:V20" si="0">SUM(C8:S8)</f>
        <v>0</v>
      </c>
    </row>
    <row r="9" spans="1:22" s="99" customFormat="1">
      <c r="A9" s="100">
        <v>3</v>
      </c>
      <c r="B9" s="115" t="s">
        <v>136</v>
      </c>
      <c r="C9" s="168"/>
      <c r="D9" s="166">
        <v>0</v>
      </c>
      <c r="E9" s="166"/>
      <c r="F9" s="166"/>
      <c r="G9" s="166"/>
      <c r="H9" s="166"/>
      <c r="I9" s="166"/>
      <c r="J9" s="166"/>
      <c r="K9" s="166"/>
      <c r="L9" s="169"/>
      <c r="M9" s="168"/>
      <c r="N9" s="166"/>
      <c r="O9" s="166"/>
      <c r="P9" s="166"/>
      <c r="Q9" s="166"/>
      <c r="R9" s="166"/>
      <c r="S9" s="169"/>
      <c r="T9" s="182"/>
      <c r="U9" s="182"/>
      <c r="V9" s="170">
        <f>SUM(C9:S9)</f>
        <v>0</v>
      </c>
    </row>
    <row r="10" spans="1:22" s="99" customFormat="1">
      <c r="A10" s="100">
        <v>4</v>
      </c>
      <c r="B10" s="115" t="s">
        <v>137</v>
      </c>
      <c r="C10" s="168"/>
      <c r="D10" s="166">
        <v>0</v>
      </c>
      <c r="E10" s="166"/>
      <c r="F10" s="166"/>
      <c r="G10" s="166"/>
      <c r="H10" s="166"/>
      <c r="I10" s="166"/>
      <c r="J10" s="166"/>
      <c r="K10" s="166"/>
      <c r="L10" s="169"/>
      <c r="M10" s="168"/>
      <c r="N10" s="166"/>
      <c r="O10" s="166"/>
      <c r="P10" s="166"/>
      <c r="Q10" s="166"/>
      <c r="R10" s="166"/>
      <c r="S10" s="169"/>
      <c r="T10" s="182"/>
      <c r="U10" s="182"/>
      <c r="V10" s="170">
        <f t="shared" si="0"/>
        <v>0</v>
      </c>
    </row>
    <row r="11" spans="1:22" s="99" customFormat="1">
      <c r="A11" s="100">
        <v>5</v>
      </c>
      <c r="B11" s="115" t="s">
        <v>949</v>
      </c>
      <c r="C11" s="168"/>
      <c r="D11" s="166">
        <v>15331509.057491874</v>
      </c>
      <c r="E11" s="166"/>
      <c r="F11" s="166"/>
      <c r="G11" s="166"/>
      <c r="H11" s="166"/>
      <c r="I11" s="166"/>
      <c r="J11" s="166"/>
      <c r="K11" s="166"/>
      <c r="L11" s="169"/>
      <c r="M11" s="168"/>
      <c r="N11" s="166"/>
      <c r="O11" s="166"/>
      <c r="P11" s="166"/>
      <c r="Q11" s="166"/>
      <c r="R11" s="166"/>
      <c r="S11" s="169"/>
      <c r="T11" s="182">
        <v>15331509.057491874</v>
      </c>
      <c r="U11" s="182"/>
      <c r="V11" s="170">
        <f t="shared" si="0"/>
        <v>15331509.057491874</v>
      </c>
    </row>
    <row r="12" spans="1:22" s="99" customFormat="1">
      <c r="A12" s="100">
        <v>6</v>
      </c>
      <c r="B12" s="115" t="s">
        <v>138</v>
      </c>
      <c r="C12" s="168"/>
      <c r="D12" s="166">
        <v>0</v>
      </c>
      <c r="E12" s="166"/>
      <c r="F12" s="166"/>
      <c r="G12" s="166"/>
      <c r="H12" s="166"/>
      <c r="I12" s="166"/>
      <c r="J12" s="166"/>
      <c r="K12" s="166"/>
      <c r="L12" s="169"/>
      <c r="M12" s="168"/>
      <c r="N12" s="166"/>
      <c r="O12" s="166"/>
      <c r="P12" s="166"/>
      <c r="Q12" s="166"/>
      <c r="R12" s="166"/>
      <c r="S12" s="169"/>
      <c r="T12" s="182">
        <v>0</v>
      </c>
      <c r="U12" s="182"/>
      <c r="V12" s="170">
        <f t="shared" si="0"/>
        <v>0</v>
      </c>
    </row>
    <row r="13" spans="1:22" s="99" customFormat="1">
      <c r="A13" s="100">
        <v>7</v>
      </c>
      <c r="B13" s="115" t="s">
        <v>71</v>
      </c>
      <c r="C13" s="168"/>
      <c r="D13" s="166">
        <v>12126288.129484817</v>
      </c>
      <c r="E13" s="166"/>
      <c r="F13" s="166"/>
      <c r="G13" s="166"/>
      <c r="H13" s="166"/>
      <c r="I13" s="166"/>
      <c r="J13" s="166"/>
      <c r="K13" s="166"/>
      <c r="L13" s="169"/>
      <c r="M13" s="168"/>
      <c r="N13" s="166"/>
      <c r="O13" s="166"/>
      <c r="P13" s="166"/>
      <c r="Q13" s="166"/>
      <c r="R13" s="166"/>
      <c r="S13" s="169"/>
      <c r="T13" s="182">
        <v>9268387.066898942</v>
      </c>
      <c r="U13" s="182">
        <v>2857901.0625858745</v>
      </c>
      <c r="V13" s="170">
        <f t="shared" si="0"/>
        <v>12126288.129484817</v>
      </c>
    </row>
    <row r="14" spans="1:22" s="99" customFormat="1">
      <c r="A14" s="100">
        <v>8</v>
      </c>
      <c r="B14" s="115" t="s">
        <v>72</v>
      </c>
      <c r="C14" s="168"/>
      <c r="D14" s="166">
        <v>14124571.037123354</v>
      </c>
      <c r="E14" s="166"/>
      <c r="F14" s="166"/>
      <c r="G14" s="166"/>
      <c r="H14" s="166"/>
      <c r="I14" s="166"/>
      <c r="J14" s="166"/>
      <c r="K14" s="166"/>
      <c r="L14" s="169"/>
      <c r="M14" s="168"/>
      <c r="N14" s="166"/>
      <c r="O14" s="166"/>
      <c r="P14" s="166"/>
      <c r="Q14" s="166"/>
      <c r="R14" s="166"/>
      <c r="S14" s="169"/>
      <c r="T14" s="182">
        <v>13136829.268373353</v>
      </c>
      <c r="U14" s="182">
        <v>987741.76875000005</v>
      </c>
      <c r="V14" s="170">
        <f t="shared" si="0"/>
        <v>14124571.037123354</v>
      </c>
    </row>
    <row r="15" spans="1:22" s="99" customFormat="1">
      <c r="A15" s="100">
        <v>9</v>
      </c>
      <c r="B15" s="115" t="s">
        <v>950</v>
      </c>
      <c r="C15" s="168"/>
      <c r="D15" s="166">
        <v>182250.29132737438</v>
      </c>
      <c r="E15" s="166"/>
      <c r="F15" s="166"/>
      <c r="G15" s="166"/>
      <c r="H15" s="166"/>
      <c r="I15" s="166"/>
      <c r="J15" s="166"/>
      <c r="K15" s="166"/>
      <c r="L15" s="169"/>
      <c r="M15" s="168"/>
      <c r="N15" s="166"/>
      <c r="O15" s="166"/>
      <c r="P15" s="166"/>
      <c r="Q15" s="166"/>
      <c r="R15" s="166"/>
      <c r="S15" s="169"/>
      <c r="T15" s="182">
        <v>182250.29132737438</v>
      </c>
      <c r="U15" s="182"/>
      <c r="V15" s="170">
        <f t="shared" si="0"/>
        <v>182250.29132737438</v>
      </c>
    </row>
    <row r="16" spans="1:22" s="99" customFormat="1">
      <c r="A16" s="100">
        <v>10</v>
      </c>
      <c r="B16" s="115" t="s">
        <v>67</v>
      </c>
      <c r="C16" s="168"/>
      <c r="D16" s="166">
        <v>239624.0666048</v>
      </c>
      <c r="E16" s="166"/>
      <c r="F16" s="166"/>
      <c r="G16" s="166"/>
      <c r="H16" s="166"/>
      <c r="I16" s="166"/>
      <c r="J16" s="166"/>
      <c r="K16" s="166"/>
      <c r="L16" s="169"/>
      <c r="M16" s="168"/>
      <c r="N16" s="166"/>
      <c r="O16" s="166"/>
      <c r="P16" s="166"/>
      <c r="Q16" s="166"/>
      <c r="R16" s="166"/>
      <c r="S16" s="169"/>
      <c r="T16" s="182">
        <v>239624.0666048</v>
      </c>
      <c r="U16" s="182"/>
      <c r="V16" s="170">
        <f t="shared" si="0"/>
        <v>239624.0666048</v>
      </c>
    </row>
    <row r="17" spans="1:22" s="99" customFormat="1">
      <c r="A17" s="100">
        <v>11</v>
      </c>
      <c r="B17" s="115" t="s">
        <v>68</v>
      </c>
      <c r="C17" s="168"/>
      <c r="D17" s="166">
        <v>0</v>
      </c>
      <c r="E17" s="166"/>
      <c r="F17" s="166"/>
      <c r="G17" s="166"/>
      <c r="H17" s="166"/>
      <c r="I17" s="166"/>
      <c r="J17" s="166"/>
      <c r="K17" s="166"/>
      <c r="L17" s="169"/>
      <c r="M17" s="168"/>
      <c r="N17" s="166"/>
      <c r="O17" s="166"/>
      <c r="P17" s="166"/>
      <c r="Q17" s="166"/>
      <c r="R17" s="166"/>
      <c r="S17" s="169"/>
      <c r="T17" s="182"/>
      <c r="U17" s="182"/>
      <c r="V17" s="170">
        <f t="shared" si="0"/>
        <v>0</v>
      </c>
    </row>
    <row r="18" spans="1:22" s="99" customFormat="1">
      <c r="A18" s="100">
        <v>12</v>
      </c>
      <c r="B18" s="115" t="s">
        <v>69</v>
      </c>
      <c r="C18" s="168"/>
      <c r="D18" s="166">
        <v>0</v>
      </c>
      <c r="E18" s="166"/>
      <c r="F18" s="166"/>
      <c r="G18" s="166"/>
      <c r="H18" s="166"/>
      <c r="I18" s="166"/>
      <c r="J18" s="166"/>
      <c r="K18" s="166"/>
      <c r="L18" s="169"/>
      <c r="M18" s="168"/>
      <c r="N18" s="166"/>
      <c r="O18" s="166"/>
      <c r="P18" s="166"/>
      <c r="Q18" s="166"/>
      <c r="R18" s="166"/>
      <c r="S18" s="169"/>
      <c r="T18" s="182"/>
      <c r="U18" s="182"/>
      <c r="V18" s="170">
        <f t="shared" si="0"/>
        <v>0</v>
      </c>
    </row>
    <row r="19" spans="1:22" s="99" customFormat="1">
      <c r="A19" s="100">
        <v>13</v>
      </c>
      <c r="B19" s="115" t="s">
        <v>70</v>
      </c>
      <c r="C19" s="168"/>
      <c r="D19" s="166">
        <v>0</v>
      </c>
      <c r="E19" s="166"/>
      <c r="F19" s="166"/>
      <c r="G19" s="166"/>
      <c r="H19" s="166"/>
      <c r="I19" s="166"/>
      <c r="J19" s="166"/>
      <c r="K19" s="166"/>
      <c r="L19" s="169"/>
      <c r="M19" s="168"/>
      <c r="N19" s="166"/>
      <c r="O19" s="166"/>
      <c r="P19" s="166"/>
      <c r="Q19" s="166"/>
      <c r="R19" s="166"/>
      <c r="S19" s="169"/>
      <c r="T19" s="182"/>
      <c r="U19" s="182"/>
      <c r="V19" s="170">
        <f t="shared" si="0"/>
        <v>0</v>
      </c>
    </row>
    <row r="20" spans="1:22" s="99" customFormat="1">
      <c r="A20" s="100">
        <v>14</v>
      </c>
      <c r="B20" s="115" t="s">
        <v>154</v>
      </c>
      <c r="C20" s="168"/>
      <c r="D20" s="166">
        <v>0</v>
      </c>
      <c r="E20" s="166"/>
      <c r="F20" s="166"/>
      <c r="G20" s="166"/>
      <c r="H20" s="166"/>
      <c r="I20" s="166"/>
      <c r="J20" s="166"/>
      <c r="K20" s="166"/>
      <c r="L20" s="169"/>
      <c r="M20" s="168"/>
      <c r="N20" s="166"/>
      <c r="O20" s="166"/>
      <c r="P20" s="166"/>
      <c r="Q20" s="166"/>
      <c r="R20" s="166"/>
      <c r="S20" s="169"/>
      <c r="T20" s="182"/>
      <c r="U20" s="182"/>
      <c r="V20" s="170">
        <f t="shared" si="0"/>
        <v>0</v>
      </c>
    </row>
    <row r="21" spans="1:22" ht="14.4" thickBot="1">
      <c r="A21" s="65"/>
      <c r="B21" s="66" t="s">
        <v>66</v>
      </c>
      <c r="C21" s="171">
        <f>SUM(C7:C20)</f>
        <v>0</v>
      </c>
      <c r="D21" s="167">
        <f t="shared" ref="D21:V21" si="1">SUM(D7:D20)</f>
        <v>42004242.582032219</v>
      </c>
      <c r="E21" s="167">
        <f t="shared" si="1"/>
        <v>0</v>
      </c>
      <c r="F21" s="167">
        <f t="shared" si="1"/>
        <v>0</v>
      </c>
      <c r="G21" s="167">
        <f t="shared" si="1"/>
        <v>0</v>
      </c>
      <c r="H21" s="167">
        <f t="shared" si="1"/>
        <v>0</v>
      </c>
      <c r="I21" s="167">
        <f t="shared" si="1"/>
        <v>0</v>
      </c>
      <c r="J21" s="167">
        <f t="shared" si="1"/>
        <v>0</v>
      </c>
      <c r="K21" s="167">
        <f t="shared" si="1"/>
        <v>0</v>
      </c>
      <c r="L21" s="172">
        <f t="shared" si="1"/>
        <v>0</v>
      </c>
      <c r="M21" s="171">
        <f t="shared" si="1"/>
        <v>0</v>
      </c>
      <c r="N21" s="167">
        <f t="shared" si="1"/>
        <v>0</v>
      </c>
      <c r="O21" s="167">
        <f t="shared" si="1"/>
        <v>0</v>
      </c>
      <c r="P21" s="167">
        <f t="shared" si="1"/>
        <v>0</v>
      </c>
      <c r="Q21" s="167">
        <f t="shared" si="1"/>
        <v>0</v>
      </c>
      <c r="R21" s="167">
        <f t="shared" si="1"/>
        <v>0</v>
      </c>
      <c r="S21" s="172">
        <f t="shared" si="1"/>
        <v>0</v>
      </c>
      <c r="T21" s="172">
        <f>SUM(T7:T20)</f>
        <v>38158599.750696346</v>
      </c>
      <c r="U21" s="172">
        <f t="shared" si="1"/>
        <v>3845642.8313358743</v>
      </c>
      <c r="V21" s="173">
        <f t="shared" si="1"/>
        <v>42004242.582032219</v>
      </c>
    </row>
    <row r="24" spans="1:22">
      <c r="A24" s="18"/>
      <c r="B24" s="18"/>
      <c r="C24" s="41"/>
      <c r="D24" s="41"/>
      <c r="E24" s="41"/>
    </row>
    <row r="25" spans="1:22">
      <c r="A25" s="58"/>
      <c r="B25" s="58"/>
      <c r="C25" s="18"/>
      <c r="D25" s="41"/>
      <c r="E25" s="41"/>
    </row>
    <row r="26" spans="1:22">
      <c r="A26" s="58"/>
      <c r="B26" s="59"/>
      <c r="C26" s="18"/>
      <c r="D26" s="41"/>
      <c r="E26" s="41"/>
    </row>
    <row r="27" spans="1:22">
      <c r="A27" s="58"/>
      <c r="B27" s="58"/>
      <c r="C27" s="18"/>
      <c r="D27" s="41"/>
      <c r="E27" s="41"/>
    </row>
    <row r="28" spans="1:22">
      <c r="A28" s="58"/>
      <c r="B28" s="59"/>
      <c r="C28" s="18"/>
      <c r="D28" s="41"/>
      <c r="E28" s="41"/>
    </row>
  </sheetData>
  <mergeCells count="5">
    <mergeCell ref="C5:L5"/>
    <mergeCell ref="M5:S5"/>
    <mergeCell ref="V5:V6"/>
    <mergeCell ref="T5:T6"/>
    <mergeCell ref="U5:U6"/>
  </mergeCells>
  <pageMargins left="0.7" right="0.7" top="0.75" bottom="0.75" header="0.3" footer="0.3"/>
  <pageSetup paperSize="9" scale="1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5" zoomScaleNormal="85" workbookViewId="0">
      <pane xSplit="1" ySplit="7" topLeftCell="B8" activePane="bottomRight" state="frozen"/>
      <selection activeCell="F13" sqref="F13"/>
      <selection pane="topRight" activeCell="F13" sqref="F13"/>
      <selection pane="bottomLeft" activeCell="F13" sqref="F13"/>
      <selection pane="bottomRight" activeCell="F25" sqref="F25"/>
    </sheetView>
  </sheetViews>
  <sheetFormatPr defaultColWidth="9.109375" defaultRowHeight="13.8"/>
  <cols>
    <col min="1" max="1" width="10.5546875" style="2" bestFit="1" customWidth="1"/>
    <col min="2" max="2" width="99.6640625" style="2" customWidth="1"/>
    <col min="3" max="3" width="20.88671875" style="2" customWidth="1"/>
    <col min="4" max="4" width="14.88671875" style="2" bestFit="1" customWidth="1"/>
    <col min="5" max="5" width="18.44140625" style="2" customWidth="1"/>
    <col min="6" max="6" width="17.33203125" style="2" customWidth="1"/>
    <col min="7" max="7" width="20.109375" style="2" customWidth="1"/>
    <col min="8" max="8" width="15.33203125" style="2" customWidth="1"/>
    <col min="9" max="16384" width="9.109375" style="12"/>
  </cols>
  <sheetData>
    <row r="1" spans="1:9">
      <c r="A1" s="2" t="s">
        <v>108</v>
      </c>
      <c r="B1" s="215" t="str">
        <f>Info!C2</f>
        <v>სს ”ლიბერთი ბანკი”</v>
      </c>
    </row>
    <row r="2" spans="1:9">
      <c r="A2" s="2" t="s">
        <v>109</v>
      </c>
      <c r="B2" s="494">
        <f>'1. key ratios'!B2</f>
        <v>45382</v>
      </c>
    </row>
    <row r="4" spans="1:9" ht="14.4" thickBot="1">
      <c r="A4" s="2" t="s">
        <v>261</v>
      </c>
      <c r="B4" s="185" t="s">
        <v>296</v>
      </c>
    </row>
    <row r="5" spans="1:9">
      <c r="A5" s="63"/>
      <c r="B5" s="97"/>
      <c r="C5" s="726" t="s">
        <v>0</v>
      </c>
      <c r="D5" s="726" t="s">
        <v>1</v>
      </c>
      <c r="E5" s="726" t="s">
        <v>2</v>
      </c>
      <c r="F5" s="726" t="s">
        <v>3</v>
      </c>
      <c r="G5" s="727" t="s">
        <v>4</v>
      </c>
      <c r="H5" s="728" t="s">
        <v>5</v>
      </c>
      <c r="I5" s="24"/>
    </row>
    <row r="6" spans="1:9" ht="15" customHeight="1">
      <c r="A6" s="96"/>
      <c r="B6" s="22"/>
      <c r="C6" s="923" t="s">
        <v>288</v>
      </c>
      <c r="D6" s="927" t="s">
        <v>309</v>
      </c>
      <c r="E6" s="928"/>
      <c r="F6" s="923" t="s">
        <v>315</v>
      </c>
      <c r="G6" s="923" t="s">
        <v>316</v>
      </c>
      <c r="H6" s="925" t="s">
        <v>290</v>
      </c>
      <c r="I6" s="24"/>
    </row>
    <row r="7" spans="1:9" ht="69">
      <c r="A7" s="96"/>
      <c r="B7" s="22"/>
      <c r="C7" s="924"/>
      <c r="D7" s="184" t="s">
        <v>291</v>
      </c>
      <c r="E7" s="184" t="s">
        <v>289</v>
      </c>
      <c r="F7" s="924"/>
      <c r="G7" s="924"/>
      <c r="H7" s="926"/>
      <c r="I7" s="24"/>
    </row>
    <row r="8" spans="1:9">
      <c r="A8" s="54">
        <v>1</v>
      </c>
      <c r="B8" s="115" t="s">
        <v>134</v>
      </c>
      <c r="C8" s="174">
        <v>510753966.88616145</v>
      </c>
      <c r="D8" s="175">
        <v>83458.91</v>
      </c>
      <c r="E8" s="174">
        <v>41729.455000000002</v>
      </c>
      <c r="F8" s="174">
        <v>87520465.336091265</v>
      </c>
      <c r="G8" s="225">
        <v>87520465.336091265</v>
      </c>
      <c r="H8" s="190">
        <v>0.17134143056216389</v>
      </c>
    </row>
    <row r="9" spans="1:9" ht="15" customHeight="1">
      <c r="A9" s="54">
        <v>2</v>
      </c>
      <c r="B9" s="115" t="s">
        <v>135</v>
      </c>
      <c r="C9" s="174">
        <v>0</v>
      </c>
      <c r="D9" s="175"/>
      <c r="E9" s="174"/>
      <c r="F9" s="174">
        <v>0</v>
      </c>
      <c r="G9" s="225"/>
      <c r="H9" s="190"/>
    </row>
    <row r="10" spans="1:9">
      <c r="A10" s="54">
        <v>3</v>
      </c>
      <c r="B10" s="115" t="s">
        <v>136</v>
      </c>
      <c r="C10" s="174">
        <v>0</v>
      </c>
      <c r="D10" s="175"/>
      <c r="E10" s="174"/>
      <c r="F10" s="174">
        <v>0</v>
      </c>
      <c r="G10" s="225"/>
      <c r="H10" s="190"/>
    </row>
    <row r="11" spans="1:9">
      <c r="A11" s="54">
        <v>4</v>
      </c>
      <c r="B11" s="115" t="s">
        <v>137</v>
      </c>
      <c r="C11" s="174">
        <v>0</v>
      </c>
      <c r="D11" s="175"/>
      <c r="E11" s="174"/>
      <c r="F11" s="174">
        <v>0</v>
      </c>
      <c r="G11" s="225"/>
      <c r="H11" s="190"/>
    </row>
    <row r="12" spans="1:9">
      <c r="A12" s="54">
        <v>5</v>
      </c>
      <c r="B12" s="115" t="s">
        <v>949</v>
      </c>
      <c r="C12" s="174">
        <v>18385149.176444903</v>
      </c>
      <c r="D12" s="175"/>
      <c r="E12" s="174"/>
      <c r="F12" s="174">
        <v>18385149.176444903</v>
      </c>
      <c r="G12" s="225">
        <v>3053640.1189530287</v>
      </c>
      <c r="H12" s="190">
        <v>0.16609275723829098</v>
      </c>
    </row>
    <row r="13" spans="1:9">
      <c r="A13" s="54">
        <v>6</v>
      </c>
      <c r="B13" s="115" t="s">
        <v>138</v>
      </c>
      <c r="C13" s="174">
        <v>197447314.78498051</v>
      </c>
      <c r="D13" s="175"/>
      <c r="E13" s="174"/>
      <c r="F13" s="174">
        <v>66680039.823220484</v>
      </c>
      <c r="G13" s="225">
        <v>66680039.823220484</v>
      </c>
      <c r="H13" s="190">
        <v>0.33771054266215184</v>
      </c>
    </row>
    <row r="14" spans="1:9">
      <c r="A14" s="54">
        <v>7</v>
      </c>
      <c r="B14" s="115" t="s">
        <v>71</v>
      </c>
      <c r="C14" s="174">
        <v>542906377.9697578</v>
      </c>
      <c r="D14" s="175">
        <v>191911128.23577467</v>
      </c>
      <c r="E14" s="174">
        <v>41506166.702737391</v>
      </c>
      <c r="F14" s="175">
        <v>584412544.67249513</v>
      </c>
      <c r="G14" s="225">
        <v>572286256.54301047</v>
      </c>
      <c r="H14" s="190">
        <v>0.97925046571975927</v>
      </c>
    </row>
    <row r="15" spans="1:9">
      <c r="A15" s="54">
        <v>8</v>
      </c>
      <c r="B15" s="115" t="s">
        <v>72</v>
      </c>
      <c r="C15" s="174">
        <v>1931090201.5444138</v>
      </c>
      <c r="D15" s="175">
        <v>122219732.56628571</v>
      </c>
      <c r="E15" s="174">
        <v>8198748.8979981225</v>
      </c>
      <c r="F15" s="175">
        <v>1345661564.5087848</v>
      </c>
      <c r="G15" s="225">
        <v>1331536993.4716616</v>
      </c>
      <c r="H15" s="190">
        <v>0.68661093189227773</v>
      </c>
    </row>
    <row r="16" spans="1:9">
      <c r="A16" s="54">
        <v>9</v>
      </c>
      <c r="B16" s="115" t="s">
        <v>950</v>
      </c>
      <c r="C16" s="174">
        <v>517936313.14758533</v>
      </c>
      <c r="D16" s="175"/>
      <c r="E16" s="174"/>
      <c r="F16" s="175">
        <v>181277709.60165486</v>
      </c>
      <c r="G16" s="225">
        <v>181095459.31032747</v>
      </c>
      <c r="H16" s="190">
        <v>0.34964812219822966</v>
      </c>
    </row>
    <row r="17" spans="1:8">
      <c r="A17" s="54">
        <v>10</v>
      </c>
      <c r="B17" s="115" t="s">
        <v>67</v>
      </c>
      <c r="C17" s="174">
        <v>28854245.154310822</v>
      </c>
      <c r="D17" s="175"/>
      <c r="E17" s="174"/>
      <c r="F17" s="175">
        <v>39966619.189988486</v>
      </c>
      <c r="G17" s="225">
        <v>39726995.123383686</v>
      </c>
      <c r="H17" s="190">
        <v>1.3768163024513735</v>
      </c>
    </row>
    <row r="18" spans="1:8">
      <c r="A18" s="54">
        <v>11</v>
      </c>
      <c r="B18" s="115" t="s">
        <v>68</v>
      </c>
      <c r="C18" s="174">
        <v>2044719.04</v>
      </c>
      <c r="D18" s="175"/>
      <c r="E18" s="174"/>
      <c r="F18" s="175">
        <v>5111797.5999999996</v>
      </c>
      <c r="G18" s="225">
        <v>5111797.5999999996</v>
      </c>
      <c r="H18" s="190">
        <v>2.4999999999999996</v>
      </c>
    </row>
    <row r="19" spans="1:8">
      <c r="A19" s="54">
        <v>12</v>
      </c>
      <c r="B19" s="115" t="s">
        <v>69</v>
      </c>
      <c r="C19" s="174">
        <v>0</v>
      </c>
      <c r="D19" s="175"/>
      <c r="E19" s="174"/>
      <c r="F19" s="175">
        <v>0</v>
      </c>
      <c r="G19" s="225">
        <v>0</v>
      </c>
      <c r="H19" s="190"/>
    </row>
    <row r="20" spans="1:8">
      <c r="A20" s="54">
        <v>13</v>
      </c>
      <c r="B20" s="115" t="s">
        <v>70</v>
      </c>
      <c r="C20" s="174">
        <v>0</v>
      </c>
      <c r="D20" s="175"/>
      <c r="E20" s="174"/>
      <c r="F20" s="175">
        <v>0</v>
      </c>
      <c r="G20" s="225">
        <v>0</v>
      </c>
      <c r="H20" s="190"/>
    </row>
    <row r="21" spans="1:8">
      <c r="A21" s="54">
        <v>14</v>
      </c>
      <c r="B21" s="115" t="s">
        <v>154</v>
      </c>
      <c r="C21" s="174">
        <v>541346706.42100012</v>
      </c>
      <c r="D21" s="175"/>
      <c r="E21" s="174"/>
      <c r="F21" s="175">
        <v>175734570.82299998</v>
      </c>
      <c r="G21" s="225">
        <v>175734570.82299998</v>
      </c>
      <c r="H21" s="190">
        <v>0.32462480835033086</v>
      </c>
    </row>
    <row r="22" spans="1:8" ht="14.4" thickBot="1">
      <c r="A22" s="98"/>
      <c r="B22" s="102" t="s">
        <v>66</v>
      </c>
      <c r="C22" s="167">
        <f>SUM(C8:C21)</f>
        <v>4290764994.1246543</v>
      </c>
      <c r="D22" s="167">
        <f>SUM(D8:D21)</f>
        <v>314214319.71206039</v>
      </c>
      <c r="E22" s="167">
        <f>SUM(E8:E21)</f>
        <v>49746645.055735514</v>
      </c>
      <c r="F22" s="167">
        <f>SUM(F8:F21)</f>
        <v>2504750460.7316799</v>
      </c>
      <c r="G22" s="167">
        <f>SUM(G8:G21)</f>
        <v>2462746218.1496477</v>
      </c>
      <c r="H22" s="191">
        <f>G22/(C22+E22)</f>
        <v>0.56738615694961791</v>
      </c>
    </row>
    <row r="28" spans="1:8" ht="10.5" customHeight="1"/>
  </sheetData>
  <mergeCells count="5">
    <mergeCell ref="C6:C7"/>
    <mergeCell ref="F6:F7"/>
    <mergeCell ref="G6:G7"/>
    <mergeCell ref="H6:H7"/>
    <mergeCell ref="D6:E6"/>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activeCell="F13" sqref="F13"/>
      <selection pane="topRight" activeCell="F13" sqref="F13"/>
      <selection pane="bottomLeft" activeCell="F13" sqref="F13"/>
      <selection pane="bottomRight" activeCell="A5" sqref="A5:B5"/>
    </sheetView>
  </sheetViews>
  <sheetFormatPr defaultColWidth="9.109375" defaultRowHeight="13.8"/>
  <cols>
    <col min="1" max="1" width="10.5546875" style="215" bestFit="1" customWidth="1"/>
    <col min="2" max="2" width="96.109375" style="215" customWidth="1"/>
    <col min="3" max="3" width="14.88671875" style="215" bestFit="1" customWidth="1"/>
    <col min="4" max="4" width="12.6640625" style="215" customWidth="1"/>
    <col min="5" max="5" width="14.44140625" style="215" bestFit="1" customWidth="1"/>
    <col min="6" max="8" width="12.6640625" style="215" customWidth="1"/>
    <col min="9" max="9" width="13.33203125" style="215" bestFit="1" customWidth="1"/>
    <col min="10" max="11" width="12.6640625" style="215" customWidth="1"/>
    <col min="12" max="16384" width="9.109375" style="215"/>
  </cols>
  <sheetData>
    <row r="1" spans="1:11">
      <c r="A1" s="215" t="s">
        <v>108</v>
      </c>
      <c r="B1" s="215" t="str">
        <f>Info!C2</f>
        <v>სს ”ლიბერთი ბანკი”</v>
      </c>
    </row>
    <row r="2" spans="1:11">
      <c r="A2" s="215" t="s">
        <v>109</v>
      </c>
      <c r="B2" s="494">
        <f>'1. key ratios'!B2</f>
        <v>45382</v>
      </c>
      <c r="C2" s="216"/>
      <c r="D2" s="216"/>
    </row>
    <row r="3" spans="1:11">
      <c r="B3" s="216"/>
      <c r="C3" s="216"/>
      <c r="D3" s="216"/>
    </row>
    <row r="4" spans="1:11" ht="14.4" thickBot="1">
      <c r="A4" s="215" t="s">
        <v>352</v>
      </c>
      <c r="B4" s="185" t="s">
        <v>351</v>
      </c>
      <c r="C4" s="216"/>
      <c r="D4" s="216"/>
    </row>
    <row r="5" spans="1:11" ht="30" customHeight="1">
      <c r="A5" s="932"/>
      <c r="B5" s="933"/>
      <c r="C5" s="930" t="s">
        <v>384</v>
      </c>
      <c r="D5" s="930"/>
      <c r="E5" s="930"/>
      <c r="F5" s="930" t="s">
        <v>385</v>
      </c>
      <c r="G5" s="930"/>
      <c r="H5" s="930"/>
      <c r="I5" s="930" t="s">
        <v>386</v>
      </c>
      <c r="J5" s="930"/>
      <c r="K5" s="931"/>
    </row>
    <row r="6" spans="1:11">
      <c r="A6" s="213"/>
      <c r="B6" s="214"/>
      <c r="C6" s="217" t="s">
        <v>26</v>
      </c>
      <c r="D6" s="217" t="s">
        <v>90</v>
      </c>
      <c r="E6" s="217" t="s">
        <v>66</v>
      </c>
      <c r="F6" s="217" t="s">
        <v>26</v>
      </c>
      <c r="G6" s="217" t="s">
        <v>90</v>
      </c>
      <c r="H6" s="217" t="s">
        <v>66</v>
      </c>
      <c r="I6" s="217" t="s">
        <v>26</v>
      </c>
      <c r="J6" s="217" t="s">
        <v>90</v>
      </c>
      <c r="K6" s="219" t="s">
        <v>66</v>
      </c>
    </row>
    <row r="7" spans="1:11">
      <c r="A7" s="220" t="s">
        <v>322</v>
      </c>
      <c r="B7" s="212"/>
      <c r="C7" s="212"/>
      <c r="D7" s="212"/>
      <c r="E7" s="212"/>
      <c r="F7" s="212"/>
      <c r="G7" s="212"/>
      <c r="H7" s="212"/>
      <c r="I7" s="212"/>
      <c r="J7" s="212"/>
      <c r="K7" s="221"/>
    </row>
    <row r="8" spans="1:11">
      <c r="A8" s="211">
        <v>1</v>
      </c>
      <c r="B8" s="196" t="s">
        <v>322</v>
      </c>
      <c r="C8" s="531"/>
      <c r="D8" s="531"/>
      <c r="E8" s="531"/>
      <c r="F8" s="532">
        <v>582455026.52209985</v>
      </c>
      <c r="G8" s="532">
        <v>345299146.7617287</v>
      </c>
      <c r="H8" s="532">
        <v>927754173.28382885</v>
      </c>
      <c r="I8" s="532">
        <v>575018830.18403363</v>
      </c>
      <c r="J8" s="532">
        <v>160762123.21474391</v>
      </c>
      <c r="K8" s="533">
        <v>735780953.39877772</v>
      </c>
    </row>
    <row r="9" spans="1:11">
      <c r="A9" s="220" t="s">
        <v>323</v>
      </c>
      <c r="B9" s="212"/>
      <c r="C9" s="534"/>
      <c r="D9" s="534"/>
      <c r="E9" s="534"/>
      <c r="F9" s="534"/>
      <c r="G9" s="534"/>
      <c r="H9" s="534"/>
      <c r="I9" s="534"/>
      <c r="J9" s="534"/>
      <c r="K9" s="535"/>
    </row>
    <row r="10" spans="1:11">
      <c r="A10" s="222">
        <v>2</v>
      </c>
      <c r="B10" s="197" t="s">
        <v>324</v>
      </c>
      <c r="C10" s="868">
        <v>1157085844.2263489</v>
      </c>
      <c r="D10" s="536">
        <v>416438615.19910103</v>
      </c>
      <c r="E10" s="536">
        <v>1573524459.4254506</v>
      </c>
      <c r="F10" s="536">
        <v>177103240.10218519</v>
      </c>
      <c r="G10" s="536">
        <v>74019777.966542512</v>
      </c>
      <c r="H10" s="536">
        <v>251123018.06872773</v>
      </c>
      <c r="I10" s="536">
        <v>45247179.100440666</v>
      </c>
      <c r="J10" s="536">
        <v>26272411.988730181</v>
      </c>
      <c r="K10" s="537">
        <v>71519591.089170843</v>
      </c>
    </row>
    <row r="11" spans="1:11">
      <c r="A11" s="222">
        <v>3</v>
      </c>
      <c r="B11" s="197" t="s">
        <v>325</v>
      </c>
      <c r="C11" s="868">
        <v>1136036642.5666151</v>
      </c>
      <c r="D11" s="536">
        <v>405680801.18419278</v>
      </c>
      <c r="E11" s="536">
        <v>1541717443.7508082</v>
      </c>
      <c r="F11" s="536">
        <v>361089450.4498626</v>
      </c>
      <c r="G11" s="536">
        <v>124221790.45227493</v>
      </c>
      <c r="H11" s="536">
        <v>485311240.90213776</v>
      </c>
      <c r="I11" s="536">
        <v>313230681.56409776</v>
      </c>
      <c r="J11" s="536">
        <v>104397155.0780737</v>
      </c>
      <c r="K11" s="537">
        <v>417627836.64217168</v>
      </c>
    </row>
    <row r="12" spans="1:11">
      <c r="A12" s="222">
        <v>4</v>
      </c>
      <c r="B12" s="197" t="s">
        <v>326</v>
      </c>
      <c r="C12" s="868"/>
      <c r="D12" s="536"/>
      <c r="E12" s="536">
        <v>0</v>
      </c>
      <c r="F12" s="536"/>
      <c r="G12" s="536"/>
      <c r="H12" s="536"/>
      <c r="I12" s="536"/>
      <c r="J12" s="536"/>
      <c r="K12" s="537"/>
    </row>
    <row r="13" spans="1:11">
      <c r="A13" s="222">
        <v>5</v>
      </c>
      <c r="B13" s="197" t="s">
        <v>327</v>
      </c>
      <c r="C13" s="868">
        <v>30119.694175824159</v>
      </c>
      <c r="D13" s="536">
        <v>0</v>
      </c>
      <c r="E13" s="536">
        <v>30119.694175824159</v>
      </c>
      <c r="F13" s="536">
        <v>30119.694175824159</v>
      </c>
      <c r="G13" s="536">
        <v>0</v>
      </c>
      <c r="H13" s="536">
        <v>30119.694175824159</v>
      </c>
      <c r="I13" s="536">
        <v>29848.93728260868</v>
      </c>
      <c r="J13" s="536">
        <v>0</v>
      </c>
      <c r="K13" s="537">
        <v>29848.93728260868</v>
      </c>
    </row>
    <row r="14" spans="1:11">
      <c r="A14" s="222">
        <v>6</v>
      </c>
      <c r="B14" s="197" t="s">
        <v>342</v>
      </c>
      <c r="C14" s="868">
        <v>35123427.048901096</v>
      </c>
      <c r="D14" s="536">
        <v>13770813.489883153</v>
      </c>
      <c r="E14" s="536">
        <v>48894240.538784251</v>
      </c>
      <c r="F14" s="536">
        <v>15898870.413970878</v>
      </c>
      <c r="G14" s="536">
        <v>26589444.043567847</v>
      </c>
      <c r="H14" s="536">
        <v>42488314.457538702</v>
      </c>
      <c r="I14" s="536">
        <v>5268957.9319891278</v>
      </c>
      <c r="J14" s="536">
        <v>9501498.926381357</v>
      </c>
      <c r="K14" s="537">
        <v>14770456.858370485</v>
      </c>
    </row>
    <row r="15" spans="1:11">
      <c r="A15" s="222">
        <v>7</v>
      </c>
      <c r="B15" s="197" t="s">
        <v>329</v>
      </c>
      <c r="C15" s="868">
        <v>172311953.2882199</v>
      </c>
      <c r="D15" s="536">
        <v>51877949.378992885</v>
      </c>
      <c r="E15" s="536">
        <v>224189902.66721281</v>
      </c>
      <c r="F15" s="536">
        <v>54815271.995299384</v>
      </c>
      <c r="G15" s="536">
        <v>10042831.814813185</v>
      </c>
      <c r="H15" s="536">
        <v>64858103.810112558</v>
      </c>
      <c r="I15" s="536">
        <v>52172436.101088285</v>
      </c>
      <c r="J15" s="536">
        <v>10586897.492318815</v>
      </c>
      <c r="K15" s="537">
        <v>62759333.593407124</v>
      </c>
    </row>
    <row r="16" spans="1:11">
      <c r="A16" s="222">
        <v>8</v>
      </c>
      <c r="B16" s="198" t="s">
        <v>330</v>
      </c>
      <c r="C16" s="868">
        <v>2500587986.8242607</v>
      </c>
      <c r="D16" s="536">
        <v>887768179.25216997</v>
      </c>
      <c r="E16" s="536">
        <v>3388356166.0764308</v>
      </c>
      <c r="F16" s="536">
        <v>608936952.65549374</v>
      </c>
      <c r="G16" s="536">
        <v>234873844.27719849</v>
      </c>
      <c r="H16" s="536">
        <v>843810796.93269265</v>
      </c>
      <c r="I16" s="536">
        <v>415949103.63489848</v>
      </c>
      <c r="J16" s="536">
        <v>150757963.48550403</v>
      </c>
      <c r="K16" s="537">
        <v>566707067.12040257</v>
      </c>
    </row>
    <row r="17" spans="1:11">
      <c r="A17" s="220" t="s">
        <v>331</v>
      </c>
      <c r="B17" s="212"/>
      <c r="C17" s="869"/>
      <c r="D17" s="869"/>
      <c r="E17" s="869"/>
      <c r="F17" s="534"/>
      <c r="G17" s="534"/>
      <c r="H17" s="534"/>
      <c r="I17" s="534"/>
      <c r="J17" s="534"/>
      <c r="K17" s="535"/>
    </row>
    <row r="18" spans="1:11">
      <c r="A18" s="222">
        <v>9</v>
      </c>
      <c r="B18" s="197" t="s">
        <v>332</v>
      </c>
      <c r="C18" s="868">
        <v>2299450.5494505493</v>
      </c>
      <c r="D18" s="536">
        <v>0</v>
      </c>
      <c r="E18" s="536">
        <v>2299450.5494505493</v>
      </c>
      <c r="F18" s="536">
        <v>0</v>
      </c>
      <c r="G18" s="536">
        <v>0</v>
      </c>
      <c r="H18" s="536">
        <v>0</v>
      </c>
      <c r="I18" s="536">
        <v>0</v>
      </c>
      <c r="J18" s="536">
        <v>0</v>
      </c>
      <c r="K18" s="537">
        <v>0</v>
      </c>
    </row>
    <row r="19" spans="1:11">
      <c r="A19" s="222">
        <v>10</v>
      </c>
      <c r="B19" s="197" t="s">
        <v>333</v>
      </c>
      <c r="C19" s="868">
        <v>2144101306.5671084</v>
      </c>
      <c r="D19" s="536">
        <v>690542647.08888316</v>
      </c>
      <c r="E19" s="536">
        <v>2834643953.6559906</v>
      </c>
      <c r="F19" s="536">
        <v>127766963.22893807</v>
      </c>
      <c r="G19" s="536">
        <v>28425055.272421427</v>
      </c>
      <c r="H19" s="536">
        <v>156192018.50135949</v>
      </c>
      <c r="I19" s="536">
        <v>133133707.96287458</v>
      </c>
      <c r="J19" s="536">
        <v>214140207.42863637</v>
      </c>
      <c r="K19" s="537">
        <v>347273915.39151096</v>
      </c>
    </row>
    <row r="20" spans="1:11">
      <c r="A20" s="222">
        <v>11</v>
      </c>
      <c r="B20" s="197" t="s">
        <v>334</v>
      </c>
      <c r="C20" s="868">
        <v>55737580.197582401</v>
      </c>
      <c r="D20" s="536">
        <v>18538376.762626376</v>
      </c>
      <c r="E20" s="536">
        <v>74275956.960208774</v>
      </c>
      <c r="F20" s="536">
        <v>3242583.4194695316</v>
      </c>
      <c r="G20" s="536">
        <v>0</v>
      </c>
      <c r="H20" s="536">
        <v>3242583.4194695316</v>
      </c>
      <c r="I20" s="536">
        <v>3229403.3487749081</v>
      </c>
      <c r="J20" s="536">
        <v>0</v>
      </c>
      <c r="K20" s="537">
        <v>3229403.3487749081</v>
      </c>
    </row>
    <row r="21" spans="1:11" ht="14.4" thickBot="1">
      <c r="A21" s="145">
        <v>12</v>
      </c>
      <c r="B21" s="223" t="s">
        <v>335</v>
      </c>
      <c r="C21" s="870">
        <v>2202138337.3141413</v>
      </c>
      <c r="D21" s="538">
        <v>709081023.85150957</v>
      </c>
      <c r="E21" s="870">
        <v>2911219361.1656508</v>
      </c>
      <c r="F21" s="538">
        <v>131009546.64840761</v>
      </c>
      <c r="G21" s="538">
        <v>28425055.272421427</v>
      </c>
      <c r="H21" s="538">
        <v>159434601.92082903</v>
      </c>
      <c r="I21" s="538">
        <v>136363111.31164947</v>
      </c>
      <c r="J21" s="538">
        <v>214140207.42863637</v>
      </c>
      <c r="K21" s="539">
        <v>350503318.74028587</v>
      </c>
    </row>
    <row r="22" spans="1:11" ht="27" customHeight="1" thickBot="1">
      <c r="A22" s="209"/>
      <c r="B22" s="210"/>
      <c r="C22" s="210"/>
      <c r="D22" s="210"/>
      <c r="E22" s="210"/>
      <c r="F22" s="929" t="s">
        <v>336</v>
      </c>
      <c r="G22" s="930"/>
      <c r="H22" s="930"/>
      <c r="I22" s="929" t="s">
        <v>337</v>
      </c>
      <c r="J22" s="930"/>
      <c r="K22" s="931"/>
    </row>
    <row r="23" spans="1:11">
      <c r="A23" s="202">
        <v>13</v>
      </c>
      <c r="B23" s="199" t="s">
        <v>322</v>
      </c>
      <c r="C23" s="208"/>
      <c r="D23" s="208"/>
      <c r="E23" s="208"/>
      <c r="F23" s="540">
        <v>582455026.52209985</v>
      </c>
      <c r="G23" s="540">
        <v>345299146.7617287</v>
      </c>
      <c r="H23" s="540">
        <v>927754173.2838285</v>
      </c>
      <c r="I23" s="540">
        <v>575018830.18403363</v>
      </c>
      <c r="J23" s="540">
        <v>160762123.21474391</v>
      </c>
      <c r="K23" s="541">
        <v>735780953.39877748</v>
      </c>
    </row>
    <row r="24" spans="1:11" ht="14.4" thickBot="1">
      <c r="A24" s="203">
        <v>14</v>
      </c>
      <c r="B24" s="200" t="s">
        <v>338</v>
      </c>
      <c r="C24" s="224"/>
      <c r="D24" s="206"/>
      <c r="E24" s="207"/>
      <c r="F24" s="542">
        <v>477927406.00708616</v>
      </c>
      <c r="G24" s="542">
        <v>206448789.00477707</v>
      </c>
      <c r="H24" s="542">
        <v>684376195.01186359</v>
      </c>
      <c r="I24" s="542">
        <v>279585992.32324898</v>
      </c>
      <c r="J24" s="542">
        <v>37689490.871376008</v>
      </c>
      <c r="K24" s="543">
        <v>216203748.3801167</v>
      </c>
    </row>
    <row r="25" spans="1:11" ht="14.4" thickBot="1">
      <c r="A25" s="204">
        <v>15</v>
      </c>
      <c r="B25" s="201" t="s">
        <v>339</v>
      </c>
      <c r="C25" s="205"/>
      <c r="D25" s="205"/>
      <c r="E25" s="205"/>
      <c r="F25" s="544">
        <v>1.2187102459520052</v>
      </c>
      <c r="G25" s="544">
        <v>1.6725656199113803</v>
      </c>
      <c r="H25" s="544">
        <v>1.3556201692078813</v>
      </c>
      <c r="I25" s="544">
        <v>2.0566796834342616</v>
      </c>
      <c r="J25" s="544">
        <v>4.2654363191952198</v>
      </c>
      <c r="K25" s="545">
        <v>3.4031831497443363</v>
      </c>
    </row>
    <row r="28" spans="1:11" ht="41.4">
      <c r="B28" s="23" t="s">
        <v>383</v>
      </c>
    </row>
  </sheetData>
  <mergeCells count="6">
    <mergeCell ref="F22:H22"/>
    <mergeCell ref="I22:K22"/>
    <mergeCell ref="A5:B5"/>
    <mergeCell ref="C5:E5"/>
    <mergeCell ref="F5:H5"/>
    <mergeCell ref="I5:K5"/>
  </mergeCells>
  <pageMargins left="0.7" right="0.7" top="0.75" bottom="0.75" header="0.3" footer="0.3"/>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activeCell="F13" sqref="F13"/>
      <selection pane="topRight" activeCell="F13" sqref="F13"/>
      <selection pane="bottomLeft" activeCell="F13" sqref="F13"/>
      <selection pane="bottomRight" activeCell="K27" sqref="K27"/>
    </sheetView>
  </sheetViews>
  <sheetFormatPr defaultColWidth="9.109375" defaultRowHeight="13.8"/>
  <cols>
    <col min="1" max="1" width="10.5546875" style="39" bestFit="1" customWidth="1"/>
    <col min="2" max="2" width="59" style="39" customWidth="1"/>
    <col min="3" max="3" width="15.5546875" style="39" bestFit="1" customWidth="1"/>
    <col min="4" max="4" width="16.44140625" style="39" customWidth="1"/>
    <col min="5" max="5" width="24.33203125" style="39" customWidth="1"/>
    <col min="6" max="10" width="10.6640625" style="39" customWidth="1"/>
    <col min="11" max="11" width="11.5546875" style="39" bestFit="1" customWidth="1"/>
    <col min="12" max="13" width="10.6640625" style="39" customWidth="1"/>
    <col min="14" max="14" width="19.44140625" style="39" customWidth="1"/>
    <col min="15" max="16384" width="9.109375" style="12"/>
  </cols>
  <sheetData>
    <row r="1" spans="1:14">
      <c r="A1" s="5" t="s">
        <v>108</v>
      </c>
      <c r="B1" s="39" t="str">
        <f>Info!C2</f>
        <v>სს ”ლიბერთი ბანკი”</v>
      </c>
    </row>
    <row r="2" spans="1:14" ht="14.25" customHeight="1">
      <c r="A2" s="39" t="s">
        <v>109</v>
      </c>
      <c r="B2" s="494">
        <f>'1. key ratios'!B2</f>
        <v>45382</v>
      </c>
    </row>
    <row r="3" spans="1:14" ht="14.25" customHeight="1"/>
    <row r="4" spans="1:14" ht="14.4" thickBot="1">
      <c r="A4" s="2" t="s">
        <v>262</v>
      </c>
      <c r="B4" s="56" t="s">
        <v>74</v>
      </c>
    </row>
    <row r="5" spans="1:14" s="25" customFormat="1">
      <c r="A5" s="111"/>
      <c r="B5" s="112"/>
      <c r="C5" s="113" t="s">
        <v>0</v>
      </c>
      <c r="D5" s="113" t="s">
        <v>1</v>
      </c>
      <c r="E5" s="113" t="s">
        <v>2</v>
      </c>
      <c r="F5" s="113" t="s">
        <v>3</v>
      </c>
      <c r="G5" s="113" t="s">
        <v>4</v>
      </c>
      <c r="H5" s="113" t="s">
        <v>5</v>
      </c>
      <c r="I5" s="113" t="s">
        <v>145</v>
      </c>
      <c r="J5" s="113" t="s">
        <v>146</v>
      </c>
      <c r="K5" s="113" t="s">
        <v>147</v>
      </c>
      <c r="L5" s="113" t="s">
        <v>148</v>
      </c>
      <c r="M5" s="113" t="s">
        <v>149</v>
      </c>
      <c r="N5" s="114" t="s">
        <v>150</v>
      </c>
    </row>
    <row r="6" spans="1:14" ht="75.75" customHeight="1">
      <c r="A6" s="103"/>
      <c r="B6" s="68"/>
      <c r="C6" s="69" t="s">
        <v>84</v>
      </c>
      <c r="D6" s="70" t="s">
        <v>73</v>
      </c>
      <c r="E6" s="71" t="s">
        <v>83</v>
      </c>
      <c r="F6" s="72">
        <v>0</v>
      </c>
      <c r="G6" s="72">
        <v>0.2</v>
      </c>
      <c r="H6" s="72">
        <v>0.35</v>
      </c>
      <c r="I6" s="72">
        <v>0.5</v>
      </c>
      <c r="J6" s="72">
        <v>0.75</v>
      </c>
      <c r="K6" s="72">
        <v>1</v>
      </c>
      <c r="L6" s="72">
        <v>1.5</v>
      </c>
      <c r="M6" s="72">
        <v>2.5</v>
      </c>
      <c r="N6" s="104" t="s">
        <v>74</v>
      </c>
    </row>
    <row r="7" spans="1:14">
      <c r="A7" s="105">
        <v>1</v>
      </c>
      <c r="B7" s="73" t="s">
        <v>75</v>
      </c>
      <c r="C7" s="590">
        <f>SUM(C8:C13)</f>
        <v>41465927</v>
      </c>
      <c r="D7" s="591"/>
      <c r="E7" s="592">
        <f t="shared" ref="E7:M7" si="0">SUM(E8:E13)</f>
        <v>4561251.97</v>
      </c>
      <c r="F7" s="590">
        <f>SUM(F8:F13)</f>
        <v>0</v>
      </c>
      <c r="G7" s="590">
        <f t="shared" si="0"/>
        <v>0</v>
      </c>
      <c r="H7" s="590">
        <f t="shared" si="0"/>
        <v>0</v>
      </c>
      <c r="I7" s="590">
        <f t="shared" si="0"/>
        <v>0</v>
      </c>
      <c r="J7" s="590">
        <f t="shared" si="0"/>
        <v>0</v>
      </c>
      <c r="K7" s="590">
        <f t="shared" si="0"/>
        <v>4561251.97</v>
      </c>
      <c r="L7" s="590">
        <f t="shared" si="0"/>
        <v>0</v>
      </c>
      <c r="M7" s="590">
        <f t="shared" si="0"/>
        <v>0</v>
      </c>
      <c r="N7" s="106">
        <f>SUM(N8:N13)</f>
        <v>4561251.97</v>
      </c>
    </row>
    <row r="8" spans="1:14">
      <c r="A8" s="105">
        <v>1.1000000000000001</v>
      </c>
      <c r="B8" s="74" t="s">
        <v>76</v>
      </c>
      <c r="C8" s="593">
        <v>0</v>
      </c>
      <c r="D8" s="594">
        <v>0.02</v>
      </c>
      <c r="E8" s="592">
        <f>C8*D8</f>
        <v>0</v>
      </c>
      <c r="F8" s="593"/>
      <c r="G8" s="593"/>
      <c r="H8" s="593"/>
      <c r="I8" s="593"/>
      <c r="J8" s="593"/>
      <c r="K8" s="593">
        <v>0</v>
      </c>
      <c r="L8" s="593"/>
      <c r="M8" s="593"/>
      <c r="N8" s="106">
        <f>SUMPRODUCT($F$6:$M$6,F8:M8)</f>
        <v>0</v>
      </c>
    </row>
    <row r="9" spans="1:14">
      <c r="A9" s="105">
        <v>1.2</v>
      </c>
      <c r="B9" s="74" t="s">
        <v>77</v>
      </c>
      <c r="C9" s="593">
        <v>0</v>
      </c>
      <c r="D9" s="594">
        <v>0.05</v>
      </c>
      <c r="E9" s="592">
        <f>C9*D9</f>
        <v>0</v>
      </c>
      <c r="F9" s="593"/>
      <c r="G9" s="593"/>
      <c r="H9" s="593"/>
      <c r="I9" s="593"/>
      <c r="J9" s="593"/>
      <c r="K9" s="593">
        <v>0</v>
      </c>
      <c r="L9" s="593"/>
      <c r="M9" s="593"/>
      <c r="N9" s="106">
        <f t="shared" ref="N9:N12" si="1">SUMPRODUCT($F$6:$M$6,F9:M9)</f>
        <v>0</v>
      </c>
    </row>
    <row r="10" spans="1:14">
      <c r="A10" s="105">
        <v>1.3</v>
      </c>
      <c r="B10" s="74" t="s">
        <v>78</v>
      </c>
      <c r="C10" s="593"/>
      <c r="D10" s="594">
        <v>0.08</v>
      </c>
      <c r="E10" s="592">
        <f>C10*D10</f>
        <v>0</v>
      </c>
      <c r="F10" s="593"/>
      <c r="G10" s="593"/>
      <c r="H10" s="593"/>
      <c r="I10" s="593"/>
      <c r="J10" s="593"/>
      <c r="K10" s="593"/>
      <c r="L10" s="593"/>
      <c r="M10" s="593"/>
      <c r="N10" s="106">
        <f>SUMPRODUCT($F$6:$M$6,F10:M10)</f>
        <v>0</v>
      </c>
    </row>
    <row r="11" spans="1:14">
      <c r="A11" s="105">
        <v>1.4</v>
      </c>
      <c r="B11" s="74" t="s">
        <v>79</v>
      </c>
      <c r="C11" s="593">
        <v>41465927</v>
      </c>
      <c r="D11" s="594">
        <v>0.11</v>
      </c>
      <c r="E11" s="592">
        <f>C11*D11</f>
        <v>4561251.97</v>
      </c>
      <c r="F11" s="593"/>
      <c r="G11" s="593"/>
      <c r="H11" s="593"/>
      <c r="I11" s="593"/>
      <c r="J11" s="593"/>
      <c r="K11" s="593">
        <v>4561251.97</v>
      </c>
      <c r="L11" s="593"/>
      <c r="M11" s="593"/>
      <c r="N11" s="106">
        <f t="shared" si="1"/>
        <v>4561251.97</v>
      </c>
    </row>
    <row r="12" spans="1:14">
      <c r="A12" s="105">
        <v>1.5</v>
      </c>
      <c r="B12" s="74" t="s">
        <v>80</v>
      </c>
      <c r="C12" s="593">
        <v>0</v>
      </c>
      <c r="D12" s="594">
        <v>0.14000000000000001</v>
      </c>
      <c r="E12" s="592">
        <f>C12*D12</f>
        <v>0</v>
      </c>
      <c r="F12" s="593"/>
      <c r="G12" s="593"/>
      <c r="H12" s="593"/>
      <c r="I12" s="593"/>
      <c r="J12" s="593"/>
      <c r="K12" s="593">
        <v>0</v>
      </c>
      <c r="L12" s="593"/>
      <c r="M12" s="593"/>
      <c r="N12" s="106">
        <f t="shared" si="1"/>
        <v>0</v>
      </c>
    </row>
    <row r="13" spans="1:14">
      <c r="A13" s="105">
        <v>1.6</v>
      </c>
      <c r="B13" s="75" t="s">
        <v>81</v>
      </c>
      <c r="C13" s="593"/>
      <c r="D13" s="595"/>
      <c r="E13" s="593"/>
      <c r="F13" s="593"/>
      <c r="G13" s="593"/>
      <c r="H13" s="593"/>
      <c r="I13" s="593"/>
      <c r="J13" s="593"/>
      <c r="K13" s="593"/>
      <c r="L13" s="593"/>
      <c r="M13" s="593"/>
      <c r="N13" s="106">
        <f>SUMPRODUCT($F$6:$M$6,F13:M13)</f>
        <v>0</v>
      </c>
    </row>
    <row r="14" spans="1:14">
      <c r="A14" s="105">
        <v>2</v>
      </c>
      <c r="B14" s="76" t="s">
        <v>82</v>
      </c>
      <c r="C14" s="590">
        <f>SUM(C15:C20)</f>
        <v>0</v>
      </c>
      <c r="D14" s="591"/>
      <c r="E14" s="592">
        <f t="shared" ref="E14:M14" si="2">SUM(E15:E20)</f>
        <v>0</v>
      </c>
      <c r="F14" s="593">
        <f t="shared" si="2"/>
        <v>0</v>
      </c>
      <c r="G14" s="593">
        <f t="shared" si="2"/>
        <v>0</v>
      </c>
      <c r="H14" s="593">
        <f t="shared" si="2"/>
        <v>0</v>
      </c>
      <c r="I14" s="593">
        <f t="shared" si="2"/>
        <v>0</v>
      </c>
      <c r="J14" s="593">
        <f t="shared" si="2"/>
        <v>0</v>
      </c>
      <c r="K14" s="593">
        <f t="shared" si="2"/>
        <v>0</v>
      </c>
      <c r="L14" s="593">
        <f t="shared" si="2"/>
        <v>0</v>
      </c>
      <c r="M14" s="593">
        <f t="shared" si="2"/>
        <v>0</v>
      </c>
      <c r="N14" s="106">
        <f>SUM(N15:N20)</f>
        <v>0</v>
      </c>
    </row>
    <row r="15" spans="1:14">
      <c r="A15" s="105">
        <v>2.1</v>
      </c>
      <c r="B15" s="75" t="s">
        <v>76</v>
      </c>
      <c r="C15" s="593"/>
      <c r="D15" s="594">
        <v>5.0000000000000001E-3</v>
      </c>
      <c r="E15" s="592">
        <f>C15*D15</f>
        <v>0</v>
      </c>
      <c r="F15" s="593"/>
      <c r="G15" s="593"/>
      <c r="H15" s="593"/>
      <c r="I15" s="593"/>
      <c r="J15" s="593"/>
      <c r="K15" s="593"/>
      <c r="L15" s="593"/>
      <c r="M15" s="593"/>
      <c r="N15" s="106">
        <f>SUMPRODUCT($F$6:$M$6,F15:M15)</f>
        <v>0</v>
      </c>
    </row>
    <row r="16" spans="1:14">
      <c r="A16" s="105">
        <v>2.2000000000000002</v>
      </c>
      <c r="B16" s="75" t="s">
        <v>77</v>
      </c>
      <c r="C16" s="593"/>
      <c r="D16" s="594">
        <v>0.01</v>
      </c>
      <c r="E16" s="592">
        <f>C16*D16</f>
        <v>0</v>
      </c>
      <c r="F16" s="593"/>
      <c r="G16" s="593"/>
      <c r="H16" s="593"/>
      <c r="I16" s="593"/>
      <c r="J16" s="593"/>
      <c r="K16" s="593"/>
      <c r="L16" s="593"/>
      <c r="M16" s="593"/>
      <c r="N16" s="106">
        <f t="shared" ref="N16:N20" si="3">SUMPRODUCT($F$6:$M$6,F16:M16)</f>
        <v>0</v>
      </c>
    </row>
    <row r="17" spans="1:14">
      <c r="A17" s="105">
        <v>2.2999999999999998</v>
      </c>
      <c r="B17" s="75" t="s">
        <v>78</v>
      </c>
      <c r="C17" s="593"/>
      <c r="D17" s="594">
        <v>0.02</v>
      </c>
      <c r="E17" s="592">
        <f>C17*D17</f>
        <v>0</v>
      </c>
      <c r="F17" s="593"/>
      <c r="G17" s="593"/>
      <c r="H17" s="593"/>
      <c r="I17" s="593"/>
      <c r="J17" s="593"/>
      <c r="K17" s="593"/>
      <c r="L17" s="593"/>
      <c r="M17" s="593"/>
      <c r="N17" s="106">
        <f t="shared" si="3"/>
        <v>0</v>
      </c>
    </row>
    <row r="18" spans="1:14">
      <c r="A18" s="105">
        <v>2.4</v>
      </c>
      <c r="B18" s="75" t="s">
        <v>79</v>
      </c>
      <c r="C18" s="593"/>
      <c r="D18" s="594">
        <v>0.03</v>
      </c>
      <c r="E18" s="592">
        <f>C18*D18</f>
        <v>0</v>
      </c>
      <c r="F18" s="593"/>
      <c r="G18" s="593"/>
      <c r="H18" s="593"/>
      <c r="I18" s="593"/>
      <c r="J18" s="593"/>
      <c r="K18" s="593"/>
      <c r="L18" s="593"/>
      <c r="M18" s="593"/>
      <c r="N18" s="106">
        <f t="shared" si="3"/>
        <v>0</v>
      </c>
    </row>
    <row r="19" spans="1:14">
      <c r="A19" s="105">
        <v>2.5</v>
      </c>
      <c r="B19" s="75" t="s">
        <v>80</v>
      </c>
      <c r="C19" s="593"/>
      <c r="D19" s="594">
        <v>0.04</v>
      </c>
      <c r="E19" s="592">
        <f>C19*D19</f>
        <v>0</v>
      </c>
      <c r="F19" s="593"/>
      <c r="G19" s="593"/>
      <c r="H19" s="593"/>
      <c r="I19" s="593"/>
      <c r="J19" s="593"/>
      <c r="K19" s="593"/>
      <c r="L19" s="593"/>
      <c r="M19" s="593"/>
      <c r="N19" s="106">
        <f t="shared" si="3"/>
        <v>0</v>
      </c>
    </row>
    <row r="20" spans="1:14">
      <c r="A20" s="105">
        <v>2.6</v>
      </c>
      <c r="B20" s="75" t="s">
        <v>81</v>
      </c>
      <c r="C20" s="593"/>
      <c r="D20" s="595"/>
      <c r="E20" s="596"/>
      <c r="F20" s="593"/>
      <c r="G20" s="593"/>
      <c r="H20" s="593"/>
      <c r="I20" s="593"/>
      <c r="J20" s="593"/>
      <c r="K20" s="593"/>
      <c r="L20" s="593"/>
      <c r="M20" s="593"/>
      <c r="N20" s="106">
        <f t="shared" si="3"/>
        <v>0</v>
      </c>
    </row>
    <row r="21" spans="1:14" ht="14.4" thickBot="1">
      <c r="A21" s="107">
        <v>3</v>
      </c>
      <c r="B21" s="108" t="s">
        <v>66</v>
      </c>
      <c r="C21" s="176">
        <f>C14+C7</f>
        <v>41465927</v>
      </c>
      <c r="D21" s="109"/>
      <c r="E21" s="177">
        <f>E14+E7</f>
        <v>4561251.97</v>
      </c>
      <c r="F21" s="178">
        <f>F7+F14</f>
        <v>0</v>
      </c>
      <c r="G21" s="178">
        <f t="shared" ref="G21:L21" si="4">G7+G14</f>
        <v>0</v>
      </c>
      <c r="H21" s="178">
        <f t="shared" si="4"/>
        <v>0</v>
      </c>
      <c r="I21" s="178">
        <f t="shared" si="4"/>
        <v>0</v>
      </c>
      <c r="J21" s="178">
        <f t="shared" si="4"/>
        <v>0</v>
      </c>
      <c r="K21" s="178">
        <f t="shared" si="4"/>
        <v>4561251.97</v>
      </c>
      <c r="L21" s="178">
        <f t="shared" si="4"/>
        <v>0</v>
      </c>
      <c r="M21" s="178">
        <f>M7+M14</f>
        <v>0</v>
      </c>
      <c r="N21" s="110">
        <f>N14+N7</f>
        <v>4561251.97</v>
      </c>
    </row>
    <row r="22" spans="1:14">
      <c r="E22" s="179"/>
      <c r="F22" s="179"/>
      <c r="G22" s="179"/>
      <c r="H22" s="179"/>
      <c r="I22" s="179"/>
      <c r="J22" s="179"/>
      <c r="K22" s="179"/>
      <c r="L22" s="179"/>
      <c r="M22" s="179"/>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pageSetup scale="3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5" zoomScale="85" zoomScaleNormal="85" workbookViewId="0">
      <selection activeCell="D49" sqref="D49"/>
    </sheetView>
  </sheetViews>
  <sheetFormatPr defaultRowHeight="14.4"/>
  <cols>
    <col min="1" max="1" width="11.44140625" customWidth="1"/>
    <col min="2" max="2" width="77.88671875" style="4" customWidth="1"/>
    <col min="3" max="3" width="17.6640625" customWidth="1"/>
    <col min="5" max="5" width="17.6640625" customWidth="1"/>
    <col min="6" max="6" width="9" customWidth="1"/>
  </cols>
  <sheetData>
    <row r="1" spans="1:3">
      <c r="A1" s="215" t="s">
        <v>108</v>
      </c>
      <c r="B1" t="str">
        <f>Info!C2</f>
        <v>სს ”ლიბერთი ბანკი”</v>
      </c>
    </row>
    <row r="2" spans="1:3">
      <c r="A2" s="215" t="s">
        <v>109</v>
      </c>
      <c r="B2" s="494">
        <f>'1. key ratios'!B2</f>
        <v>45382</v>
      </c>
    </row>
    <row r="3" spans="1:3">
      <c r="A3" s="215"/>
      <c r="B3"/>
    </row>
    <row r="4" spans="1:3" ht="15" thickBot="1">
      <c r="A4" s="215" t="s">
        <v>428</v>
      </c>
      <c r="B4" t="s">
        <v>387</v>
      </c>
    </row>
    <row r="5" spans="1:3">
      <c r="A5" s="782"/>
      <c r="B5" s="783" t="s">
        <v>388</v>
      </c>
      <c r="C5" s="784"/>
    </row>
    <row r="6" spans="1:3">
      <c r="A6" s="785">
        <v>1</v>
      </c>
      <c r="B6" s="786" t="s">
        <v>440</v>
      </c>
      <c r="C6" s="787">
        <v>4290764994.1246543</v>
      </c>
    </row>
    <row r="7" spans="1:3">
      <c r="A7" s="785">
        <v>2</v>
      </c>
      <c r="B7" s="786" t="s">
        <v>389</v>
      </c>
      <c r="C7" s="787">
        <v>-89583424.983731389</v>
      </c>
    </row>
    <row r="8" spans="1:3">
      <c r="A8" s="788">
        <v>3</v>
      </c>
      <c r="B8" s="789" t="s">
        <v>390</v>
      </c>
      <c r="C8" s="790">
        <f>C6+C7</f>
        <v>4201181569.140923</v>
      </c>
    </row>
    <row r="9" spans="1:3">
      <c r="A9" s="791"/>
      <c r="B9" s="792" t="s">
        <v>391</v>
      </c>
      <c r="C9" s="793"/>
    </row>
    <row r="10" spans="1:3">
      <c r="A10" s="794">
        <v>4</v>
      </c>
      <c r="B10" s="795" t="s">
        <v>392</v>
      </c>
      <c r="C10" s="787"/>
    </row>
    <row r="11" spans="1:3">
      <c r="A11" s="794">
        <v>5</v>
      </c>
      <c r="B11" s="796" t="s">
        <v>393</v>
      </c>
      <c r="C11" s="787"/>
    </row>
    <row r="12" spans="1:3">
      <c r="A12" s="794" t="s">
        <v>394</v>
      </c>
      <c r="B12" s="786" t="s">
        <v>395</v>
      </c>
      <c r="C12" s="790">
        <f>'15. CCR'!E21</f>
        <v>4561251.97</v>
      </c>
    </row>
    <row r="13" spans="1:3" ht="16.95" customHeight="1">
      <c r="A13" s="797">
        <v>6</v>
      </c>
      <c r="B13" s="798" t="s">
        <v>396</v>
      </c>
      <c r="C13" s="787"/>
    </row>
    <row r="14" spans="1:3">
      <c r="A14" s="797">
        <v>7</v>
      </c>
      <c r="B14" s="799" t="s">
        <v>397</v>
      </c>
      <c r="C14" s="787"/>
    </row>
    <row r="15" spans="1:3">
      <c r="A15" s="800">
        <v>8</v>
      </c>
      <c r="B15" s="786" t="s">
        <v>398</v>
      </c>
      <c r="C15" s="787"/>
    </row>
    <row r="16" spans="1:3" ht="22.8">
      <c r="A16" s="797">
        <v>9</v>
      </c>
      <c r="B16" s="799" t="s">
        <v>399</v>
      </c>
      <c r="C16" s="787"/>
    </row>
    <row r="17" spans="1:3">
      <c r="A17" s="797">
        <v>10</v>
      </c>
      <c r="B17" s="799" t="s">
        <v>400</v>
      </c>
      <c r="C17" s="787"/>
    </row>
    <row r="18" spans="1:3">
      <c r="A18" s="801">
        <v>11</v>
      </c>
      <c r="B18" s="802" t="s">
        <v>401</v>
      </c>
      <c r="C18" s="790">
        <f>SUM(C10:C17)</f>
        <v>4561251.97</v>
      </c>
    </row>
    <row r="19" spans="1:3">
      <c r="A19" s="791"/>
      <c r="B19" s="792" t="s">
        <v>402</v>
      </c>
      <c r="C19" s="803"/>
    </row>
    <row r="20" spans="1:3" ht="21" customHeight="1">
      <c r="A20" s="797">
        <v>12</v>
      </c>
      <c r="B20" s="795" t="s">
        <v>403</v>
      </c>
      <c r="C20" s="787"/>
    </row>
    <row r="21" spans="1:3">
      <c r="A21" s="797">
        <v>13</v>
      </c>
      <c r="B21" s="795" t="s">
        <v>404</v>
      </c>
      <c r="C21" s="787"/>
    </row>
    <row r="22" spans="1:3">
      <c r="A22" s="797">
        <v>14</v>
      </c>
      <c r="B22" s="795" t="s">
        <v>405</v>
      </c>
      <c r="C22" s="787"/>
    </row>
    <row r="23" spans="1:3" ht="22.8">
      <c r="A23" s="797" t="s">
        <v>406</v>
      </c>
      <c r="B23" s="795" t="s">
        <v>407</v>
      </c>
      <c r="C23" s="787"/>
    </row>
    <row r="24" spans="1:3">
      <c r="A24" s="797">
        <v>15</v>
      </c>
      <c r="B24" s="795" t="s">
        <v>408</v>
      </c>
      <c r="C24" s="787"/>
    </row>
    <row r="25" spans="1:3">
      <c r="A25" s="797" t="s">
        <v>409</v>
      </c>
      <c r="B25" s="786" t="s">
        <v>410</v>
      </c>
      <c r="C25" s="787"/>
    </row>
    <row r="26" spans="1:3">
      <c r="A26" s="801">
        <v>16</v>
      </c>
      <c r="B26" s="802" t="s">
        <v>411</v>
      </c>
      <c r="C26" s="790">
        <f>SUM(C20:C25)</f>
        <v>0</v>
      </c>
    </row>
    <row r="27" spans="1:3">
      <c r="A27" s="791"/>
      <c r="B27" s="792" t="s">
        <v>412</v>
      </c>
      <c r="C27" s="793"/>
    </row>
    <row r="28" spans="1:3">
      <c r="A28" s="794">
        <v>17</v>
      </c>
      <c r="B28" s="786" t="s">
        <v>413</v>
      </c>
      <c r="C28" s="787">
        <v>314214319.71206146</v>
      </c>
    </row>
    <row r="29" spans="1:3">
      <c r="A29" s="794">
        <v>18</v>
      </c>
      <c r="B29" s="786" t="s">
        <v>414</v>
      </c>
      <c r="C29" s="787">
        <v>-242058415.36823031</v>
      </c>
    </row>
    <row r="30" spans="1:3">
      <c r="A30" s="801">
        <v>19</v>
      </c>
      <c r="B30" s="802" t="s">
        <v>415</v>
      </c>
      <c r="C30" s="790">
        <f>C28+C29</f>
        <v>72155904.343831152</v>
      </c>
    </row>
    <row r="31" spans="1:3">
      <c r="A31" s="804"/>
      <c r="B31" s="792" t="s">
        <v>416</v>
      </c>
      <c r="C31" s="793"/>
    </row>
    <row r="32" spans="1:3">
      <c r="A32" s="794" t="s">
        <v>417</v>
      </c>
      <c r="B32" s="795" t="s">
        <v>418</v>
      </c>
      <c r="C32" s="805"/>
    </row>
    <row r="33" spans="1:3">
      <c r="A33" s="794" t="s">
        <v>419</v>
      </c>
      <c r="B33" s="796" t="s">
        <v>420</v>
      </c>
      <c r="C33" s="805"/>
    </row>
    <row r="34" spans="1:3">
      <c r="A34" s="791"/>
      <c r="B34" s="792" t="s">
        <v>421</v>
      </c>
      <c r="C34" s="793"/>
    </row>
    <row r="35" spans="1:3">
      <c r="A35" s="801">
        <v>20</v>
      </c>
      <c r="B35" s="802" t="s">
        <v>86</v>
      </c>
      <c r="C35" s="790">
        <f>'1. key ratios'!C9</f>
        <v>427590574.01626861</v>
      </c>
    </row>
    <row r="36" spans="1:3">
      <c r="A36" s="801">
        <v>21</v>
      </c>
      <c r="B36" s="802" t="s">
        <v>422</v>
      </c>
      <c r="C36" s="790">
        <f>C8+C18+C26+C30</f>
        <v>4277898725.4547539</v>
      </c>
    </row>
    <row r="37" spans="1:3">
      <c r="A37" s="806"/>
      <c r="B37" s="807" t="s">
        <v>387</v>
      </c>
      <c r="C37" s="793"/>
    </row>
    <row r="38" spans="1:3">
      <c r="A38" s="801">
        <v>22</v>
      </c>
      <c r="B38" s="802" t="s">
        <v>387</v>
      </c>
      <c r="C38" s="808">
        <f>IFERROR(C35/C36,0)</f>
        <v>9.9953412050635779E-2</v>
      </c>
    </row>
    <row r="39" spans="1:3">
      <c r="A39" s="806"/>
      <c r="B39" s="807" t="s">
        <v>423</v>
      </c>
      <c r="C39" s="793"/>
    </row>
    <row r="40" spans="1:3">
      <c r="A40" s="809" t="s">
        <v>424</v>
      </c>
      <c r="B40" s="795" t="s">
        <v>425</v>
      </c>
      <c r="C40" s="805"/>
    </row>
    <row r="41" spans="1:3" ht="15" thickBot="1">
      <c r="A41" s="810" t="s">
        <v>426</v>
      </c>
      <c r="B41" s="811" t="s">
        <v>427</v>
      </c>
      <c r="C41" s="812"/>
    </row>
    <row r="43" spans="1:3">
      <c r="B43" s="254" t="s">
        <v>441</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zoomScale="75" zoomScaleNormal="75" workbookViewId="0">
      <pane xSplit="2" ySplit="6" topLeftCell="C16" activePane="bottomRight" state="frozen"/>
      <selection activeCell="F13" sqref="F13"/>
      <selection pane="topRight" activeCell="F13" sqref="F13"/>
      <selection pane="bottomLeft" activeCell="F13" sqref="F13"/>
      <selection pane="bottomRight" activeCell="J30" sqref="J30"/>
    </sheetView>
  </sheetViews>
  <sheetFormatPr defaultRowHeight="14.4"/>
  <cols>
    <col min="1" max="1" width="10.88671875" style="215" bestFit="1" customWidth="1"/>
    <col min="2" max="2" width="74.33203125" style="23" customWidth="1"/>
    <col min="3" max="3" width="15" style="215" customWidth="1"/>
    <col min="4" max="4" width="15.6640625" style="215" customWidth="1"/>
    <col min="5" max="5" width="19.109375" style="215" bestFit="1" customWidth="1"/>
    <col min="6" max="6" width="15.33203125" style="215" customWidth="1"/>
    <col min="7" max="7" width="22.44140625" style="215" bestFit="1" customWidth="1"/>
  </cols>
  <sheetData>
    <row r="1" spans="1:7">
      <c r="A1" s="215" t="s">
        <v>108</v>
      </c>
      <c r="B1" s="215" t="str">
        <f>Info!C2</f>
        <v>სს ”ლიბერთი ბანკი”</v>
      </c>
    </row>
    <row r="2" spans="1:7">
      <c r="A2" s="215" t="s">
        <v>109</v>
      </c>
      <c r="B2" s="494">
        <f>'1. key ratios'!B2</f>
        <v>45382</v>
      </c>
    </row>
    <row r="3" spans="1:7">
      <c r="B3" s="263"/>
    </row>
    <row r="4" spans="1:7" ht="15" thickBot="1">
      <c r="A4" s="215" t="s">
        <v>488</v>
      </c>
      <c r="B4" s="264" t="s">
        <v>453</v>
      </c>
    </row>
    <row r="5" spans="1:7">
      <c r="A5" s="265"/>
      <c r="B5" s="266"/>
      <c r="C5" s="934" t="s">
        <v>454</v>
      </c>
      <c r="D5" s="934"/>
      <c r="E5" s="934"/>
      <c r="F5" s="934"/>
      <c r="G5" s="935" t="s">
        <v>455</v>
      </c>
    </row>
    <row r="6" spans="1:7">
      <c r="A6" s="267"/>
      <c r="B6" s="268"/>
      <c r="C6" s="655" t="s">
        <v>456</v>
      </c>
      <c r="D6" s="656" t="s">
        <v>457</v>
      </c>
      <c r="E6" s="656" t="s">
        <v>458</v>
      </c>
      <c r="F6" s="656" t="s">
        <v>459</v>
      </c>
      <c r="G6" s="936"/>
    </row>
    <row r="7" spans="1:7">
      <c r="A7" s="269"/>
      <c r="B7" s="270" t="s">
        <v>460</v>
      </c>
      <c r="C7" s="271"/>
      <c r="D7" s="271"/>
      <c r="E7" s="271"/>
      <c r="F7" s="271"/>
      <c r="G7" s="272"/>
    </row>
    <row r="8" spans="1:7">
      <c r="A8" s="698">
        <v>1</v>
      </c>
      <c r="B8" s="699" t="s">
        <v>461</v>
      </c>
      <c r="C8" s="618">
        <f>SUM(C9:C10)</f>
        <v>427590574.01626861</v>
      </c>
      <c r="D8" s="618">
        <f>SUM(D9:D10)</f>
        <v>0</v>
      </c>
      <c r="E8" s="618">
        <f>SUM(E9:E10)</f>
        <v>0</v>
      </c>
      <c r="F8" s="618">
        <f>SUM(F9:F10)</f>
        <v>319395264.01698768</v>
      </c>
      <c r="G8" s="619">
        <f>SUM(G9:G10)</f>
        <v>746985838.03325629</v>
      </c>
    </row>
    <row r="9" spans="1:7">
      <c r="A9" s="698">
        <v>2</v>
      </c>
      <c r="B9" s="700" t="s">
        <v>85</v>
      </c>
      <c r="C9" s="618">
        <v>427590574.01626861</v>
      </c>
      <c r="D9" s="618"/>
      <c r="E9" s="618"/>
      <c r="F9" s="618">
        <v>68990592.488000005</v>
      </c>
      <c r="G9" s="619">
        <v>496581166.50426865</v>
      </c>
    </row>
    <row r="10" spans="1:7">
      <c r="A10" s="698">
        <v>3</v>
      </c>
      <c r="B10" s="700" t="s">
        <v>462</v>
      </c>
      <c r="C10" s="620"/>
      <c r="D10" s="620"/>
      <c r="E10" s="620"/>
      <c r="F10" s="618">
        <v>250404671.52898768</v>
      </c>
      <c r="G10" s="619">
        <v>250404671.52898768</v>
      </c>
    </row>
    <row r="11" spans="1:7" ht="27.6">
      <c r="A11" s="698">
        <v>4</v>
      </c>
      <c r="B11" s="699" t="s">
        <v>463</v>
      </c>
      <c r="C11" s="618">
        <f t="shared" ref="C11:E11" si="0">SUM(C12:C13)</f>
        <v>635929379.14265656</v>
      </c>
      <c r="D11" s="618">
        <f t="shared" si="0"/>
        <v>673284180.437626</v>
      </c>
      <c r="E11" s="618">
        <f t="shared" si="0"/>
        <v>381178874.69451416</v>
      </c>
      <c r="F11" s="618">
        <f>SUM(F12:F13)</f>
        <v>27354074.998074006</v>
      </c>
      <c r="G11" s="619">
        <f>SUM(G12:G13)</f>
        <v>1543869606.6833208</v>
      </c>
    </row>
    <row r="12" spans="1:7">
      <c r="A12" s="698">
        <v>5</v>
      </c>
      <c r="B12" s="700" t="s">
        <v>464</v>
      </c>
      <c r="C12" s="618">
        <v>524748344.42070526</v>
      </c>
      <c r="D12" s="571">
        <v>625933856.85497999</v>
      </c>
      <c r="E12" s="618">
        <v>349908532.45068413</v>
      </c>
      <c r="F12" s="618">
        <v>21623381.933376007</v>
      </c>
      <c r="G12" s="619">
        <v>1446103409.8767581</v>
      </c>
    </row>
    <row r="13" spans="1:7">
      <c r="A13" s="698">
        <v>6</v>
      </c>
      <c r="B13" s="700" t="s">
        <v>465</v>
      </c>
      <c r="C13" s="618">
        <v>111181034.72195128</v>
      </c>
      <c r="D13" s="571">
        <v>47350323.582645997</v>
      </c>
      <c r="E13" s="618">
        <v>31270342.243829995</v>
      </c>
      <c r="F13" s="618">
        <v>5730693.0646980004</v>
      </c>
      <c r="G13" s="619">
        <v>97766196.806562632</v>
      </c>
    </row>
    <row r="14" spans="1:7">
      <c r="A14" s="698">
        <v>7</v>
      </c>
      <c r="B14" s="699" t="s">
        <v>466</v>
      </c>
      <c r="C14" s="618">
        <f>SUM(C15:C16)</f>
        <v>757220993.21925449</v>
      </c>
      <c r="D14" s="618">
        <f t="shared" ref="D14:F14" si="1">SUM(D15:D16)</f>
        <v>636565054.50235033</v>
      </c>
      <c r="E14" s="618">
        <f t="shared" si="1"/>
        <v>197486375.4617551</v>
      </c>
      <c r="F14" s="618">
        <f t="shared" si="1"/>
        <v>12750000</v>
      </c>
      <c r="G14" s="619">
        <f>SUM(G15:G16)</f>
        <v>549790166.1856246</v>
      </c>
    </row>
    <row r="15" spans="1:7" ht="69">
      <c r="A15" s="698">
        <v>8</v>
      </c>
      <c r="B15" s="700" t="s">
        <v>467</v>
      </c>
      <c r="C15" s="618">
        <v>709154325.03924465</v>
      </c>
      <c r="D15" s="828">
        <v>180189631.87024939</v>
      </c>
      <c r="E15" s="618">
        <v>112093668.48181811</v>
      </c>
      <c r="F15" s="618">
        <v>12750000</v>
      </c>
      <c r="G15" s="619">
        <v>507093812.69565606</v>
      </c>
    </row>
    <row r="16" spans="1:7" ht="41.4">
      <c r="A16" s="698">
        <v>9</v>
      </c>
      <c r="B16" s="700" t="s">
        <v>468</v>
      </c>
      <c r="C16" s="618">
        <v>48066668.180009834</v>
      </c>
      <c r="D16" s="571">
        <v>456375422.632101</v>
      </c>
      <c r="E16" s="618">
        <v>85392706.979936987</v>
      </c>
      <c r="F16" s="618">
        <v>0</v>
      </c>
      <c r="G16" s="619">
        <v>42696353.489968494</v>
      </c>
    </row>
    <row r="17" spans="1:8">
      <c r="A17" s="698">
        <v>10</v>
      </c>
      <c r="B17" s="699" t="s">
        <v>469</v>
      </c>
      <c r="C17" s="618"/>
      <c r="D17" s="571"/>
      <c r="E17" s="618"/>
      <c r="F17" s="618"/>
      <c r="G17" s="619"/>
    </row>
    <row r="18" spans="1:8">
      <c r="A18" s="698">
        <v>11</v>
      </c>
      <c r="B18" s="699" t="s">
        <v>89</v>
      </c>
      <c r="C18" s="618">
        <f>SUM(C19:C20)</f>
        <v>0</v>
      </c>
      <c r="D18" s="571">
        <f t="shared" ref="D18:G18" si="2">SUM(D19:D20)</f>
        <v>44845899.814547002</v>
      </c>
      <c r="E18" s="618">
        <f t="shared" si="2"/>
        <v>13649993.160746003</v>
      </c>
      <c r="F18" s="618">
        <f t="shared" si="2"/>
        <v>45961751.954206951</v>
      </c>
      <c r="G18" s="619">
        <f t="shared" si="2"/>
        <v>0</v>
      </c>
    </row>
    <row r="19" spans="1:8">
      <c r="A19" s="698">
        <v>12</v>
      </c>
      <c r="B19" s="700" t="s">
        <v>470</v>
      </c>
      <c r="C19" s="620"/>
      <c r="D19" s="571">
        <v>5210.0600000000004</v>
      </c>
      <c r="E19" s="618">
        <v>0</v>
      </c>
      <c r="F19" s="618">
        <v>0</v>
      </c>
      <c r="G19" s="619">
        <v>0</v>
      </c>
    </row>
    <row r="20" spans="1:8" ht="27.6">
      <c r="A20" s="698">
        <v>13</v>
      </c>
      <c r="B20" s="700" t="s">
        <v>471</v>
      </c>
      <c r="C20" s="618">
        <v>0</v>
      </c>
      <c r="D20" s="618">
        <v>44840689.754547</v>
      </c>
      <c r="E20" s="618">
        <v>13649993.160746003</v>
      </c>
      <c r="F20" s="618">
        <v>45961751.954206951</v>
      </c>
      <c r="G20" s="619">
        <v>0</v>
      </c>
    </row>
    <row r="21" spans="1:8">
      <c r="A21" s="701">
        <v>14</v>
      </c>
      <c r="B21" s="702" t="s">
        <v>472</v>
      </c>
      <c r="C21" s="620"/>
      <c r="D21" s="620"/>
      <c r="E21" s="620"/>
      <c r="F21" s="620"/>
      <c r="G21" s="621">
        <f>SUM(G8,G11,G14,G17,G18)</f>
        <v>2840645610.9022017</v>
      </c>
    </row>
    <row r="22" spans="1:8">
      <c r="A22" s="273"/>
      <c r="B22" s="282" t="s">
        <v>473</v>
      </c>
      <c r="C22" s="274"/>
      <c r="D22" s="275"/>
      <c r="E22" s="274"/>
      <c r="F22" s="274"/>
      <c r="G22" s="276"/>
    </row>
    <row r="23" spans="1:8">
      <c r="A23" s="698">
        <v>15</v>
      </c>
      <c r="B23" s="699" t="s">
        <v>322</v>
      </c>
      <c r="C23" s="622">
        <v>742844732.73579144</v>
      </c>
      <c r="D23" s="623">
        <v>320516800</v>
      </c>
      <c r="E23" s="622">
        <v>0</v>
      </c>
      <c r="F23" s="622">
        <v>0</v>
      </c>
      <c r="G23" s="619">
        <v>34242008.765984617</v>
      </c>
      <c r="H23" s="862"/>
    </row>
    <row r="24" spans="1:8">
      <c r="A24" s="698">
        <v>16</v>
      </c>
      <c r="B24" s="699" t="s">
        <v>474</v>
      </c>
      <c r="C24" s="622">
        <f>SUM(C25:C27,C29,C31)</f>
        <v>1602817.9354468596</v>
      </c>
      <c r="D24" s="623">
        <f>SUM(D25:D27,D29,D31)</f>
        <v>611465065.62086809</v>
      </c>
      <c r="E24" s="622">
        <f>SUM(E25:E27,E29,E31)</f>
        <v>452762036.64689612</v>
      </c>
      <c r="F24" s="622">
        <f>SUM(F25:F27,F29,F31)</f>
        <v>1378821892.9856019</v>
      </c>
      <c r="G24" s="866">
        <f>SUM(G25:G27,G29,G31)</f>
        <v>1784173412.4901469</v>
      </c>
      <c r="H24" s="862"/>
    </row>
    <row r="25" spans="1:8" ht="27.6">
      <c r="A25" s="698">
        <v>17</v>
      </c>
      <c r="B25" s="700" t="s">
        <v>475</v>
      </c>
      <c r="C25" s="622">
        <v>0</v>
      </c>
      <c r="D25" s="623">
        <v>0</v>
      </c>
      <c r="E25" s="622">
        <v>0</v>
      </c>
      <c r="F25" s="622">
        <v>0</v>
      </c>
      <c r="G25" s="866"/>
      <c r="H25" s="862"/>
    </row>
    <row r="26" spans="1:8" ht="41.4">
      <c r="A26" s="698">
        <v>18</v>
      </c>
      <c r="B26" s="700" t="s">
        <v>476</v>
      </c>
      <c r="C26" s="622">
        <v>1602817.9354468596</v>
      </c>
      <c r="D26" s="623">
        <v>35682957.249799997</v>
      </c>
      <c r="E26" s="622">
        <v>20030642.681300003</v>
      </c>
      <c r="F26" s="622">
        <v>6459.90790096</v>
      </c>
      <c r="G26" s="866">
        <v>15374224.836020961</v>
      </c>
      <c r="H26" s="862"/>
    </row>
    <row r="27" spans="1:8" ht="27.6">
      <c r="A27" s="698">
        <v>19</v>
      </c>
      <c r="B27" s="700" t="s">
        <v>477</v>
      </c>
      <c r="C27" s="622"/>
      <c r="D27" s="623">
        <v>522457846.43254727</v>
      </c>
      <c r="E27" s="622">
        <v>384880406.54147542</v>
      </c>
      <c r="F27" s="622">
        <v>1015200062.0899317</v>
      </c>
      <c r="G27" s="866">
        <v>1473669541.4919388</v>
      </c>
      <c r="H27" s="862"/>
    </row>
    <row r="28" spans="1:8">
      <c r="A28" s="698">
        <v>20</v>
      </c>
      <c r="B28" s="703" t="s">
        <v>478</v>
      </c>
      <c r="C28" s="618"/>
      <c r="D28" s="571">
        <v>48317764.671095468</v>
      </c>
      <c r="E28" s="618">
        <v>45698088.730116166</v>
      </c>
      <c r="F28" s="618">
        <v>169342208.50443563</v>
      </c>
      <c r="G28" s="866">
        <v>157080362.22848898</v>
      </c>
      <c r="H28" s="862"/>
    </row>
    <row r="29" spans="1:8">
      <c r="A29" s="698">
        <v>21</v>
      </c>
      <c r="B29" s="700" t="s">
        <v>479</v>
      </c>
      <c r="C29" s="618"/>
      <c r="D29" s="571">
        <v>52528921.981265426</v>
      </c>
      <c r="E29" s="618">
        <v>47448777.461678587</v>
      </c>
      <c r="F29" s="618">
        <v>322655219.2936886</v>
      </c>
      <c r="G29" s="866">
        <v>259714742.26236963</v>
      </c>
      <c r="H29" s="862"/>
    </row>
    <row r="30" spans="1:8">
      <c r="A30" s="698">
        <v>22</v>
      </c>
      <c r="B30" s="703" t="s">
        <v>478</v>
      </c>
      <c r="C30" s="618"/>
      <c r="D30" s="571">
        <v>52528921.981265426</v>
      </c>
      <c r="E30" s="618">
        <v>47448777.461678587</v>
      </c>
      <c r="F30" s="618">
        <v>322655219.2936886</v>
      </c>
      <c r="G30" s="866">
        <v>259714742.26236963</v>
      </c>
      <c r="H30" s="862"/>
    </row>
    <row r="31" spans="1:8" ht="27.6">
      <c r="A31" s="698">
        <v>23</v>
      </c>
      <c r="B31" s="700" t="s">
        <v>480</v>
      </c>
      <c r="C31" s="618"/>
      <c r="D31" s="571">
        <v>795339.95725532796</v>
      </c>
      <c r="E31" s="618">
        <v>402209.96244218841</v>
      </c>
      <c r="F31" s="618">
        <v>40960151.69408071</v>
      </c>
      <c r="G31" s="866">
        <v>35414903.899817362</v>
      </c>
      <c r="H31" s="862"/>
    </row>
    <row r="32" spans="1:8">
      <c r="A32" s="698">
        <v>24</v>
      </c>
      <c r="B32" s="699" t="s">
        <v>481</v>
      </c>
      <c r="C32" s="618">
        <v>0</v>
      </c>
      <c r="D32" s="571">
        <v>0</v>
      </c>
      <c r="E32" s="618">
        <v>0</v>
      </c>
      <c r="F32" s="618">
        <v>0</v>
      </c>
      <c r="G32" s="619">
        <v>0</v>
      </c>
      <c r="H32" s="862"/>
    </row>
    <row r="33" spans="1:8">
      <c r="A33" s="698">
        <v>25</v>
      </c>
      <c r="B33" s="699" t="s">
        <v>99</v>
      </c>
      <c r="C33" s="618">
        <f>SUM(C34:C35)</f>
        <v>158341561.76626873</v>
      </c>
      <c r="D33" s="618">
        <f>SUM(D34:D35)</f>
        <v>73401341.927451372</v>
      </c>
      <c r="E33" s="618">
        <f>SUM(E34:E35)</f>
        <v>16724513.430408305</v>
      </c>
      <c r="F33" s="618">
        <f>SUM(F34:F35)</f>
        <v>159334894.68849701</v>
      </c>
      <c r="G33" s="619">
        <f>SUM(G34:G35)</f>
        <v>362768912.39869553</v>
      </c>
      <c r="H33" s="862"/>
    </row>
    <row r="34" spans="1:8">
      <c r="A34" s="698">
        <v>26</v>
      </c>
      <c r="B34" s="700" t="s">
        <v>482</v>
      </c>
      <c r="C34" s="620"/>
      <c r="D34" s="571">
        <v>59056.53</v>
      </c>
      <c r="E34" s="618">
        <v>0</v>
      </c>
      <c r="F34" s="618">
        <v>0</v>
      </c>
      <c r="G34" s="619">
        <v>59056.53</v>
      </c>
      <c r="H34" s="862"/>
    </row>
    <row r="35" spans="1:8">
      <c r="A35" s="698">
        <v>27</v>
      </c>
      <c r="B35" s="700" t="s">
        <v>483</v>
      </c>
      <c r="C35" s="618">
        <v>158341561.76626873</v>
      </c>
      <c r="D35" s="571">
        <v>73342285.397451371</v>
      </c>
      <c r="E35" s="618">
        <v>16724513.430408305</v>
      </c>
      <c r="F35" s="618">
        <v>159334894.68849701</v>
      </c>
      <c r="G35" s="619">
        <v>362709855.86869556</v>
      </c>
      <c r="H35" s="862"/>
    </row>
    <row r="36" spans="1:8">
      <c r="A36" s="698">
        <v>28</v>
      </c>
      <c r="B36" s="699" t="s">
        <v>484</v>
      </c>
      <c r="C36" s="618">
        <v>234679171.43999997</v>
      </c>
      <c r="D36" s="571">
        <v>37166273.013289109</v>
      </c>
      <c r="E36" s="618">
        <v>8803946.1258774903</v>
      </c>
      <c r="F36" s="618">
        <v>18465999.292263027</v>
      </c>
      <c r="G36" s="619">
        <v>19100880.379756112</v>
      </c>
      <c r="H36" s="862"/>
    </row>
    <row r="37" spans="1:8">
      <c r="A37" s="701">
        <v>29</v>
      </c>
      <c r="B37" s="702" t="s">
        <v>485</v>
      </c>
      <c r="C37" s="620"/>
      <c r="D37" s="620"/>
      <c r="E37" s="620"/>
      <c r="F37" s="620"/>
      <c r="G37" s="621">
        <f>SUM(G23:G24,G32:G33,G36)</f>
        <v>2200285214.0345831</v>
      </c>
      <c r="H37" s="862"/>
    </row>
    <row r="38" spans="1:8">
      <c r="A38" s="269"/>
      <c r="B38" s="277"/>
      <c r="C38" s="657"/>
      <c r="D38" s="657"/>
      <c r="E38" s="657"/>
      <c r="F38" s="657"/>
      <c r="G38" s="278"/>
    </row>
    <row r="39" spans="1:8" ht="15" thickBot="1">
      <c r="A39" s="704">
        <v>30</v>
      </c>
      <c r="B39" s="705" t="s">
        <v>453</v>
      </c>
      <c r="C39" s="224"/>
      <c r="D39" s="206"/>
      <c r="E39" s="206"/>
      <c r="F39" s="279"/>
      <c r="G39" s="865">
        <f>IFERROR(G21/G37,0)</f>
        <v>1.291035177068437</v>
      </c>
    </row>
    <row r="42" spans="1:8" ht="41.4">
      <c r="B42" s="23" t="s">
        <v>486</v>
      </c>
    </row>
  </sheetData>
  <mergeCells count="2">
    <mergeCell ref="C5:F5"/>
    <mergeCell ref="G5:G6"/>
  </mergeCells>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85" zoomScaleNormal="85" workbookViewId="0">
      <pane xSplit="1" ySplit="5" topLeftCell="B6" activePane="bottomRight" state="frozen"/>
      <selection activeCell="F13" sqref="F13"/>
      <selection pane="topRight" activeCell="F13" sqref="F13"/>
      <selection pane="bottomLeft" activeCell="F13" sqref="F13"/>
      <selection pane="bottomRight" activeCell="C38" sqref="C38"/>
    </sheetView>
  </sheetViews>
  <sheetFormatPr defaultRowHeight="14.4"/>
  <cols>
    <col min="1" max="1" width="9.5546875" style="19" bestFit="1" customWidth="1"/>
    <col min="2" max="2" width="80.5546875" style="16" customWidth="1"/>
    <col min="3" max="3" width="14.44140625" style="502" bestFit="1" customWidth="1"/>
    <col min="4" max="5" width="15.109375" style="2" bestFit="1" customWidth="1"/>
    <col min="6" max="6" width="14.44140625" style="2" bestFit="1" customWidth="1"/>
    <col min="7" max="7" width="15.44140625" style="2" bestFit="1" customWidth="1"/>
    <col min="8" max="8" width="6.6640625" customWidth="1"/>
    <col min="9" max="9" width="12.44140625" style="502" customWidth="1"/>
    <col min="10" max="10" width="11.6640625" style="502" customWidth="1"/>
    <col min="11" max="11" width="14" style="502" bestFit="1" customWidth="1"/>
    <col min="12" max="12" width="14.33203125" style="502" bestFit="1" customWidth="1"/>
    <col min="13" max="13" width="9" customWidth="1"/>
  </cols>
  <sheetData>
    <row r="1" spans="1:12">
      <c r="A1" s="17" t="s">
        <v>108</v>
      </c>
      <c r="B1" s="495" t="str">
        <f>Info!C2</f>
        <v>სს ”ლიბერთი ბანკი”</v>
      </c>
    </row>
    <row r="2" spans="1:12">
      <c r="A2" s="17" t="s">
        <v>109</v>
      </c>
      <c r="B2" s="494">
        <v>45382</v>
      </c>
      <c r="D2" s="18"/>
      <c r="E2" s="18"/>
      <c r="F2" s="18"/>
      <c r="G2" s="18"/>
      <c r="H2" s="1"/>
    </row>
    <row r="3" spans="1:12" ht="15" thickBot="1">
      <c r="A3" s="17"/>
      <c r="D3" s="18"/>
      <c r="E3" s="18"/>
      <c r="F3" s="18"/>
      <c r="G3" s="18"/>
      <c r="H3" s="1"/>
    </row>
    <row r="4" spans="1:12" ht="16.5" customHeight="1" thickBot="1">
      <c r="A4" s="40" t="s">
        <v>252</v>
      </c>
      <c r="B4" s="141" t="s">
        <v>139</v>
      </c>
      <c r="C4" s="142"/>
      <c r="D4" s="873" t="s">
        <v>936</v>
      </c>
      <c r="E4" s="874"/>
      <c r="F4" s="874"/>
      <c r="G4" s="875"/>
      <c r="H4" s="1"/>
      <c r="I4" s="876" t="s">
        <v>937</v>
      </c>
      <c r="J4" s="877"/>
      <c r="K4" s="877"/>
      <c r="L4" s="878"/>
    </row>
    <row r="5" spans="1:12">
      <c r="A5" s="192" t="s">
        <v>25</v>
      </c>
      <c r="B5" s="193"/>
      <c r="C5" s="564" t="str">
        <f>INT((MONTH($B$2))/3)&amp;"Q"&amp;"-"&amp;YEAR($B$2)</f>
        <v>1Q-2024</v>
      </c>
      <c r="D5" s="261" t="str">
        <f>IF(INT(MONTH($B$2))=3, "4"&amp;"Q"&amp;"-"&amp;YEAR($B$2)-1, IF(INT(MONTH($B$2))=6, "1"&amp;"Q"&amp;"-"&amp;YEAR($B$2), IF(INT(MONTH($B$2))=9, "2"&amp;"Q"&amp;"-"&amp;YEAR($B$2),IF(INT(MONTH($B$2))=12, "3"&amp;"Q"&amp;"-"&amp;YEAR($B$2), 0))))</f>
        <v>4Q-2023</v>
      </c>
      <c r="E5" s="261" t="str">
        <f>IF(INT(MONTH($B$2))=3, "3"&amp;"Q"&amp;"-"&amp;YEAR($B$2)-1, IF(INT(MONTH($B$2))=6, "4"&amp;"Q"&amp;"-"&amp;YEAR($B$2)-1, IF(INT(MONTH($B$2))=9, "1"&amp;"Q"&amp;"-"&amp;YEAR($B$2),IF(INT(MONTH($B$2))=12, "2"&amp;"Q"&amp;"-"&amp;YEAR($B$2), 0))))</f>
        <v>3Q-2023</v>
      </c>
      <c r="F5" s="261" t="str">
        <f>IF(INT(MONTH($B$2))=3, "2"&amp;"Q"&amp;"-"&amp;YEAR($B$2)-1, IF(INT(MONTH($B$2))=6, "3"&amp;"Q"&amp;"-"&amp;YEAR($B$2)-1, IF(INT(MONTH($B$2))=9, "4"&amp;"Q"&amp;"-"&amp;YEAR($B$2)-1,IF(INT(MONTH($B$2))=12, "1"&amp;"Q"&amp;"-"&amp;YEAR($B$2), 0))))</f>
        <v>2Q-2023</v>
      </c>
      <c r="G5" s="262" t="str">
        <f>IF(INT(MONTH($B$2))=3, "1"&amp;"Q"&amp;"-"&amp;YEAR($B$2)-1, IF(INT(MONTH($B$2))=6, "2"&amp;"Q"&amp;"-"&amp;YEAR($B$2)-1, IF(INT(MONTH($B$2))=9, "3"&amp;"Q"&amp;"-"&amp;YEAR($B$2)-1,IF(INT(MONTH($B$2))=12, "4"&amp;"Q"&amp;"-"&amp;YEAR($B$2)-1, 0))))</f>
        <v>1Q-2023</v>
      </c>
      <c r="I5" s="503" t="str">
        <f>D5</f>
        <v>4Q-2023</v>
      </c>
      <c r="J5" s="504" t="str">
        <f>E5</f>
        <v>3Q-2023</v>
      </c>
      <c r="K5" s="504" t="str">
        <f>F5</f>
        <v>2Q-2023</v>
      </c>
      <c r="L5" s="505" t="str">
        <f>G5</f>
        <v>1Q-2023</v>
      </c>
    </row>
    <row r="6" spans="1:12">
      <c r="A6" s="546"/>
      <c r="B6" s="547" t="s">
        <v>106</v>
      </c>
      <c r="C6" s="507"/>
      <c r="D6" s="194"/>
      <c r="E6" s="194"/>
      <c r="F6" s="194"/>
      <c r="G6" s="195"/>
      <c r="I6" s="506"/>
      <c r="J6" s="507"/>
      <c r="K6" s="507"/>
      <c r="L6" s="508"/>
    </row>
    <row r="7" spans="1:12">
      <c r="A7" s="546"/>
      <c r="B7" s="548" t="s">
        <v>110</v>
      </c>
      <c r="C7" s="507"/>
      <c r="D7" s="194"/>
      <c r="E7" s="194"/>
      <c r="F7" s="194"/>
      <c r="G7" s="195"/>
      <c r="I7" s="506"/>
      <c r="J7" s="507"/>
      <c r="K7" s="507"/>
      <c r="L7" s="508"/>
    </row>
    <row r="8" spans="1:12">
      <c r="A8" s="549">
        <v>1</v>
      </c>
      <c r="B8" s="550" t="s">
        <v>22</v>
      </c>
      <c r="C8" s="565">
        <v>423025190.01626861</v>
      </c>
      <c r="D8" s="551">
        <v>401458490.06085187</v>
      </c>
      <c r="E8" s="551">
        <v>384960812.1214807</v>
      </c>
      <c r="F8" s="551">
        <v>362755876.04808193</v>
      </c>
      <c r="G8" s="552">
        <v>339091387.01284665</v>
      </c>
      <c r="I8" s="706"/>
      <c r="J8" s="509"/>
      <c r="K8" s="509"/>
      <c r="L8" s="510"/>
    </row>
    <row r="9" spans="1:12">
      <c r="A9" s="549">
        <v>2</v>
      </c>
      <c r="B9" s="550" t="s">
        <v>86</v>
      </c>
      <c r="C9" s="565">
        <v>427590574.01626861</v>
      </c>
      <c r="D9" s="551">
        <v>406023874.06085187</v>
      </c>
      <c r="E9" s="551">
        <v>389526196.1214807</v>
      </c>
      <c r="F9" s="551">
        <v>367321260.04808193</v>
      </c>
      <c r="G9" s="552">
        <v>343656771.01284665</v>
      </c>
      <c r="I9" s="706"/>
      <c r="J9" s="509"/>
      <c r="K9" s="509"/>
      <c r="L9" s="510"/>
    </row>
    <row r="10" spans="1:12">
      <c r="A10" s="549">
        <v>3</v>
      </c>
      <c r="B10" s="550" t="s">
        <v>85</v>
      </c>
      <c r="C10" s="565">
        <v>496581166.50426865</v>
      </c>
      <c r="D10" s="551">
        <v>467158556.34485185</v>
      </c>
      <c r="E10" s="551">
        <v>453121386.75748068</v>
      </c>
      <c r="F10" s="551">
        <v>430902274.34608197</v>
      </c>
      <c r="G10" s="552">
        <v>410327314.85284668</v>
      </c>
      <c r="I10" s="706"/>
      <c r="J10" s="509"/>
      <c r="K10" s="509"/>
      <c r="L10" s="510"/>
    </row>
    <row r="11" spans="1:12">
      <c r="A11" s="549">
        <v>4</v>
      </c>
      <c r="B11" s="550" t="s">
        <v>445</v>
      </c>
      <c r="C11" s="565">
        <v>322994017.12029386</v>
      </c>
      <c r="D11" s="551">
        <v>272806085.24079722</v>
      </c>
      <c r="E11" s="551">
        <v>252182501.21758682</v>
      </c>
      <c r="F11" s="551">
        <v>232545218.93363068</v>
      </c>
      <c r="G11" s="552">
        <v>232855011.40294367</v>
      </c>
      <c r="I11" s="706"/>
      <c r="J11" s="509"/>
      <c r="K11" s="509"/>
      <c r="L11" s="510"/>
    </row>
    <row r="12" spans="1:12">
      <c r="A12" s="549">
        <v>5</v>
      </c>
      <c r="B12" s="550" t="s">
        <v>446</v>
      </c>
      <c r="C12" s="565">
        <v>391066293.67703539</v>
      </c>
      <c r="D12" s="551">
        <v>347905867.56583655</v>
      </c>
      <c r="E12" s="551">
        <v>322149482.97620833</v>
      </c>
      <c r="F12" s="551">
        <v>299246193.97942567</v>
      </c>
      <c r="G12" s="552">
        <v>299397119.87828332</v>
      </c>
      <c r="I12" s="706"/>
      <c r="J12" s="509"/>
      <c r="K12" s="509"/>
      <c r="L12" s="510"/>
    </row>
    <row r="13" spans="1:12">
      <c r="A13" s="549">
        <v>6</v>
      </c>
      <c r="B13" s="550" t="s">
        <v>447</v>
      </c>
      <c r="C13" s="565">
        <v>481434555.56059599</v>
      </c>
      <c r="D13" s="551">
        <v>447522228.37872732</v>
      </c>
      <c r="E13" s="551">
        <v>414960764.03538257</v>
      </c>
      <c r="F13" s="551">
        <v>387727507.47445738</v>
      </c>
      <c r="G13" s="552">
        <v>387665681.49837297</v>
      </c>
      <c r="I13" s="706"/>
      <c r="J13" s="509"/>
      <c r="K13" s="509"/>
      <c r="L13" s="510"/>
    </row>
    <row r="14" spans="1:12">
      <c r="A14" s="546"/>
      <c r="B14" s="547" t="s">
        <v>449</v>
      </c>
      <c r="C14" s="507"/>
      <c r="D14" s="194"/>
      <c r="E14" s="194"/>
      <c r="F14" s="194"/>
      <c r="G14" s="195"/>
      <c r="I14" s="506"/>
      <c r="J14" s="507"/>
      <c r="K14" s="507"/>
      <c r="L14" s="508"/>
    </row>
    <row r="15" spans="1:12" ht="21.9" customHeight="1">
      <c r="A15" s="549">
        <v>7</v>
      </c>
      <c r="B15" s="550" t="s">
        <v>448</v>
      </c>
      <c r="C15" s="566">
        <v>3038012373.8225713</v>
      </c>
      <c r="D15" s="551">
        <v>3043259463.7883325</v>
      </c>
      <c r="E15" s="551">
        <v>2847959231.754519</v>
      </c>
      <c r="F15" s="551">
        <v>2724116052.1454225</v>
      </c>
      <c r="G15" s="552">
        <v>2709991779.6421099</v>
      </c>
      <c r="I15" s="707"/>
      <c r="J15" s="511"/>
      <c r="K15" s="511"/>
      <c r="L15" s="510"/>
    </row>
    <row r="16" spans="1:12">
      <c r="A16" s="546"/>
      <c r="B16" s="547" t="s">
        <v>452</v>
      </c>
      <c r="C16" s="507"/>
      <c r="D16" s="194"/>
      <c r="E16" s="194"/>
      <c r="F16" s="194"/>
      <c r="G16" s="195"/>
      <c r="I16" s="506"/>
      <c r="J16" s="507"/>
      <c r="K16" s="507"/>
      <c r="L16" s="508"/>
    </row>
    <row r="17" spans="1:12" s="3" customFormat="1">
      <c r="A17" s="549"/>
      <c r="B17" s="548" t="s">
        <v>435</v>
      </c>
      <c r="C17" s="507"/>
      <c r="D17" s="194"/>
      <c r="E17" s="194"/>
      <c r="F17" s="194"/>
      <c r="G17" s="195"/>
      <c r="I17" s="506"/>
      <c r="J17" s="507"/>
      <c r="K17" s="507"/>
      <c r="L17" s="508"/>
    </row>
    <row r="18" spans="1:12">
      <c r="A18" s="553">
        <v>8</v>
      </c>
      <c r="B18" s="554" t="s">
        <v>443</v>
      </c>
      <c r="C18" s="567">
        <v>0.13924406419846086</v>
      </c>
      <c r="D18" s="555">
        <v>0.13191727318613358</v>
      </c>
      <c r="E18" s="555">
        <v>0.13517075940877182</v>
      </c>
      <c r="F18" s="555">
        <v>0.1331646189457999</v>
      </c>
      <c r="G18" s="556">
        <v>0.12512635261854102</v>
      </c>
      <c r="I18" s="708"/>
      <c r="J18" s="512"/>
      <c r="K18" s="512"/>
      <c r="L18" s="513"/>
    </row>
    <row r="19" spans="1:12" ht="15" customHeight="1">
      <c r="A19" s="553">
        <v>9</v>
      </c>
      <c r="B19" s="554" t="s">
        <v>442</v>
      </c>
      <c r="C19" s="567">
        <v>0.14074681778805723</v>
      </c>
      <c r="D19" s="555">
        <v>0.13341743577638374</v>
      </c>
      <c r="E19" s="555">
        <v>0.13677379640069795</v>
      </c>
      <c r="F19" s="555">
        <v>0.13484053286158348</v>
      </c>
      <c r="G19" s="556">
        <v>0.12681100127109263</v>
      </c>
      <c r="I19" s="708"/>
      <c r="J19" s="512"/>
      <c r="K19" s="512"/>
      <c r="L19" s="513"/>
    </row>
    <row r="20" spans="1:12">
      <c r="A20" s="553">
        <v>10</v>
      </c>
      <c r="B20" s="554" t="s">
        <v>444</v>
      </c>
      <c r="C20" s="567">
        <v>0.16345593941062414</v>
      </c>
      <c r="D20" s="555">
        <v>0.15350598984528258</v>
      </c>
      <c r="E20" s="555">
        <v>0.15910388804208053</v>
      </c>
      <c r="F20" s="555">
        <v>0.15818058632513757</v>
      </c>
      <c r="G20" s="556">
        <v>0.1514127525903548</v>
      </c>
      <c r="I20" s="708"/>
      <c r="J20" s="512"/>
      <c r="K20" s="512"/>
      <c r="L20" s="513"/>
    </row>
    <row r="21" spans="1:12">
      <c r="A21" s="553">
        <v>11</v>
      </c>
      <c r="B21" s="550" t="s">
        <v>445</v>
      </c>
      <c r="C21" s="567">
        <v>0.10631754495255313</v>
      </c>
      <c r="D21" s="555">
        <v>8.9642729608470764E-2</v>
      </c>
      <c r="E21" s="555">
        <v>8.8548494095621863E-2</v>
      </c>
      <c r="F21" s="555">
        <v>8.5365386232530677E-2</v>
      </c>
      <c r="G21" s="556">
        <v>8.5924619090060453E-2</v>
      </c>
      <c r="I21" s="708"/>
      <c r="J21" s="512"/>
      <c r="K21" s="512"/>
      <c r="L21" s="513"/>
    </row>
    <row r="22" spans="1:12">
      <c r="A22" s="553">
        <v>12</v>
      </c>
      <c r="B22" s="550" t="s">
        <v>446</v>
      </c>
      <c r="C22" s="567">
        <v>0.12872439133122332</v>
      </c>
      <c r="D22" s="555">
        <v>0.11432014644349575</v>
      </c>
      <c r="E22" s="555">
        <v>0.11311590397231365</v>
      </c>
      <c r="F22" s="555">
        <v>0.10985075094130053</v>
      </c>
      <c r="G22" s="556">
        <v>0.11047897714207172</v>
      </c>
      <c r="I22" s="708"/>
      <c r="J22" s="512"/>
      <c r="K22" s="512"/>
      <c r="L22" s="513"/>
    </row>
    <row r="23" spans="1:12">
      <c r="A23" s="553">
        <v>13</v>
      </c>
      <c r="B23" s="550" t="s">
        <v>447</v>
      </c>
      <c r="C23" s="567">
        <v>0.15847024182947358</v>
      </c>
      <c r="D23" s="555">
        <v>0.147053589647476</v>
      </c>
      <c r="E23" s="555">
        <v>0.14570460117848705</v>
      </c>
      <c r="F23" s="555">
        <v>0.14233149397915562</v>
      </c>
      <c r="G23" s="556">
        <v>0.14305050089471813</v>
      </c>
      <c r="I23" s="708"/>
      <c r="J23" s="512"/>
      <c r="K23" s="512"/>
      <c r="L23" s="513"/>
    </row>
    <row r="24" spans="1:12">
      <c r="A24" s="546"/>
      <c r="B24" s="547" t="s">
        <v>6</v>
      </c>
      <c r="C24" s="507"/>
      <c r="D24" s="194"/>
      <c r="E24" s="194"/>
      <c r="F24" s="194"/>
      <c r="G24" s="195"/>
      <c r="I24" s="506"/>
      <c r="J24" s="507"/>
      <c r="K24" s="507"/>
      <c r="L24" s="508"/>
    </row>
    <row r="25" spans="1:12" ht="15" customHeight="1">
      <c r="A25" s="557">
        <v>14</v>
      </c>
      <c r="B25" s="558" t="s">
        <v>7</v>
      </c>
      <c r="C25" s="568">
        <v>0.13854471117090625</v>
      </c>
      <c r="D25" s="568">
        <v>0.13685003134033016</v>
      </c>
      <c r="E25" s="568">
        <v>0.13762786277312858</v>
      </c>
      <c r="F25" s="568">
        <v>0.13676258338176459</v>
      </c>
      <c r="G25" s="612">
        <v>0.1339054844107157</v>
      </c>
      <c r="I25" s="709"/>
      <c r="J25" s="514"/>
      <c r="K25" s="514"/>
      <c r="L25" s="515"/>
    </row>
    <row r="26" spans="1:12">
      <c r="A26" s="557">
        <v>15</v>
      </c>
      <c r="B26" s="558" t="s">
        <v>8</v>
      </c>
      <c r="C26" s="568">
        <v>6.5343927073051533E-2</v>
      </c>
      <c r="D26" s="568">
        <v>6.1529888868738697E-2</v>
      </c>
      <c r="E26" s="568">
        <v>6.1809207426479731E-2</v>
      </c>
      <c r="F26" s="568">
        <v>6.109896003377592E-2</v>
      </c>
      <c r="G26" s="612">
        <v>5.9024258032832726E-2</v>
      </c>
      <c r="I26" s="709"/>
      <c r="J26" s="514"/>
      <c r="K26" s="514"/>
      <c r="L26" s="515"/>
    </row>
    <row r="27" spans="1:12">
      <c r="A27" s="557">
        <v>16</v>
      </c>
      <c r="B27" s="558" t="s">
        <v>9</v>
      </c>
      <c r="C27" s="568">
        <v>3.506063366197857E-2</v>
      </c>
      <c r="D27" s="568">
        <v>3.5474552311493469E-2</v>
      </c>
      <c r="E27" s="568">
        <v>3.603764286658459E-2</v>
      </c>
      <c r="F27" s="568">
        <v>3.4778316023107353E-2</v>
      </c>
      <c r="G27" s="612">
        <v>3.0397463985269078E-2</v>
      </c>
      <c r="I27" s="709"/>
      <c r="J27" s="514"/>
      <c r="K27" s="514"/>
      <c r="L27" s="515"/>
    </row>
    <row r="28" spans="1:12">
      <c r="A28" s="557">
        <v>17</v>
      </c>
      <c r="B28" s="558" t="s">
        <v>140</v>
      </c>
      <c r="C28" s="568">
        <v>7.3200784097854715E-2</v>
      </c>
      <c r="D28" s="568">
        <v>7.5320142471591453E-2</v>
      </c>
      <c r="E28" s="568">
        <v>7.5818655346648847E-2</v>
      </c>
      <c r="F28" s="568">
        <v>7.5663623347988665E-2</v>
      </c>
      <c r="G28" s="612">
        <v>7.4881226377882984E-2</v>
      </c>
      <c r="I28" s="709"/>
      <c r="J28" s="514"/>
      <c r="K28" s="514"/>
      <c r="L28" s="515"/>
    </row>
    <row r="29" spans="1:12">
      <c r="A29" s="557">
        <v>18</v>
      </c>
      <c r="B29" s="558" t="s">
        <v>10</v>
      </c>
      <c r="C29" s="568">
        <v>2.3647750903511153E-2</v>
      </c>
      <c r="D29" s="568">
        <v>2.1241062712144661E-2</v>
      </c>
      <c r="E29" s="568">
        <v>2.2683945362033345E-2</v>
      </c>
      <c r="F29" s="568">
        <v>2.1600462616840309E-2</v>
      </c>
      <c r="G29" s="612">
        <v>2.374686997911098E-2</v>
      </c>
      <c r="I29" s="709"/>
      <c r="J29" s="514"/>
      <c r="K29" s="514"/>
      <c r="L29" s="515"/>
    </row>
    <row r="30" spans="1:12">
      <c r="A30" s="557">
        <v>19</v>
      </c>
      <c r="B30" s="558" t="s">
        <v>11</v>
      </c>
      <c r="C30" s="568">
        <v>0.19487816522234003</v>
      </c>
      <c r="D30" s="568">
        <v>0.17501137916154838</v>
      </c>
      <c r="E30" s="568">
        <v>0.19149949119235457</v>
      </c>
      <c r="F30" s="568">
        <v>0.18538077589134191</v>
      </c>
      <c r="G30" s="612">
        <v>0.20928921131023481</v>
      </c>
      <c r="I30" s="709"/>
      <c r="J30" s="514"/>
      <c r="K30" s="514"/>
      <c r="L30" s="515"/>
    </row>
    <row r="31" spans="1:12">
      <c r="A31" s="546"/>
      <c r="B31" s="547" t="s">
        <v>12</v>
      </c>
      <c r="C31" s="516"/>
      <c r="D31" s="194"/>
      <c r="E31" s="194"/>
      <c r="F31" s="194"/>
      <c r="G31" s="195"/>
      <c r="I31" s="710"/>
      <c r="J31" s="516"/>
      <c r="K31" s="516"/>
      <c r="L31" s="517"/>
    </row>
    <row r="32" spans="1:12">
      <c r="A32" s="557">
        <v>20</v>
      </c>
      <c r="B32" s="558" t="s">
        <v>13</v>
      </c>
      <c r="C32" s="605">
        <v>4.2040388837999307E-2</v>
      </c>
      <c r="D32" s="605">
        <v>4.0958611893445088E-2</v>
      </c>
      <c r="E32" s="605">
        <v>4.1111507190188953E-2</v>
      </c>
      <c r="F32" s="605">
        <v>4.2063429359053078E-2</v>
      </c>
      <c r="G32" s="613">
        <v>3.918427778889131E-2</v>
      </c>
      <c r="I32" s="709"/>
      <c r="J32" s="514"/>
      <c r="K32" s="514"/>
      <c r="L32" s="515"/>
    </row>
    <row r="33" spans="1:12" ht="15" customHeight="1">
      <c r="A33" s="557">
        <v>21</v>
      </c>
      <c r="B33" s="558" t="s">
        <v>958</v>
      </c>
      <c r="C33" s="605">
        <v>4.5674563271294301E-2</v>
      </c>
      <c r="D33" s="605">
        <v>4.5020535355475663E-2</v>
      </c>
      <c r="E33" s="605">
        <v>4.6348441593550685E-2</v>
      </c>
      <c r="F33" s="605">
        <v>4.7443619509338231E-2</v>
      </c>
      <c r="G33" s="613">
        <v>4.6661310837162427E-2</v>
      </c>
      <c r="I33" s="709"/>
      <c r="J33" s="514"/>
      <c r="K33" s="514"/>
      <c r="L33" s="515"/>
    </row>
    <row r="34" spans="1:12">
      <c r="A34" s="557">
        <v>22</v>
      </c>
      <c r="B34" s="558" t="s">
        <v>14</v>
      </c>
      <c r="C34" s="568">
        <v>0.18774491609496036</v>
      </c>
      <c r="D34" s="605">
        <v>0.19415852450177817</v>
      </c>
      <c r="E34" s="605">
        <v>0.19403507225663488</v>
      </c>
      <c r="F34" s="605">
        <v>0.17581367630952</v>
      </c>
      <c r="G34" s="613">
        <v>0.18373986066087525</v>
      </c>
      <c r="I34" s="709"/>
      <c r="J34" s="514"/>
      <c r="K34" s="514"/>
      <c r="L34" s="515"/>
    </row>
    <row r="35" spans="1:12" ht="15" customHeight="1">
      <c r="A35" s="557">
        <v>23</v>
      </c>
      <c r="B35" s="558" t="s">
        <v>15</v>
      </c>
      <c r="C35" s="568">
        <v>0.22026657436617672</v>
      </c>
      <c r="D35" s="605">
        <v>0.2205963532981863</v>
      </c>
      <c r="E35" s="605">
        <v>0.21864614747501965</v>
      </c>
      <c r="F35" s="605">
        <v>0.20936299372718514</v>
      </c>
      <c r="G35" s="613">
        <v>0.23502780196466114</v>
      </c>
      <c r="I35" s="709"/>
      <c r="J35" s="514"/>
      <c r="K35" s="514"/>
      <c r="L35" s="515"/>
    </row>
    <row r="36" spans="1:12">
      <c r="A36" s="557">
        <v>24</v>
      </c>
      <c r="B36" s="558" t="s">
        <v>16</v>
      </c>
      <c r="C36" s="568">
        <v>0.14155169029709835</v>
      </c>
      <c r="D36" s="605">
        <v>0.1392665065375791</v>
      </c>
      <c r="E36" s="605">
        <v>0.12296979044642864</v>
      </c>
      <c r="F36" s="605">
        <v>7.1733079075459782E-2</v>
      </c>
      <c r="G36" s="613">
        <v>3.3784568803086445E-2</v>
      </c>
      <c r="I36" s="709"/>
      <c r="J36" s="514"/>
      <c r="K36" s="514"/>
      <c r="L36" s="515"/>
    </row>
    <row r="37" spans="1:12" ht="15" customHeight="1">
      <c r="A37" s="546"/>
      <c r="B37" s="547" t="s">
        <v>17</v>
      </c>
      <c r="C37" s="516"/>
      <c r="D37" s="194"/>
      <c r="E37" s="194"/>
      <c r="F37" s="194"/>
      <c r="G37" s="195"/>
      <c r="I37" s="710"/>
      <c r="J37" s="516"/>
      <c r="K37" s="516"/>
      <c r="L37" s="517"/>
    </row>
    <row r="38" spans="1:12" ht="15" customHeight="1">
      <c r="A38" s="557">
        <v>25</v>
      </c>
      <c r="B38" s="558" t="s">
        <v>18</v>
      </c>
      <c r="C38" s="514">
        <v>0.23266616291061154</v>
      </c>
      <c r="D38" s="514">
        <v>0.21039430202222409</v>
      </c>
      <c r="E38" s="514">
        <v>0.22097756810080144</v>
      </c>
      <c r="F38" s="514">
        <v>0.19371410170126244</v>
      </c>
      <c r="G38" s="612">
        <v>0.19797734192973238</v>
      </c>
      <c r="I38" s="709"/>
      <c r="J38" s="514"/>
      <c r="K38" s="514"/>
      <c r="L38" s="518"/>
    </row>
    <row r="39" spans="1:12" ht="15" customHeight="1">
      <c r="A39" s="557">
        <v>26</v>
      </c>
      <c r="B39" s="558" t="s">
        <v>19</v>
      </c>
      <c r="C39" s="568">
        <v>0.2530284209050998</v>
      </c>
      <c r="D39" s="568">
        <v>0.2593089051975116</v>
      </c>
      <c r="E39" s="568">
        <v>0.26384905934533576</v>
      </c>
      <c r="F39" s="568">
        <v>0.25890168905712457</v>
      </c>
      <c r="G39" s="612">
        <v>0.27976177581919986</v>
      </c>
      <c r="I39" s="709"/>
      <c r="J39" s="514"/>
      <c r="K39" s="514"/>
      <c r="L39" s="518"/>
    </row>
    <row r="40" spans="1:12" ht="15" customHeight="1">
      <c r="A40" s="557">
        <v>27</v>
      </c>
      <c r="B40" s="488" t="s">
        <v>20</v>
      </c>
      <c r="C40" s="568">
        <v>0.3209585932841531</v>
      </c>
      <c r="D40" s="568">
        <v>0.31086042362061611</v>
      </c>
      <c r="E40" s="568">
        <v>0.35411587528408978</v>
      </c>
      <c r="F40" s="568">
        <v>0.33472731996779326</v>
      </c>
      <c r="G40" s="612">
        <v>0.34371171855070615</v>
      </c>
      <c r="I40" s="709"/>
      <c r="J40" s="514"/>
      <c r="K40" s="514"/>
      <c r="L40" s="518"/>
    </row>
    <row r="41" spans="1:12" ht="15" customHeight="1">
      <c r="A41" s="559"/>
      <c r="B41" s="547" t="s">
        <v>356</v>
      </c>
      <c r="C41" s="507"/>
      <c r="D41" s="194"/>
      <c r="E41" s="194"/>
      <c r="F41" s="194"/>
      <c r="G41" s="195"/>
      <c r="I41" s="506"/>
      <c r="J41" s="507"/>
      <c r="K41" s="507"/>
      <c r="L41" s="508"/>
    </row>
    <row r="42" spans="1:12" ht="15" customHeight="1">
      <c r="A42" s="557">
        <v>28</v>
      </c>
      <c r="B42" s="560" t="s">
        <v>340</v>
      </c>
      <c r="C42" s="861">
        <v>927754173.2838285</v>
      </c>
      <c r="D42" s="569">
        <v>850792640.60411692</v>
      </c>
      <c r="E42" s="569">
        <v>837435510.66204143</v>
      </c>
      <c r="F42" s="569">
        <v>734978241.23261356</v>
      </c>
      <c r="G42" s="614">
        <v>736552742.34232473</v>
      </c>
      <c r="I42" s="711"/>
      <c r="J42" s="488"/>
      <c r="K42" s="488"/>
      <c r="L42" s="489"/>
    </row>
    <row r="43" spans="1:12">
      <c r="A43" s="557">
        <v>29</v>
      </c>
      <c r="B43" s="558" t="s">
        <v>341</v>
      </c>
      <c r="C43" s="861">
        <v>684376195.01186359</v>
      </c>
      <c r="D43" s="569">
        <v>706157569.51359642</v>
      </c>
      <c r="E43" s="569">
        <v>669862743.70333028</v>
      </c>
      <c r="F43" s="569">
        <v>623121545.81503963</v>
      </c>
      <c r="G43" s="614">
        <v>622311276.33739471</v>
      </c>
      <c r="I43" s="711"/>
      <c r="J43" s="488"/>
      <c r="K43" s="488"/>
      <c r="L43" s="487"/>
    </row>
    <row r="44" spans="1:12">
      <c r="A44" s="280">
        <v>30</v>
      </c>
      <c r="B44" s="561" t="s">
        <v>339</v>
      </c>
      <c r="C44" s="605">
        <v>1.3556201692078813</v>
      </c>
      <c r="D44" s="568">
        <v>1.2048198268130803</v>
      </c>
      <c r="E44" s="568">
        <v>1.2501598551850885</v>
      </c>
      <c r="F44" s="568">
        <v>1.1795102354730262</v>
      </c>
      <c r="G44" s="612">
        <v>1.1835760821775507</v>
      </c>
      <c r="I44" s="709"/>
      <c r="J44" s="514"/>
      <c r="K44" s="514"/>
      <c r="L44" s="518"/>
    </row>
    <row r="45" spans="1:12">
      <c r="A45" s="280"/>
      <c r="B45" s="547" t="s">
        <v>453</v>
      </c>
      <c r="C45" s="507"/>
      <c r="D45" s="194"/>
      <c r="E45" s="194"/>
      <c r="F45" s="194"/>
      <c r="G45" s="195"/>
      <c r="I45" s="506"/>
      <c r="J45" s="507"/>
      <c r="K45" s="507"/>
      <c r="L45" s="508"/>
    </row>
    <row r="46" spans="1:12">
      <c r="A46" s="280">
        <v>31</v>
      </c>
      <c r="B46" s="561" t="s">
        <v>460</v>
      </c>
      <c r="C46" s="570">
        <v>2840645610.9022017</v>
      </c>
      <c r="D46" s="570">
        <v>2703335241.1488881</v>
      </c>
      <c r="E46" s="570">
        <v>2681906834.5624528</v>
      </c>
      <c r="F46" s="570">
        <v>2534523175.8285394</v>
      </c>
      <c r="G46" s="615">
        <v>2467493939.9152069</v>
      </c>
      <c r="I46" s="712"/>
      <c r="J46" s="519"/>
      <c r="K46" s="519"/>
      <c r="L46" s="281"/>
    </row>
    <row r="47" spans="1:12">
      <c r="A47" s="280">
        <v>32</v>
      </c>
      <c r="B47" s="561" t="s">
        <v>473</v>
      </c>
      <c r="C47" s="570">
        <v>2200285214.0345831</v>
      </c>
      <c r="D47" s="570">
        <v>2163085075.2402401</v>
      </c>
      <c r="E47" s="570">
        <v>2078238397.5917275</v>
      </c>
      <c r="F47" s="570">
        <v>1992478760.3492975</v>
      </c>
      <c r="G47" s="615">
        <v>1960963020.1486213</v>
      </c>
      <c r="I47" s="712"/>
      <c r="J47" s="519"/>
      <c r="K47" s="519"/>
      <c r="L47" s="281"/>
    </row>
    <row r="48" spans="1:12" ht="15" thickBot="1">
      <c r="A48" s="562">
        <v>33</v>
      </c>
      <c r="B48" s="563" t="s">
        <v>487</v>
      </c>
      <c r="C48" s="716">
        <v>1.291035177068437</v>
      </c>
      <c r="D48" s="616">
        <v>1.2497590927387106</v>
      </c>
      <c r="E48" s="616">
        <v>1.2904712171954185</v>
      </c>
      <c r="F48" s="616">
        <v>1.2720452665624487</v>
      </c>
      <c r="G48" s="617">
        <v>1.2583072268890596</v>
      </c>
      <c r="I48" s="713"/>
      <c r="J48" s="520"/>
      <c r="K48" s="520"/>
      <c r="L48" s="521"/>
    </row>
    <row r="49" spans="1:9">
      <c r="A49" s="20"/>
      <c r="C49" s="16"/>
      <c r="D49" s="16"/>
      <c r="E49" s="16"/>
      <c r="F49" s="16"/>
      <c r="G49" s="16"/>
    </row>
    <row r="50" spans="1:9" ht="41.4">
      <c r="B50" s="23" t="s">
        <v>945</v>
      </c>
      <c r="I50" s="867"/>
    </row>
    <row r="51" spans="1:9" ht="82.8">
      <c r="B51" s="227" t="s">
        <v>355</v>
      </c>
      <c r="D51" s="215"/>
      <c r="E51" s="215"/>
      <c r="F51" s="215"/>
      <c r="G51" s="215"/>
    </row>
  </sheetData>
  <mergeCells count="2">
    <mergeCell ref="D4:G4"/>
    <mergeCell ref="I4:L4"/>
  </mergeCells>
  <pageMargins left="0.7" right="0.7" top="0.75" bottom="0.75" header="0.3" footer="0.3"/>
  <pageSetup paperSize="9" scale="3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selection activeCell="G26" sqref="G26"/>
    </sheetView>
  </sheetViews>
  <sheetFormatPr defaultColWidth="9.109375" defaultRowHeight="12"/>
  <cols>
    <col min="1" max="1" width="11.88671875" style="287" bestFit="1" customWidth="1"/>
    <col min="2" max="2" width="105.109375" style="287" bestFit="1" customWidth="1"/>
    <col min="3" max="4" width="15.5546875" style="287" bestFit="1" customWidth="1"/>
    <col min="5" max="5" width="19.44140625" style="287" bestFit="1" customWidth="1"/>
    <col min="6" max="6" width="15.5546875" style="287" bestFit="1" customWidth="1"/>
    <col min="7" max="7" width="20.109375" style="287" customWidth="1"/>
    <col min="8" max="8" width="15.5546875" style="287" bestFit="1" customWidth="1"/>
    <col min="9" max="16384" width="9.109375" style="287"/>
  </cols>
  <sheetData>
    <row r="1" spans="1:8" ht="13.8">
      <c r="A1" s="286" t="s">
        <v>108</v>
      </c>
      <c r="B1" s="253" t="str">
        <f>Info!C2</f>
        <v>სს ”ლიბერთი ბანკი”</v>
      </c>
    </row>
    <row r="2" spans="1:8">
      <c r="A2" s="288" t="s">
        <v>109</v>
      </c>
      <c r="B2" s="501">
        <f>'1. key ratios'!B2</f>
        <v>45382</v>
      </c>
    </row>
    <row r="3" spans="1:8">
      <c r="A3" s="289" t="s">
        <v>493</v>
      </c>
    </row>
    <row r="5" spans="1:8">
      <c r="A5" s="937" t="s">
        <v>494</v>
      </c>
      <c r="B5" s="938"/>
      <c r="C5" s="943" t="s">
        <v>495</v>
      </c>
      <c r="D5" s="944"/>
      <c r="E5" s="944"/>
      <c r="F5" s="944"/>
      <c r="G5" s="944"/>
      <c r="H5" s="945"/>
    </row>
    <row r="6" spans="1:8">
      <c r="A6" s="939"/>
      <c r="B6" s="940"/>
      <c r="C6" s="946"/>
      <c r="D6" s="947"/>
      <c r="E6" s="947"/>
      <c r="F6" s="947"/>
      <c r="G6" s="947"/>
      <c r="H6" s="948"/>
    </row>
    <row r="7" spans="1:8" ht="24">
      <c r="A7" s="941"/>
      <c r="B7" s="942"/>
      <c r="C7" s="352" t="s">
        <v>496</v>
      </c>
      <c r="D7" s="352" t="s">
        <v>497</v>
      </c>
      <c r="E7" s="352" t="s">
        <v>498</v>
      </c>
      <c r="F7" s="352" t="s">
        <v>499</v>
      </c>
      <c r="G7" s="353" t="s">
        <v>679</v>
      </c>
      <c r="H7" s="352" t="s">
        <v>66</v>
      </c>
    </row>
    <row r="8" spans="1:8">
      <c r="A8" s="348">
        <v>1</v>
      </c>
      <c r="B8" s="347" t="s">
        <v>134</v>
      </c>
      <c r="C8" s="684">
        <v>93085621.506571934</v>
      </c>
      <c r="D8" s="684">
        <v>58119414.41957847</v>
      </c>
      <c r="E8" s="684">
        <v>257184699.56245595</v>
      </c>
      <c r="F8" s="684">
        <v>100187520.78755508</v>
      </c>
      <c r="G8" s="684">
        <v>2176710.61</v>
      </c>
      <c r="H8" s="597">
        <v>510753966.88616145</v>
      </c>
    </row>
    <row r="9" spans="1:8">
      <c r="A9" s="348">
        <v>2</v>
      </c>
      <c r="B9" s="347" t="s">
        <v>135</v>
      </c>
      <c r="C9" s="684">
        <v>0</v>
      </c>
      <c r="D9" s="684">
        <v>0</v>
      </c>
      <c r="E9" s="684">
        <v>0</v>
      </c>
      <c r="F9" s="684">
        <v>0</v>
      </c>
      <c r="G9" s="684">
        <v>0</v>
      </c>
      <c r="H9" s="597">
        <v>0</v>
      </c>
    </row>
    <row r="10" spans="1:8">
      <c r="A10" s="348">
        <v>3</v>
      </c>
      <c r="B10" s="347" t="s">
        <v>136</v>
      </c>
      <c r="C10" s="684">
        <v>0</v>
      </c>
      <c r="D10" s="684">
        <v>0</v>
      </c>
      <c r="E10" s="684">
        <v>0</v>
      </c>
      <c r="F10" s="684">
        <v>0</v>
      </c>
      <c r="G10" s="684">
        <v>0</v>
      </c>
      <c r="H10" s="597">
        <v>0</v>
      </c>
    </row>
    <row r="11" spans="1:8">
      <c r="A11" s="348">
        <v>4</v>
      </c>
      <c r="B11" s="347" t="s">
        <v>137</v>
      </c>
      <c r="C11" s="684">
        <v>0</v>
      </c>
      <c r="D11" s="684">
        <v>0</v>
      </c>
      <c r="E11" s="684">
        <v>0</v>
      </c>
      <c r="F11" s="684">
        <v>0</v>
      </c>
      <c r="G11" s="684">
        <v>0</v>
      </c>
      <c r="H11" s="597">
        <v>0</v>
      </c>
    </row>
    <row r="12" spans="1:8">
      <c r="A12" s="348">
        <v>5</v>
      </c>
      <c r="B12" s="347" t="s">
        <v>949</v>
      </c>
      <c r="C12" s="684">
        <v>0</v>
      </c>
      <c r="D12" s="684">
        <v>18255849.286444902</v>
      </c>
      <c r="E12" s="684">
        <v>0</v>
      </c>
      <c r="F12" s="684">
        <v>129299.89000000001</v>
      </c>
      <c r="G12" s="684">
        <v>0</v>
      </c>
      <c r="H12" s="597">
        <v>18385149.176444903</v>
      </c>
    </row>
    <row r="13" spans="1:8">
      <c r="A13" s="348">
        <v>6</v>
      </c>
      <c r="B13" s="347" t="s">
        <v>138</v>
      </c>
      <c r="C13" s="684">
        <v>189482524.47616339</v>
      </c>
      <c r="D13" s="684">
        <v>7964790.3088171212</v>
      </c>
      <c r="E13" s="684">
        <v>0</v>
      </c>
      <c r="F13" s="684">
        <v>0</v>
      </c>
      <c r="G13" s="684">
        <v>0</v>
      </c>
      <c r="H13" s="597">
        <v>197447314.78498051</v>
      </c>
    </row>
    <row r="14" spans="1:8">
      <c r="A14" s="348">
        <v>7</v>
      </c>
      <c r="B14" s="347" t="s">
        <v>71</v>
      </c>
      <c r="C14" s="684">
        <v>98497.910000000018</v>
      </c>
      <c r="D14" s="684">
        <v>285875949.1819188</v>
      </c>
      <c r="E14" s="684">
        <v>126978807.51024777</v>
      </c>
      <c r="F14" s="684">
        <v>123530782.95650381</v>
      </c>
      <c r="G14" s="684">
        <v>6422340.4095214698</v>
      </c>
      <c r="H14" s="597">
        <v>542906377.96819186</v>
      </c>
    </row>
    <row r="15" spans="1:8">
      <c r="A15" s="348">
        <v>8</v>
      </c>
      <c r="B15" s="349" t="s">
        <v>72</v>
      </c>
      <c r="C15" s="684">
        <v>8165323.2578491941</v>
      </c>
      <c r="D15" s="684">
        <v>356809580.26960379</v>
      </c>
      <c r="E15" s="684">
        <v>1339430176.7215371</v>
      </c>
      <c r="F15" s="684">
        <v>253048163.95375034</v>
      </c>
      <c r="G15" s="684">
        <v>0</v>
      </c>
      <c r="H15" s="597">
        <v>1957453244.2027404</v>
      </c>
    </row>
    <row r="16" spans="1:8">
      <c r="A16" s="348">
        <v>9</v>
      </c>
      <c r="B16" s="347" t="s">
        <v>950</v>
      </c>
      <c r="C16" s="684">
        <v>77385.338069079997</v>
      </c>
      <c r="D16" s="684">
        <v>29558873.258208949</v>
      </c>
      <c r="E16" s="684">
        <v>183277913.54342306</v>
      </c>
      <c r="F16" s="684">
        <v>307513343.50386804</v>
      </c>
      <c r="G16" s="684">
        <v>0</v>
      </c>
      <c r="H16" s="597">
        <v>520427515.64356911</v>
      </c>
    </row>
    <row r="17" spans="1:8">
      <c r="A17" s="348">
        <v>10</v>
      </c>
      <c r="B17" s="351" t="s">
        <v>514</v>
      </c>
      <c r="C17" s="684">
        <v>4805044.2599797202</v>
      </c>
      <c r="D17" s="684">
        <v>5680385.3130647177</v>
      </c>
      <c r="E17" s="684">
        <v>15651090.825278284</v>
      </c>
      <c r="F17" s="684">
        <v>2717724.7559880842</v>
      </c>
      <c r="G17" s="684">
        <v>0</v>
      </c>
      <c r="H17" s="597">
        <v>28854245.154310808</v>
      </c>
    </row>
    <row r="18" spans="1:8">
      <c r="A18" s="348">
        <v>11</v>
      </c>
      <c r="B18" s="347" t="s">
        <v>68</v>
      </c>
      <c r="C18" s="684">
        <v>0</v>
      </c>
      <c r="D18" s="684">
        <v>0</v>
      </c>
      <c r="E18" s="684">
        <v>0</v>
      </c>
      <c r="F18" s="684">
        <v>0</v>
      </c>
      <c r="G18" s="684">
        <v>2044719.04</v>
      </c>
      <c r="H18" s="597">
        <v>2044719.04</v>
      </c>
    </row>
    <row r="19" spans="1:8">
      <c r="A19" s="348">
        <v>12</v>
      </c>
      <c r="B19" s="347" t="s">
        <v>69</v>
      </c>
      <c r="C19" s="684">
        <v>0</v>
      </c>
      <c r="D19" s="684">
        <v>0</v>
      </c>
      <c r="E19" s="684">
        <v>0</v>
      </c>
      <c r="F19" s="684">
        <v>0</v>
      </c>
      <c r="G19" s="684">
        <v>0</v>
      </c>
      <c r="H19" s="597">
        <v>0</v>
      </c>
    </row>
    <row r="20" spans="1:8">
      <c r="A20" s="350">
        <v>13</v>
      </c>
      <c r="B20" s="349" t="s">
        <v>70</v>
      </c>
      <c r="C20" s="684">
        <v>0</v>
      </c>
      <c r="D20" s="684">
        <v>0</v>
      </c>
      <c r="E20" s="684">
        <v>0</v>
      </c>
      <c r="F20" s="684">
        <v>0</v>
      </c>
      <c r="G20" s="684">
        <v>0</v>
      </c>
      <c r="H20" s="597">
        <v>0</v>
      </c>
    </row>
    <row r="21" spans="1:8">
      <c r="A21" s="348">
        <v>14</v>
      </c>
      <c r="B21" s="347" t="s">
        <v>500</v>
      </c>
      <c r="C21" s="684">
        <v>285231236.44999999</v>
      </c>
      <c r="D21" s="684">
        <v>2239068.4610000006</v>
      </c>
      <c r="E21" s="684">
        <v>0</v>
      </c>
      <c r="F21" s="684">
        <v>0</v>
      </c>
      <c r="G21" s="684">
        <v>167329977.04000002</v>
      </c>
      <c r="H21" s="597">
        <v>454800281.95100003</v>
      </c>
    </row>
    <row r="22" spans="1:8">
      <c r="A22" s="346">
        <v>15</v>
      </c>
      <c r="B22" s="345" t="s">
        <v>66</v>
      </c>
      <c r="C22" s="597">
        <v>576140588.93865371</v>
      </c>
      <c r="D22" s="597">
        <v>758823525.18557203</v>
      </c>
      <c r="E22" s="597">
        <v>1906871597.3376641</v>
      </c>
      <c r="F22" s="597">
        <v>784409111.09167719</v>
      </c>
      <c r="G22" s="597">
        <v>177973747.09952149</v>
      </c>
      <c r="H22" s="597">
        <v>4204218569.6530886</v>
      </c>
    </row>
    <row r="26" spans="1:8" ht="36">
      <c r="B26" s="306"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scale="3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5" zoomScaleNormal="85" workbookViewId="0">
      <selection activeCell="D28" sqref="D28"/>
    </sheetView>
  </sheetViews>
  <sheetFormatPr defaultColWidth="9.109375" defaultRowHeight="12"/>
  <cols>
    <col min="1" max="1" width="11.88671875" style="290" bestFit="1" customWidth="1"/>
    <col min="2" max="2" width="90" style="287" customWidth="1"/>
    <col min="3" max="3" width="24.44140625" style="287" customWidth="1"/>
    <col min="4" max="4" width="28.33203125" style="287" customWidth="1"/>
    <col min="5" max="5" width="16.44140625" style="292" bestFit="1" customWidth="1"/>
    <col min="6" max="6" width="15.44140625" style="292" customWidth="1"/>
    <col min="7" max="7" width="15.5546875" style="287" customWidth="1"/>
    <col min="8" max="8" width="19" style="287" customWidth="1"/>
    <col min="9" max="16384" width="9.109375" style="287"/>
  </cols>
  <sheetData>
    <row r="1" spans="1:8" ht="13.8">
      <c r="A1" s="286" t="s">
        <v>108</v>
      </c>
      <c r="B1" s="253" t="str">
        <f>Info!C2</f>
        <v>სს ”ლიბერთი ბანკი”</v>
      </c>
      <c r="C1" s="366"/>
      <c r="D1" s="366"/>
      <c r="E1" s="366"/>
      <c r="F1" s="366"/>
      <c r="G1" s="366"/>
      <c r="H1" s="366"/>
    </row>
    <row r="2" spans="1:8">
      <c r="A2" s="288" t="s">
        <v>109</v>
      </c>
      <c r="B2" s="501">
        <f>'1. key ratios'!B2</f>
        <v>45382</v>
      </c>
      <c r="C2" s="366"/>
      <c r="D2" s="366"/>
      <c r="E2" s="366"/>
      <c r="F2" s="366"/>
      <c r="G2" s="366"/>
      <c r="H2" s="366"/>
    </row>
    <row r="3" spans="1:8">
      <c r="A3" s="289" t="s">
        <v>501</v>
      </c>
      <c r="B3" s="366"/>
      <c r="C3" s="366"/>
      <c r="D3" s="366"/>
      <c r="E3" s="366"/>
      <c r="F3" s="366"/>
      <c r="G3" s="366"/>
      <c r="H3" s="366"/>
    </row>
    <row r="4" spans="1:8">
      <c r="A4" s="367"/>
      <c r="B4" s="366"/>
      <c r="C4" s="365" t="s">
        <v>502</v>
      </c>
      <c r="D4" s="365" t="s">
        <v>503</v>
      </c>
      <c r="E4" s="365" t="s">
        <v>504</v>
      </c>
      <c r="F4" s="365" t="s">
        <v>505</v>
      </c>
      <c r="G4" s="365" t="s">
        <v>506</v>
      </c>
      <c r="H4" s="365" t="s">
        <v>507</v>
      </c>
    </row>
    <row r="5" spans="1:8" ht="33.9" customHeight="1">
      <c r="A5" s="937" t="s">
        <v>867</v>
      </c>
      <c r="B5" s="938"/>
      <c r="C5" s="951" t="s">
        <v>596</v>
      </c>
      <c r="D5" s="951"/>
      <c r="E5" s="951" t="s">
        <v>866</v>
      </c>
      <c r="F5" s="949" t="s">
        <v>865</v>
      </c>
      <c r="G5" s="949" t="s">
        <v>511</v>
      </c>
      <c r="H5" s="363" t="s">
        <v>864</v>
      </c>
    </row>
    <row r="6" spans="1:8" ht="24">
      <c r="A6" s="941"/>
      <c r="B6" s="942"/>
      <c r="C6" s="364" t="s">
        <v>512</v>
      </c>
      <c r="D6" s="364" t="s">
        <v>513</v>
      </c>
      <c r="E6" s="951"/>
      <c r="F6" s="950"/>
      <c r="G6" s="950"/>
      <c r="H6" s="363" t="s">
        <v>863</v>
      </c>
    </row>
    <row r="7" spans="1:8">
      <c r="A7" s="361">
        <v>1</v>
      </c>
      <c r="B7" s="347" t="s">
        <v>134</v>
      </c>
      <c r="C7" s="598">
        <v>0</v>
      </c>
      <c r="D7" s="598">
        <v>511560687.4158771</v>
      </c>
      <c r="E7" s="599">
        <v>806720.52971561498</v>
      </c>
      <c r="F7" s="599">
        <v>0</v>
      </c>
      <c r="G7" s="598">
        <v>0</v>
      </c>
      <c r="H7" s="354">
        <f t="shared" ref="H7:H20" si="0">C7+D7-E7-F7</f>
        <v>510753966.88616151</v>
      </c>
    </row>
    <row r="8" spans="1:8" ht="14.4" customHeight="1">
      <c r="A8" s="361">
        <v>2</v>
      </c>
      <c r="B8" s="347" t="s">
        <v>135</v>
      </c>
      <c r="C8" s="598">
        <v>0</v>
      </c>
      <c r="D8" s="598">
        <v>0</v>
      </c>
      <c r="E8" s="599">
        <v>0</v>
      </c>
      <c r="F8" s="599">
        <v>0</v>
      </c>
      <c r="G8" s="598">
        <v>0</v>
      </c>
      <c r="H8" s="354">
        <f t="shared" si="0"/>
        <v>0</v>
      </c>
    </row>
    <row r="9" spans="1:8">
      <c r="A9" s="361">
        <v>3</v>
      </c>
      <c r="B9" s="347" t="s">
        <v>136</v>
      </c>
      <c r="C9" s="598">
        <v>0</v>
      </c>
      <c r="D9" s="598">
        <v>0</v>
      </c>
      <c r="E9" s="599">
        <v>0</v>
      </c>
      <c r="F9" s="599">
        <v>0</v>
      </c>
      <c r="G9" s="598">
        <v>0</v>
      </c>
      <c r="H9" s="354">
        <f t="shared" si="0"/>
        <v>0</v>
      </c>
    </row>
    <row r="10" spans="1:8">
      <c r="A10" s="361">
        <v>4</v>
      </c>
      <c r="B10" s="347" t="s">
        <v>137</v>
      </c>
      <c r="C10" s="598">
        <v>0</v>
      </c>
      <c r="D10" s="598">
        <v>0</v>
      </c>
      <c r="E10" s="599">
        <v>0</v>
      </c>
      <c r="F10" s="599">
        <v>0</v>
      </c>
      <c r="G10" s="598">
        <v>0</v>
      </c>
      <c r="H10" s="354">
        <f t="shared" si="0"/>
        <v>0</v>
      </c>
    </row>
    <row r="11" spans="1:8">
      <c r="A11" s="361">
        <v>5</v>
      </c>
      <c r="B11" s="347" t="s">
        <v>949</v>
      </c>
      <c r="C11" s="598">
        <v>0</v>
      </c>
      <c r="D11" s="598">
        <v>18385149.176444903</v>
      </c>
      <c r="E11" s="599">
        <v>0</v>
      </c>
      <c r="F11" s="599">
        <v>0</v>
      </c>
      <c r="G11" s="598">
        <v>0</v>
      </c>
      <c r="H11" s="354">
        <f t="shared" si="0"/>
        <v>18385149.176444903</v>
      </c>
    </row>
    <row r="12" spans="1:8">
      <c r="A12" s="361">
        <v>6</v>
      </c>
      <c r="B12" s="347" t="s">
        <v>138</v>
      </c>
      <c r="C12" s="598">
        <v>0</v>
      </c>
      <c r="D12" s="598">
        <v>197447314.78498054</v>
      </c>
      <c r="E12" s="599">
        <v>0</v>
      </c>
      <c r="F12" s="599">
        <v>0</v>
      </c>
      <c r="G12" s="598">
        <v>0</v>
      </c>
      <c r="H12" s="354">
        <f t="shared" si="0"/>
        <v>197447314.78498054</v>
      </c>
    </row>
    <row r="13" spans="1:8">
      <c r="A13" s="361">
        <v>7</v>
      </c>
      <c r="B13" s="347" t="s">
        <v>71</v>
      </c>
      <c r="C13" s="598">
        <v>2204101.4663140001</v>
      </c>
      <c r="D13" s="598">
        <v>546140051.83175707</v>
      </c>
      <c r="E13" s="599">
        <v>5437775.329879378</v>
      </c>
      <c r="F13" s="599">
        <v>0</v>
      </c>
      <c r="G13" s="598">
        <v>0</v>
      </c>
      <c r="H13" s="354">
        <f t="shared" si="0"/>
        <v>542906377.96819162</v>
      </c>
    </row>
    <row r="14" spans="1:8">
      <c r="A14" s="361">
        <v>8</v>
      </c>
      <c r="B14" s="349" t="s">
        <v>72</v>
      </c>
      <c r="C14" s="598">
        <v>119057301.13981</v>
      </c>
      <c r="D14" s="598">
        <v>1964800023.10657</v>
      </c>
      <c r="E14" s="599">
        <v>126404080.04363118</v>
      </c>
      <c r="F14" s="599">
        <v>0</v>
      </c>
      <c r="G14" s="598">
        <v>8720404.7439999767</v>
      </c>
      <c r="H14" s="354">
        <f t="shared" si="0"/>
        <v>1957453244.202749</v>
      </c>
    </row>
    <row r="15" spans="1:8">
      <c r="A15" s="361">
        <v>9</v>
      </c>
      <c r="B15" s="347" t="s">
        <v>950</v>
      </c>
      <c r="C15" s="598">
        <v>9433339.3269116413</v>
      </c>
      <c r="D15" s="598">
        <v>521214809.57280684</v>
      </c>
      <c r="E15" s="599">
        <v>10220633.256149227</v>
      </c>
      <c r="F15" s="599">
        <v>0</v>
      </c>
      <c r="G15" s="598">
        <v>6.21</v>
      </c>
      <c r="H15" s="354">
        <f t="shared" si="0"/>
        <v>520427515.64356923</v>
      </c>
    </row>
    <row r="16" spans="1:8">
      <c r="A16" s="361">
        <v>10</v>
      </c>
      <c r="B16" s="351" t="s">
        <v>514</v>
      </c>
      <c r="C16" s="598">
        <v>102768960.78468749</v>
      </c>
      <c r="D16" s="598">
        <v>1024959.8973229999</v>
      </c>
      <c r="E16" s="599">
        <v>74939675.527700081</v>
      </c>
      <c r="F16" s="599">
        <v>0</v>
      </c>
      <c r="G16" s="598">
        <v>7888495.7440000139</v>
      </c>
      <c r="H16" s="354">
        <f t="shared" si="0"/>
        <v>28854245.154310405</v>
      </c>
    </row>
    <row r="17" spans="1:8">
      <c r="A17" s="361">
        <v>11</v>
      </c>
      <c r="B17" s="347" t="s">
        <v>68</v>
      </c>
      <c r="C17" s="598">
        <v>0</v>
      </c>
      <c r="D17" s="598">
        <v>2044719.04</v>
      </c>
      <c r="E17" s="599">
        <v>0</v>
      </c>
      <c r="F17" s="599">
        <v>0</v>
      </c>
      <c r="G17" s="598">
        <v>0</v>
      </c>
      <c r="H17" s="354">
        <f t="shared" si="0"/>
        <v>2044719.04</v>
      </c>
    </row>
    <row r="18" spans="1:8">
      <c r="A18" s="361">
        <v>12</v>
      </c>
      <c r="B18" s="347" t="s">
        <v>69</v>
      </c>
      <c r="C18" s="598">
        <v>0</v>
      </c>
      <c r="D18" s="598">
        <v>0</v>
      </c>
      <c r="E18" s="599">
        <v>0</v>
      </c>
      <c r="F18" s="599">
        <v>0</v>
      </c>
      <c r="G18" s="598">
        <v>0</v>
      </c>
      <c r="H18" s="354">
        <f t="shared" si="0"/>
        <v>0</v>
      </c>
    </row>
    <row r="19" spans="1:8">
      <c r="A19" s="362">
        <v>13</v>
      </c>
      <c r="B19" s="349" t="s">
        <v>70</v>
      </c>
      <c r="C19" s="598">
        <v>0</v>
      </c>
      <c r="D19" s="598">
        <v>0</v>
      </c>
      <c r="E19" s="599">
        <v>0</v>
      </c>
      <c r="F19" s="599">
        <v>0</v>
      </c>
      <c r="G19" s="598">
        <v>0</v>
      </c>
      <c r="H19" s="354">
        <f t="shared" si="0"/>
        <v>0</v>
      </c>
    </row>
    <row r="20" spans="1:8">
      <c r="A20" s="361">
        <v>14</v>
      </c>
      <c r="B20" s="347" t="s">
        <v>500</v>
      </c>
      <c r="C20" s="598">
        <v>0</v>
      </c>
      <c r="D20" s="598">
        <v>541346706.42100012</v>
      </c>
      <c r="E20" s="599">
        <v>0</v>
      </c>
      <c r="F20" s="599">
        <v>0</v>
      </c>
      <c r="G20" s="598">
        <v>0</v>
      </c>
      <c r="H20" s="354">
        <f t="shared" si="0"/>
        <v>541346706.42100012</v>
      </c>
    </row>
    <row r="21" spans="1:8" s="291" customFormat="1">
      <c r="A21" s="360">
        <v>15</v>
      </c>
      <c r="B21" s="359" t="s">
        <v>66</v>
      </c>
      <c r="C21" s="600">
        <v>130694741.93303564</v>
      </c>
      <c r="D21" s="600">
        <v>4302939461.3494368</v>
      </c>
      <c r="E21" s="600">
        <v>142869209.1593754</v>
      </c>
      <c r="F21" s="600">
        <v>0</v>
      </c>
      <c r="G21" s="600">
        <v>8720410.9539999776</v>
      </c>
      <c r="H21" s="653">
        <f t="shared" ref="H21" si="1">SUM(H7:H15)+SUM(H17:H20)</f>
        <v>4290764994.1230969</v>
      </c>
    </row>
    <row r="22" spans="1:8">
      <c r="A22" s="358">
        <v>16</v>
      </c>
      <c r="B22" s="357" t="s">
        <v>515</v>
      </c>
      <c r="C22" s="598">
        <v>130694742</v>
      </c>
      <c r="D22" s="598">
        <v>2978095294</v>
      </c>
      <c r="E22" s="599">
        <v>141992627</v>
      </c>
      <c r="F22" s="599">
        <v>0</v>
      </c>
      <c r="G22" s="598">
        <v>8720410.9539999776</v>
      </c>
      <c r="H22" s="654">
        <f>C22+D22-E22-F22</f>
        <v>2966797409</v>
      </c>
    </row>
    <row r="23" spans="1:8">
      <c r="A23" s="358">
        <v>17</v>
      </c>
      <c r="B23" s="357" t="s">
        <v>516</v>
      </c>
      <c r="C23" s="598">
        <v>0</v>
      </c>
      <c r="D23" s="599">
        <v>443333059.88190514</v>
      </c>
      <c r="E23" s="599">
        <v>897328.61798276496</v>
      </c>
      <c r="F23" s="599">
        <v>0</v>
      </c>
      <c r="G23" s="598">
        <v>0</v>
      </c>
      <c r="H23" s="654">
        <f>C23+D23-E23-F23</f>
        <v>442435731.26392239</v>
      </c>
    </row>
    <row r="25" spans="1:8">
      <c r="E25" s="287"/>
      <c r="F25" s="287"/>
    </row>
    <row r="26" spans="1:8" ht="42.6" customHeight="1">
      <c r="B26" s="306"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scale="3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36"/>
  <sheetViews>
    <sheetView showGridLines="0" zoomScale="85" zoomScaleNormal="85" workbookViewId="0">
      <selection activeCell="C32" sqref="C32"/>
    </sheetView>
  </sheetViews>
  <sheetFormatPr defaultColWidth="9.109375" defaultRowHeight="12"/>
  <cols>
    <col min="1" max="1" width="11" style="287" bestFit="1" customWidth="1"/>
    <col min="2" max="2" width="63.5546875" style="287" customWidth="1"/>
    <col min="3" max="3" width="23.33203125" style="287" customWidth="1"/>
    <col min="4" max="4" width="27.88671875" style="287" customWidth="1"/>
    <col min="5" max="5" width="19.44140625" style="287" customWidth="1"/>
    <col min="6" max="6" width="18" style="287" customWidth="1"/>
    <col min="7" max="7" width="22" style="287" customWidth="1"/>
    <col min="8" max="8" width="22.44140625" style="287" customWidth="1"/>
    <col min="9" max="16384" width="9.109375" style="287"/>
  </cols>
  <sheetData>
    <row r="1" spans="1:11" ht="13.8">
      <c r="A1" s="286" t="s">
        <v>108</v>
      </c>
      <c r="B1" s="253" t="str">
        <f>Info!C2</f>
        <v>სს ”ლიბერთი ბანკი”</v>
      </c>
      <c r="C1" s="366"/>
      <c r="D1" s="366"/>
      <c r="E1" s="366"/>
      <c r="F1" s="366"/>
      <c r="G1" s="366"/>
      <c r="H1" s="366"/>
    </row>
    <row r="2" spans="1:11">
      <c r="A2" s="288" t="s">
        <v>109</v>
      </c>
      <c r="B2" s="501">
        <f>'1. key ratios'!B2</f>
        <v>45382</v>
      </c>
      <c r="C2" s="366"/>
      <c r="D2" s="366"/>
      <c r="E2" s="366"/>
      <c r="F2" s="366"/>
      <c r="G2" s="366"/>
      <c r="H2" s="366"/>
    </row>
    <row r="3" spans="1:11">
      <c r="A3" s="289" t="s">
        <v>517</v>
      </c>
      <c r="B3" s="366"/>
      <c r="C3" s="366"/>
      <c r="D3" s="366"/>
      <c r="E3" s="366"/>
      <c r="F3" s="366"/>
      <c r="G3" s="366"/>
      <c r="H3" s="366"/>
    </row>
    <row r="4" spans="1:11">
      <c r="A4" s="366"/>
      <c r="B4" s="366"/>
      <c r="C4" s="365" t="s">
        <v>502</v>
      </c>
      <c r="D4" s="365" t="s">
        <v>503</v>
      </c>
      <c r="E4" s="365" t="s">
        <v>504</v>
      </c>
      <c r="F4" s="365" t="s">
        <v>505</v>
      </c>
      <c r="G4" s="365" t="s">
        <v>506</v>
      </c>
      <c r="H4" s="365" t="s">
        <v>507</v>
      </c>
    </row>
    <row r="5" spans="1:11" ht="41.4" customHeight="1">
      <c r="A5" s="937" t="s">
        <v>869</v>
      </c>
      <c r="B5" s="938"/>
      <c r="C5" s="952" t="s">
        <v>596</v>
      </c>
      <c r="D5" s="953"/>
      <c r="E5" s="949" t="s">
        <v>866</v>
      </c>
      <c r="F5" s="949" t="s">
        <v>865</v>
      </c>
      <c r="G5" s="949" t="s">
        <v>511</v>
      </c>
      <c r="H5" s="363" t="s">
        <v>864</v>
      </c>
    </row>
    <row r="6" spans="1:11" ht="31.2" customHeight="1">
      <c r="A6" s="941"/>
      <c r="B6" s="942"/>
      <c r="C6" s="364" t="s">
        <v>512</v>
      </c>
      <c r="D6" s="364" t="s">
        <v>513</v>
      </c>
      <c r="E6" s="950"/>
      <c r="F6" s="950"/>
      <c r="G6" s="950"/>
      <c r="H6" s="363" t="s">
        <v>863</v>
      </c>
    </row>
    <row r="7" spans="1:11">
      <c r="A7" s="355">
        <v>1</v>
      </c>
      <c r="B7" s="370" t="s">
        <v>518</v>
      </c>
      <c r="C7" s="601">
        <v>27963909.119461004</v>
      </c>
      <c r="D7" s="601">
        <v>1324952433.8282475</v>
      </c>
      <c r="E7" s="601">
        <v>41603411.480717972</v>
      </c>
      <c r="F7" s="601"/>
      <c r="G7" s="601">
        <v>173035.28000000003</v>
      </c>
      <c r="H7" s="602">
        <f t="shared" ref="H7:H34" si="0">C7+D7-E7-F7</f>
        <v>1311312931.4669907</v>
      </c>
      <c r="K7" s="813"/>
    </row>
    <row r="8" spans="1:11">
      <c r="A8" s="355">
        <v>2</v>
      </c>
      <c r="B8" s="370" t="s">
        <v>519</v>
      </c>
      <c r="C8" s="601">
        <v>733143.08968800004</v>
      </c>
      <c r="D8" s="601">
        <v>274397573.59567451</v>
      </c>
      <c r="E8" s="601">
        <v>1045793.1448245074</v>
      </c>
      <c r="F8" s="601"/>
      <c r="G8" s="601">
        <v>0</v>
      </c>
      <c r="H8" s="602">
        <f t="shared" si="0"/>
        <v>274084923.54053801</v>
      </c>
      <c r="K8" s="813"/>
    </row>
    <row r="9" spans="1:11">
      <c r="A9" s="355">
        <v>3</v>
      </c>
      <c r="B9" s="370" t="s">
        <v>868</v>
      </c>
      <c r="C9" s="601">
        <v>0</v>
      </c>
      <c r="D9" s="601">
        <v>57070985.670000002</v>
      </c>
      <c r="E9" s="601">
        <v>557070.05223090691</v>
      </c>
      <c r="F9" s="601"/>
      <c r="G9" s="601">
        <v>0</v>
      </c>
      <c r="H9" s="602">
        <f t="shared" si="0"/>
        <v>56513915.617769092</v>
      </c>
      <c r="K9" s="813"/>
    </row>
    <row r="10" spans="1:11">
      <c r="A10" s="355">
        <v>4</v>
      </c>
      <c r="B10" s="370" t="s">
        <v>520</v>
      </c>
      <c r="C10" s="601">
        <v>2234866.9363140003</v>
      </c>
      <c r="D10" s="601">
        <v>94536835.222743005</v>
      </c>
      <c r="E10" s="601">
        <v>1943666.7020521774</v>
      </c>
      <c r="F10" s="601"/>
      <c r="G10" s="601">
        <v>0</v>
      </c>
      <c r="H10" s="602">
        <f t="shared" si="0"/>
        <v>94828035.45700483</v>
      </c>
      <c r="K10" s="813"/>
    </row>
    <row r="11" spans="1:11">
      <c r="A11" s="355">
        <v>5</v>
      </c>
      <c r="B11" s="370" t="s">
        <v>521</v>
      </c>
      <c r="C11" s="601">
        <v>1014912.0941600001</v>
      </c>
      <c r="D11" s="601">
        <v>114639471.587475</v>
      </c>
      <c r="E11" s="601">
        <v>1536258.4146405032</v>
      </c>
      <c r="F11" s="601"/>
      <c r="G11" s="601">
        <v>16555.05</v>
      </c>
      <c r="H11" s="602">
        <f t="shared" si="0"/>
        <v>114118125.26699451</v>
      </c>
      <c r="K11" s="813"/>
    </row>
    <row r="12" spans="1:11">
      <c r="A12" s="355">
        <v>6</v>
      </c>
      <c r="B12" s="370" t="s">
        <v>522</v>
      </c>
      <c r="C12" s="601">
        <v>10681.8</v>
      </c>
      <c r="D12" s="601">
        <v>7263102.2187679997</v>
      </c>
      <c r="E12" s="601">
        <v>108966.57893985746</v>
      </c>
      <c r="F12" s="601"/>
      <c r="G12" s="601">
        <v>12033.68</v>
      </c>
      <c r="H12" s="602">
        <f t="shared" si="0"/>
        <v>7164817.4398281416</v>
      </c>
      <c r="K12" s="813"/>
    </row>
    <row r="13" spans="1:11">
      <c r="A13" s="355">
        <v>7</v>
      </c>
      <c r="B13" s="370" t="s">
        <v>523</v>
      </c>
      <c r="C13" s="601">
        <v>201228.142849</v>
      </c>
      <c r="D13" s="601">
        <v>33386089.518949009</v>
      </c>
      <c r="E13" s="601">
        <v>699771.86537493241</v>
      </c>
      <c r="F13" s="601"/>
      <c r="G13" s="601">
        <v>0</v>
      </c>
      <c r="H13" s="602">
        <f t="shared" si="0"/>
        <v>32887545.796423074</v>
      </c>
      <c r="K13" s="813"/>
    </row>
    <row r="14" spans="1:11">
      <c r="A14" s="355">
        <v>8</v>
      </c>
      <c r="B14" s="370" t="s">
        <v>524</v>
      </c>
      <c r="C14" s="601">
        <v>184145.34</v>
      </c>
      <c r="D14" s="601">
        <v>17745230.788265999</v>
      </c>
      <c r="E14" s="601">
        <v>158480.96530413386</v>
      </c>
      <c r="F14" s="601"/>
      <c r="G14" s="601">
        <v>0</v>
      </c>
      <c r="H14" s="602">
        <f t="shared" si="0"/>
        <v>17770895.162961867</v>
      </c>
      <c r="K14" s="813"/>
    </row>
    <row r="15" spans="1:11">
      <c r="A15" s="355">
        <v>9</v>
      </c>
      <c r="B15" s="370" t="s">
        <v>525</v>
      </c>
      <c r="C15" s="601">
        <v>193448.40000000002</v>
      </c>
      <c r="D15" s="601">
        <v>5404484.5061790003</v>
      </c>
      <c r="E15" s="601">
        <v>126336.00508672658</v>
      </c>
      <c r="F15" s="601"/>
      <c r="G15" s="601">
        <v>0</v>
      </c>
      <c r="H15" s="602">
        <f t="shared" si="0"/>
        <v>5471596.9010922741</v>
      </c>
      <c r="K15" s="813"/>
    </row>
    <row r="16" spans="1:11">
      <c r="A16" s="355">
        <v>10</v>
      </c>
      <c r="B16" s="370" t="s">
        <v>526</v>
      </c>
      <c r="C16" s="601">
        <v>2048.11</v>
      </c>
      <c r="D16" s="601">
        <v>6191518.734677</v>
      </c>
      <c r="E16" s="601">
        <v>15914.046157365225</v>
      </c>
      <c r="F16" s="601"/>
      <c r="G16" s="601">
        <v>0</v>
      </c>
      <c r="H16" s="602">
        <f t="shared" si="0"/>
        <v>6177652.7985196346</v>
      </c>
      <c r="K16" s="813"/>
    </row>
    <row r="17" spans="1:11">
      <c r="A17" s="355">
        <v>11</v>
      </c>
      <c r="B17" s="370" t="s">
        <v>527</v>
      </c>
      <c r="C17" s="601">
        <v>36234.32</v>
      </c>
      <c r="D17" s="601">
        <v>1636927.4618510001</v>
      </c>
      <c r="E17" s="601">
        <v>49108.649066986109</v>
      </c>
      <c r="F17" s="601"/>
      <c r="G17" s="601">
        <v>0</v>
      </c>
      <c r="H17" s="602">
        <f t="shared" si="0"/>
        <v>1624053.1327840141</v>
      </c>
      <c r="K17" s="813"/>
    </row>
    <row r="18" spans="1:11">
      <c r="A18" s="355">
        <v>12</v>
      </c>
      <c r="B18" s="370" t="s">
        <v>528</v>
      </c>
      <c r="C18" s="601">
        <v>6758477.580000001</v>
      </c>
      <c r="D18" s="601">
        <v>231027332.20451203</v>
      </c>
      <c r="E18" s="601">
        <v>7763661.3694813335</v>
      </c>
      <c r="F18" s="601"/>
      <c r="G18" s="601">
        <v>845464.61</v>
      </c>
      <c r="H18" s="602">
        <f t="shared" si="0"/>
        <v>230022148.41503072</v>
      </c>
      <c r="K18" s="813"/>
    </row>
    <row r="19" spans="1:11">
      <c r="A19" s="355">
        <v>13</v>
      </c>
      <c r="B19" s="370" t="s">
        <v>529</v>
      </c>
      <c r="C19" s="601">
        <v>2269055.0899370001</v>
      </c>
      <c r="D19" s="601">
        <v>46375085.046394005</v>
      </c>
      <c r="E19" s="601">
        <v>2110669.79532535</v>
      </c>
      <c r="F19" s="601"/>
      <c r="G19" s="601">
        <v>2904.9399999999996</v>
      </c>
      <c r="H19" s="602">
        <f t="shared" si="0"/>
        <v>46533470.341005653</v>
      </c>
      <c r="K19" s="813"/>
    </row>
    <row r="20" spans="1:11">
      <c r="A20" s="355">
        <v>14</v>
      </c>
      <c r="B20" s="370" t="s">
        <v>530</v>
      </c>
      <c r="C20" s="601">
        <v>3894832.8354899995</v>
      </c>
      <c r="D20" s="601">
        <v>55005481.723328009</v>
      </c>
      <c r="E20" s="601">
        <v>2153320.2029202972</v>
      </c>
      <c r="F20" s="601"/>
      <c r="G20" s="601">
        <v>29677.54</v>
      </c>
      <c r="H20" s="602">
        <f t="shared" si="0"/>
        <v>56746994.355897717</v>
      </c>
      <c r="K20" s="813"/>
    </row>
    <row r="21" spans="1:11">
      <c r="A21" s="355">
        <v>15</v>
      </c>
      <c r="B21" s="370" t="s">
        <v>531</v>
      </c>
      <c r="C21" s="601">
        <v>2376850.4427970001</v>
      </c>
      <c r="D21" s="601">
        <v>19477104.203261998</v>
      </c>
      <c r="E21" s="601">
        <v>743315.8426944369</v>
      </c>
      <c r="F21" s="601"/>
      <c r="G21" s="601">
        <v>60015.61</v>
      </c>
      <c r="H21" s="602">
        <f t="shared" si="0"/>
        <v>21110638.803364564</v>
      </c>
      <c r="K21" s="813"/>
    </row>
    <row r="22" spans="1:11">
      <c r="A22" s="355">
        <v>16</v>
      </c>
      <c r="B22" s="370" t="s">
        <v>532</v>
      </c>
      <c r="C22" s="601">
        <v>0</v>
      </c>
      <c r="D22" s="601">
        <v>43380429.691883996</v>
      </c>
      <c r="E22" s="601">
        <v>866268.99569333694</v>
      </c>
      <c r="F22" s="601"/>
      <c r="G22" s="601">
        <v>0</v>
      </c>
      <c r="H22" s="602">
        <f t="shared" si="0"/>
        <v>42514160.696190663</v>
      </c>
      <c r="K22" s="813"/>
    </row>
    <row r="23" spans="1:11">
      <c r="A23" s="355">
        <v>17</v>
      </c>
      <c r="B23" s="370" t="s">
        <v>533</v>
      </c>
      <c r="C23" s="601">
        <v>8080.85</v>
      </c>
      <c r="D23" s="601">
        <v>8688661.4127559997</v>
      </c>
      <c r="E23" s="601">
        <v>41679.461711977565</v>
      </c>
      <c r="F23" s="601"/>
      <c r="G23" s="601">
        <v>0</v>
      </c>
      <c r="H23" s="602">
        <f t="shared" si="0"/>
        <v>8655062.8010440227</v>
      </c>
      <c r="K23" s="813"/>
    </row>
    <row r="24" spans="1:11">
      <c r="A24" s="355">
        <v>18</v>
      </c>
      <c r="B24" s="370" t="s">
        <v>534</v>
      </c>
      <c r="C24" s="601">
        <v>0</v>
      </c>
      <c r="D24" s="601">
        <v>78193586.154432997</v>
      </c>
      <c r="E24" s="601">
        <v>91459.566478331821</v>
      </c>
      <c r="F24" s="601"/>
      <c r="G24" s="601">
        <v>0</v>
      </c>
      <c r="H24" s="602">
        <f t="shared" si="0"/>
        <v>78102126.58795467</v>
      </c>
      <c r="K24" s="813"/>
    </row>
    <row r="25" spans="1:11">
      <c r="A25" s="355">
        <v>19</v>
      </c>
      <c r="B25" s="370" t="s">
        <v>535</v>
      </c>
      <c r="C25" s="601">
        <v>176174.136803</v>
      </c>
      <c r="D25" s="601">
        <v>5303693.9613979999</v>
      </c>
      <c r="E25" s="601">
        <v>67917.456305760483</v>
      </c>
      <c r="F25" s="601"/>
      <c r="G25" s="601">
        <v>28118.58</v>
      </c>
      <c r="H25" s="602">
        <f t="shared" si="0"/>
        <v>5411950.6418952392</v>
      </c>
      <c r="K25" s="813"/>
    </row>
    <row r="26" spans="1:11">
      <c r="A26" s="355">
        <v>20</v>
      </c>
      <c r="B26" s="370" t="s">
        <v>536</v>
      </c>
      <c r="C26" s="601">
        <v>12227.89</v>
      </c>
      <c r="D26" s="601">
        <v>51112378.244455002</v>
      </c>
      <c r="E26" s="601">
        <v>623187.41000607121</v>
      </c>
      <c r="F26" s="601"/>
      <c r="G26" s="601">
        <v>0</v>
      </c>
      <c r="H26" s="602">
        <f t="shared" si="0"/>
        <v>50501418.724448934</v>
      </c>
      <c r="I26" s="293"/>
      <c r="K26" s="813"/>
    </row>
    <row r="27" spans="1:11">
      <c r="A27" s="355">
        <v>21</v>
      </c>
      <c r="B27" s="370" t="s">
        <v>537</v>
      </c>
      <c r="C27" s="601">
        <v>0</v>
      </c>
      <c r="D27" s="601">
        <v>14692523.757353997</v>
      </c>
      <c r="E27" s="601">
        <v>51470.013953348527</v>
      </c>
      <c r="F27" s="601"/>
      <c r="G27" s="601">
        <v>0</v>
      </c>
      <c r="H27" s="602">
        <f t="shared" si="0"/>
        <v>14641053.743400648</v>
      </c>
      <c r="I27" s="293"/>
      <c r="K27" s="813"/>
    </row>
    <row r="28" spans="1:11">
      <c r="A28" s="355">
        <v>22</v>
      </c>
      <c r="B28" s="370" t="s">
        <v>538</v>
      </c>
      <c r="C28" s="601">
        <v>54903.89</v>
      </c>
      <c r="D28" s="601">
        <v>11873646.626385</v>
      </c>
      <c r="E28" s="601">
        <v>496402.96055236651</v>
      </c>
      <c r="F28" s="601"/>
      <c r="G28" s="601">
        <v>0</v>
      </c>
      <c r="H28" s="602">
        <f t="shared" si="0"/>
        <v>11432147.555832634</v>
      </c>
      <c r="I28" s="293"/>
      <c r="K28" s="813"/>
    </row>
    <row r="29" spans="1:11">
      <c r="A29" s="355">
        <v>23</v>
      </c>
      <c r="B29" s="370" t="s">
        <v>539</v>
      </c>
      <c r="C29" s="601">
        <v>10528918.805558998</v>
      </c>
      <c r="D29" s="601">
        <v>210073459.47483599</v>
      </c>
      <c r="E29" s="601">
        <v>9845200.1380477995</v>
      </c>
      <c r="F29" s="601"/>
      <c r="G29" s="601">
        <v>500722.16000000003</v>
      </c>
      <c r="H29" s="602">
        <f t="shared" si="0"/>
        <v>210757178.14234722</v>
      </c>
      <c r="I29" s="293"/>
      <c r="K29" s="813"/>
    </row>
    <row r="30" spans="1:11">
      <c r="A30" s="355">
        <v>24</v>
      </c>
      <c r="B30" s="370" t="s">
        <v>540</v>
      </c>
      <c r="C30" s="601">
        <v>29214484.458482001</v>
      </c>
      <c r="D30" s="601">
        <v>542949465.49171793</v>
      </c>
      <c r="E30" s="601">
        <v>27079442.564524218</v>
      </c>
      <c r="F30" s="601"/>
      <c r="G30" s="601">
        <v>695056.46</v>
      </c>
      <c r="H30" s="602">
        <f t="shared" si="0"/>
        <v>545084507.38567579</v>
      </c>
      <c r="I30" s="293"/>
      <c r="K30" s="813"/>
    </row>
    <row r="31" spans="1:11">
      <c r="A31" s="355">
        <v>25</v>
      </c>
      <c r="B31" s="370" t="s">
        <v>541</v>
      </c>
      <c r="C31" s="601">
        <v>5171395.7292240001</v>
      </c>
      <c r="D31" s="601">
        <v>93241826.394660011</v>
      </c>
      <c r="E31" s="601">
        <v>5571096.0295290845</v>
      </c>
      <c r="F31" s="601"/>
      <c r="G31" s="601">
        <v>1392.75</v>
      </c>
      <c r="H31" s="602">
        <f t="shared" si="0"/>
        <v>92842126.094354928</v>
      </c>
      <c r="I31" s="293"/>
      <c r="K31" s="813"/>
    </row>
    <row r="32" spans="1:11">
      <c r="A32" s="355">
        <v>26</v>
      </c>
      <c r="B32" s="370" t="s">
        <v>542</v>
      </c>
      <c r="C32" s="601">
        <v>37654722.873442009</v>
      </c>
      <c r="D32" s="601">
        <v>338483969.37018925</v>
      </c>
      <c r="E32" s="601">
        <v>37449477.520199016</v>
      </c>
      <c r="F32" s="601"/>
      <c r="G32" s="601">
        <v>6355434.2939999998</v>
      </c>
      <c r="H32" s="602">
        <f t="shared" si="0"/>
        <v>338689214.72343224</v>
      </c>
      <c r="I32" s="293"/>
      <c r="K32" s="813"/>
    </row>
    <row r="33" spans="1:11">
      <c r="A33" s="355">
        <v>27</v>
      </c>
      <c r="B33" s="356" t="s">
        <v>99</v>
      </c>
      <c r="C33" s="601">
        <v>0</v>
      </c>
      <c r="D33" s="601">
        <v>615836164.45904303</v>
      </c>
      <c r="E33" s="601">
        <v>69861.927556604147</v>
      </c>
      <c r="F33" s="601"/>
      <c r="G33" s="601"/>
      <c r="H33" s="602">
        <f>C33+D33-E33-F33</f>
        <v>615766302.53148639</v>
      </c>
      <c r="I33" s="293"/>
      <c r="K33" s="813"/>
    </row>
    <row r="34" spans="1:11">
      <c r="A34" s="355">
        <v>28</v>
      </c>
      <c r="B34" s="369" t="s">
        <v>66</v>
      </c>
      <c r="C34" s="603">
        <v>130694741.93420601</v>
      </c>
      <c r="D34" s="603">
        <v>4302939461.3494368</v>
      </c>
      <c r="E34" s="603">
        <v>142869209.1593754</v>
      </c>
      <c r="F34" s="829"/>
      <c r="G34" s="603">
        <v>8720410.9539999999</v>
      </c>
      <c r="H34" s="604">
        <f t="shared" si="0"/>
        <v>4290764994.1242676</v>
      </c>
      <c r="I34" s="293"/>
      <c r="K34" s="813"/>
    </row>
    <row r="35" spans="1:11">
      <c r="A35" s="293"/>
      <c r="B35" s="293"/>
      <c r="C35" s="293"/>
      <c r="D35" s="293"/>
      <c r="E35" s="293"/>
      <c r="F35" s="293"/>
      <c r="G35" s="293"/>
      <c r="H35" s="293"/>
      <c r="I35" s="293"/>
    </row>
    <row r="36" spans="1:11">
      <c r="A36" s="293"/>
      <c r="B36" s="294"/>
      <c r="C36" s="293"/>
      <c r="D36" s="293"/>
      <c r="E36" s="293"/>
      <c r="F36" s="293"/>
      <c r="G36" s="293"/>
      <c r="H36" s="293"/>
      <c r="I36" s="293"/>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15"/>
  <sheetViews>
    <sheetView showGridLines="0" zoomScale="85" zoomScaleNormal="85" workbookViewId="0">
      <selection activeCell="B34" sqref="B34"/>
    </sheetView>
  </sheetViews>
  <sheetFormatPr defaultColWidth="9.109375" defaultRowHeight="12"/>
  <cols>
    <col min="1" max="1" width="11.88671875" style="287" bestFit="1" customWidth="1"/>
    <col min="2" max="2" width="101.33203125" style="287" customWidth="1"/>
    <col min="3" max="3" width="33" style="287" customWidth="1"/>
    <col min="4" max="4" width="38.44140625" style="292" customWidth="1"/>
    <col min="5" max="16384" width="9.109375" style="287"/>
  </cols>
  <sheetData>
    <row r="1" spans="1:4" ht="13.8">
      <c r="A1" s="286" t="s">
        <v>108</v>
      </c>
      <c r="B1" s="253" t="str">
        <f>Info!C2</f>
        <v>სს ”ლიბერთი ბანკი”</v>
      </c>
      <c r="D1" s="287"/>
    </row>
    <row r="2" spans="1:4">
      <c r="A2" s="288" t="s">
        <v>109</v>
      </c>
      <c r="B2" s="501">
        <f>'1. key ratios'!B2</f>
        <v>45382</v>
      </c>
      <c r="D2" s="287"/>
    </row>
    <row r="3" spans="1:4">
      <c r="A3" s="289" t="s">
        <v>543</v>
      </c>
      <c r="D3" s="287"/>
    </row>
    <row r="5" spans="1:4" ht="16.2" customHeight="1">
      <c r="A5" s="954" t="s">
        <v>880</v>
      </c>
      <c r="B5" s="954"/>
      <c r="C5" s="378" t="s">
        <v>562</v>
      </c>
      <c r="D5" s="378" t="s">
        <v>879</v>
      </c>
    </row>
    <row r="6" spans="1:4">
      <c r="A6" s="377">
        <v>1</v>
      </c>
      <c r="B6" s="371" t="s">
        <v>878</v>
      </c>
      <c r="C6" s="857">
        <v>134733379.83898255</v>
      </c>
      <c r="D6" s="858">
        <v>712863.79229257791</v>
      </c>
    </row>
    <row r="7" spans="1:4">
      <c r="A7" s="374">
        <v>2</v>
      </c>
      <c r="B7" s="371" t="s">
        <v>877</v>
      </c>
      <c r="C7" s="857">
        <v>33358682.875232123</v>
      </c>
      <c r="D7" s="858">
        <v>184464.8256901874</v>
      </c>
    </row>
    <row r="8" spans="1:4">
      <c r="A8" s="376">
        <v>2.1</v>
      </c>
      <c r="B8" s="375" t="s">
        <v>876</v>
      </c>
      <c r="C8" s="857">
        <v>18390118.503429178</v>
      </c>
      <c r="D8" s="858">
        <v>184464.8256901874</v>
      </c>
    </row>
    <row r="9" spans="1:4">
      <c r="A9" s="376">
        <v>2.2000000000000002</v>
      </c>
      <c r="B9" s="375" t="s">
        <v>875</v>
      </c>
      <c r="C9" s="857">
        <v>14968564.371802945</v>
      </c>
      <c r="D9" s="858"/>
    </row>
    <row r="10" spans="1:4">
      <c r="A10" s="377">
        <v>3</v>
      </c>
      <c r="B10" s="371" t="s">
        <v>874</v>
      </c>
      <c r="C10" s="857">
        <v>26051782.939629026</v>
      </c>
      <c r="D10" s="858">
        <v>0</v>
      </c>
    </row>
    <row r="11" spans="1:4">
      <c r="A11" s="376">
        <v>3.1</v>
      </c>
      <c r="B11" s="375" t="s">
        <v>544</v>
      </c>
      <c r="C11" s="857">
        <v>8720410.9539999999</v>
      </c>
      <c r="D11" s="858">
        <v>0</v>
      </c>
    </row>
    <row r="12" spans="1:4">
      <c r="A12" s="376">
        <v>3.2</v>
      </c>
      <c r="B12" s="375" t="s">
        <v>873</v>
      </c>
      <c r="C12" s="857">
        <v>4433213.9776534885</v>
      </c>
      <c r="D12" s="858"/>
    </row>
    <row r="13" spans="1:4">
      <c r="A13" s="376">
        <v>3.3</v>
      </c>
      <c r="B13" s="375" t="s">
        <v>872</v>
      </c>
      <c r="C13" s="857">
        <v>12898158.007975537</v>
      </c>
      <c r="D13" s="858"/>
    </row>
    <row r="14" spans="1:4">
      <c r="A14" s="374">
        <v>4</v>
      </c>
      <c r="B14" s="373" t="s">
        <v>871</v>
      </c>
      <c r="C14" s="857">
        <v>-47653.07566781115</v>
      </c>
      <c r="D14" s="858"/>
    </row>
    <row r="15" spans="1:4">
      <c r="A15" s="372">
        <v>5</v>
      </c>
      <c r="B15" s="371" t="s">
        <v>870</v>
      </c>
      <c r="C15" s="859">
        <f>C6+C7-C10+C14</f>
        <v>141992626.69891787</v>
      </c>
      <c r="D15" s="860">
        <f>D6+D7-D10+D14</f>
        <v>897328.61798276531</v>
      </c>
    </row>
  </sheetData>
  <mergeCells count="1">
    <mergeCell ref="A5:B5"/>
  </mergeCells>
  <pageMargins left="0.7" right="0.7" top="0.75" bottom="0.75" header="0.3" footer="0.3"/>
  <pageSetup scale="4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3"/>
  <sheetViews>
    <sheetView showGridLines="0" zoomScale="85" zoomScaleNormal="85" workbookViewId="0">
      <selection activeCell="B33" sqref="B33"/>
    </sheetView>
  </sheetViews>
  <sheetFormatPr defaultColWidth="9.109375" defaultRowHeight="12"/>
  <cols>
    <col min="1" max="1" width="11.88671875" style="366" bestFit="1" customWidth="1"/>
    <col min="2" max="2" width="129.6640625" style="366" bestFit="1" customWidth="1"/>
    <col min="3" max="3" width="29.88671875" style="366" customWidth="1"/>
    <col min="4" max="4" width="46" style="366" customWidth="1"/>
    <col min="5" max="16384" width="9.109375" style="366"/>
  </cols>
  <sheetData>
    <row r="1" spans="1:4" ht="13.8">
      <c r="A1" s="286" t="s">
        <v>108</v>
      </c>
      <c r="B1" s="253" t="str">
        <f>Info!C2</f>
        <v>სს ”ლიბერთი ბანკი”</v>
      </c>
    </row>
    <row r="2" spans="1:4">
      <c r="A2" s="288" t="s">
        <v>109</v>
      </c>
      <c r="B2" s="501">
        <f>'1. key ratios'!B2</f>
        <v>45382</v>
      </c>
    </row>
    <row r="3" spans="1:4">
      <c r="A3" s="289" t="s">
        <v>545</v>
      </c>
    </row>
    <row r="4" spans="1:4">
      <c r="A4" s="289"/>
    </row>
    <row r="5" spans="1:4" ht="15" customHeight="1">
      <c r="A5" s="955" t="s">
        <v>546</v>
      </c>
      <c r="B5" s="956"/>
      <c r="C5" s="959" t="s">
        <v>547</v>
      </c>
      <c r="D5" s="959" t="s">
        <v>548</v>
      </c>
    </row>
    <row r="6" spans="1:4">
      <c r="A6" s="957"/>
      <c r="B6" s="958"/>
      <c r="C6" s="959"/>
      <c r="D6" s="959"/>
    </row>
    <row r="7" spans="1:4">
      <c r="A7" s="369">
        <v>1</v>
      </c>
      <c r="B7" s="359" t="s">
        <v>549</v>
      </c>
      <c r="C7" s="601">
        <v>122577223.27209601</v>
      </c>
      <c r="D7" s="379"/>
    </row>
    <row r="8" spans="1:4">
      <c r="A8" s="356">
        <v>2</v>
      </c>
      <c r="B8" s="356" t="s">
        <v>550</v>
      </c>
      <c r="C8" s="601">
        <v>39847253.948892996</v>
      </c>
      <c r="D8" s="379"/>
    </row>
    <row r="9" spans="1:4">
      <c r="A9" s="356">
        <v>3</v>
      </c>
      <c r="B9" s="382" t="s">
        <v>551</v>
      </c>
      <c r="C9" s="601">
        <v>757.06860198000004</v>
      </c>
      <c r="D9" s="379"/>
    </row>
    <row r="10" spans="1:4">
      <c r="A10" s="356">
        <v>4</v>
      </c>
      <c r="B10" s="356" t="s">
        <v>552</v>
      </c>
      <c r="C10" s="601">
        <v>31730492.355250951</v>
      </c>
      <c r="D10" s="379"/>
    </row>
    <row r="11" spans="1:4">
      <c r="A11" s="356">
        <v>5</v>
      </c>
      <c r="B11" s="381" t="s">
        <v>881</v>
      </c>
      <c r="C11" s="601">
        <v>939796.93138400011</v>
      </c>
      <c r="D11" s="379"/>
    </row>
    <row r="12" spans="1:4">
      <c r="A12" s="356">
        <v>6</v>
      </c>
      <c r="B12" s="381" t="s">
        <v>553</v>
      </c>
      <c r="C12" s="601">
        <v>21659608.234589949</v>
      </c>
      <c r="D12" s="379"/>
    </row>
    <row r="13" spans="1:4">
      <c r="A13" s="356">
        <v>7</v>
      </c>
      <c r="B13" s="381" t="s">
        <v>556</v>
      </c>
      <c r="C13" s="601">
        <v>8720410.9539999999</v>
      </c>
      <c r="D13" s="379"/>
    </row>
    <row r="14" spans="1:4">
      <c r="A14" s="356">
        <v>8</v>
      </c>
      <c r="B14" s="381" t="s">
        <v>554</v>
      </c>
      <c r="C14" s="601">
        <v>180227.41999999998</v>
      </c>
      <c r="D14" s="356"/>
    </row>
    <row r="15" spans="1:4">
      <c r="A15" s="356">
        <v>9</v>
      </c>
      <c r="B15" s="381" t="s">
        <v>555</v>
      </c>
      <c r="C15" s="601">
        <v>95059.26</v>
      </c>
      <c r="D15" s="356"/>
    </row>
    <row r="16" spans="1:4">
      <c r="A16" s="356">
        <v>10</v>
      </c>
      <c r="B16" s="381" t="s">
        <v>557</v>
      </c>
      <c r="C16" s="601">
        <v>53825.329999999798</v>
      </c>
      <c r="D16" s="356"/>
    </row>
    <row r="17" spans="1:4" ht="14.25" customHeight="1">
      <c r="A17" s="356">
        <v>11</v>
      </c>
      <c r="B17" s="381" t="s">
        <v>558</v>
      </c>
      <c r="C17" s="601">
        <v>81564.22527699999</v>
      </c>
      <c r="D17" s="379"/>
    </row>
    <row r="18" spans="1:4">
      <c r="A18" s="369">
        <v>12</v>
      </c>
      <c r="B18" s="380" t="s">
        <v>559</v>
      </c>
      <c r="C18" s="603">
        <f>C7+C8+C9-C10</f>
        <v>130694741.93434</v>
      </c>
      <c r="D18" s="379"/>
    </row>
    <row r="21" spans="1:4">
      <c r="B21" s="286"/>
    </row>
    <row r="22" spans="1:4">
      <c r="B22" s="288"/>
    </row>
    <row r="23" spans="1:4">
      <c r="B23" s="289"/>
    </row>
  </sheetData>
  <mergeCells count="3">
    <mergeCell ref="A5:B6"/>
    <mergeCell ref="C5:C6"/>
    <mergeCell ref="D5:D6"/>
  </mergeCells>
  <pageMargins left="0.7" right="0.7" top="0.75" bottom="0.75" header="0.3" footer="0.3"/>
  <pageSetup paperSize="9" scale="3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B28"/>
  <sheetViews>
    <sheetView showGridLines="0" topLeftCell="C1" zoomScale="85" zoomScaleNormal="85" workbookViewId="0">
      <selection activeCell="G24" sqref="G24"/>
    </sheetView>
  </sheetViews>
  <sheetFormatPr defaultColWidth="9.109375" defaultRowHeight="12"/>
  <cols>
    <col min="1" max="1" width="11.88671875" style="366" bestFit="1" customWidth="1"/>
    <col min="2" max="2" width="48.88671875" style="366" customWidth="1"/>
    <col min="3" max="3" width="18" style="366" customWidth="1"/>
    <col min="4" max="4" width="18.6640625" style="366" customWidth="1"/>
    <col min="5" max="7" width="22.33203125" style="366" customWidth="1"/>
    <col min="8" max="8" width="18.44140625" style="366" customWidth="1"/>
    <col min="9" max="11" width="22.33203125" style="366" customWidth="1"/>
    <col min="12" max="12" width="18.6640625" style="366" customWidth="1"/>
    <col min="13" max="18" width="22.33203125" style="366" customWidth="1"/>
    <col min="19" max="19" width="23.33203125" style="366" bestFit="1" customWidth="1"/>
    <col min="20" max="20" width="20.44140625" style="366" customWidth="1"/>
    <col min="21" max="26" width="22.33203125" style="366" customWidth="1"/>
    <col min="27" max="27" width="23.33203125" style="366" bestFit="1" customWidth="1"/>
    <col min="28" max="28" width="20" style="366" customWidth="1"/>
    <col min="29" max="16384" width="9.109375" style="366"/>
  </cols>
  <sheetData>
    <row r="1" spans="1:28" ht="13.8">
      <c r="A1" s="286" t="s">
        <v>108</v>
      </c>
      <c r="B1" s="253" t="str">
        <f>Info!C2</f>
        <v>სს ”ლიბერთი ბანკი”</v>
      </c>
    </row>
    <row r="2" spans="1:28">
      <c r="A2" s="288" t="s">
        <v>109</v>
      </c>
      <c r="B2" s="501">
        <f>'1. key ratios'!B2</f>
        <v>45382</v>
      </c>
      <c r="C2" s="367"/>
    </row>
    <row r="3" spans="1:28">
      <c r="A3" s="289" t="s">
        <v>560</v>
      </c>
    </row>
    <row r="5" spans="1:28" ht="15" customHeight="1">
      <c r="A5" s="960" t="s">
        <v>894</v>
      </c>
      <c r="B5" s="961"/>
      <c r="C5" s="966" t="s">
        <v>893</v>
      </c>
      <c r="D5" s="967"/>
      <c r="E5" s="967"/>
      <c r="F5" s="967"/>
      <c r="G5" s="967"/>
      <c r="H5" s="967"/>
      <c r="I5" s="967"/>
      <c r="J5" s="967"/>
      <c r="K5" s="967"/>
      <c r="L5" s="967"/>
      <c r="M5" s="967"/>
      <c r="N5" s="967"/>
      <c r="O5" s="967"/>
      <c r="P5" s="967"/>
      <c r="Q5" s="967"/>
      <c r="R5" s="967"/>
      <c r="S5" s="967"/>
      <c r="T5" s="396"/>
      <c r="U5" s="396"/>
      <c r="V5" s="396"/>
      <c r="W5" s="396"/>
      <c r="X5" s="396"/>
      <c r="Y5" s="396"/>
      <c r="Z5" s="396"/>
      <c r="AA5" s="395"/>
      <c r="AB5" s="386"/>
    </row>
    <row r="6" spans="1:28">
      <c r="A6" s="962"/>
      <c r="B6" s="963"/>
      <c r="C6" s="968" t="s">
        <v>66</v>
      </c>
      <c r="D6" s="970" t="s">
        <v>892</v>
      </c>
      <c r="E6" s="970"/>
      <c r="F6" s="970"/>
      <c r="G6" s="970"/>
      <c r="H6" s="971" t="s">
        <v>891</v>
      </c>
      <c r="I6" s="972"/>
      <c r="J6" s="972"/>
      <c r="K6" s="973"/>
      <c r="L6" s="394"/>
      <c r="M6" s="974" t="s">
        <v>890</v>
      </c>
      <c r="N6" s="974"/>
      <c r="O6" s="974"/>
      <c r="P6" s="974"/>
      <c r="Q6" s="974"/>
      <c r="R6" s="974"/>
      <c r="S6" s="950"/>
      <c r="T6" s="393"/>
      <c r="U6" s="953" t="s">
        <v>889</v>
      </c>
      <c r="V6" s="953"/>
      <c r="W6" s="953"/>
      <c r="X6" s="953"/>
      <c r="Y6" s="953"/>
      <c r="Z6" s="953"/>
      <c r="AA6" s="951"/>
      <c r="AB6" s="392"/>
    </row>
    <row r="7" spans="1:28" ht="24">
      <c r="A7" s="964"/>
      <c r="B7" s="965"/>
      <c r="C7" s="969"/>
      <c r="D7" s="391"/>
      <c r="E7" s="387" t="s">
        <v>561</v>
      </c>
      <c r="F7" s="363" t="s">
        <v>887</v>
      </c>
      <c r="G7" s="363" t="s">
        <v>888</v>
      </c>
      <c r="H7" s="390"/>
      <c r="I7" s="387" t="s">
        <v>561</v>
      </c>
      <c r="J7" s="363" t="s">
        <v>887</v>
      </c>
      <c r="K7" s="363" t="s">
        <v>888</v>
      </c>
      <c r="L7" s="389"/>
      <c r="M7" s="387" t="s">
        <v>561</v>
      </c>
      <c r="N7" s="363" t="s">
        <v>887</v>
      </c>
      <c r="O7" s="363" t="s">
        <v>886</v>
      </c>
      <c r="P7" s="363" t="s">
        <v>885</v>
      </c>
      <c r="Q7" s="363" t="s">
        <v>884</v>
      </c>
      <c r="R7" s="363" t="s">
        <v>883</v>
      </c>
      <c r="S7" s="363" t="s">
        <v>882</v>
      </c>
      <c r="T7" s="388"/>
      <c r="U7" s="387" t="s">
        <v>561</v>
      </c>
      <c r="V7" s="363" t="s">
        <v>887</v>
      </c>
      <c r="W7" s="363" t="s">
        <v>886</v>
      </c>
      <c r="X7" s="363" t="s">
        <v>885</v>
      </c>
      <c r="Y7" s="363" t="s">
        <v>884</v>
      </c>
      <c r="Z7" s="363" t="s">
        <v>883</v>
      </c>
      <c r="AA7" s="363" t="s">
        <v>882</v>
      </c>
      <c r="AB7" s="386"/>
    </row>
    <row r="8" spans="1:28">
      <c r="A8" s="385">
        <v>1</v>
      </c>
      <c r="B8" s="359" t="s">
        <v>562</v>
      </c>
      <c r="C8" s="603">
        <v>3108790036.6237421</v>
      </c>
      <c r="D8" s="601">
        <v>2875455586.6912184</v>
      </c>
      <c r="E8" s="601">
        <v>23542980.656184997</v>
      </c>
      <c r="F8" s="601">
        <v>0</v>
      </c>
      <c r="G8" s="601">
        <v>823233.67883999995</v>
      </c>
      <c r="H8" s="601">
        <v>102639707.998318</v>
      </c>
      <c r="I8" s="601">
        <v>7774590.9125740016</v>
      </c>
      <c r="J8" s="601">
        <v>8777972.160188999</v>
      </c>
      <c r="K8" s="601">
        <v>0</v>
      </c>
      <c r="L8" s="601">
        <v>127441189.596587</v>
      </c>
      <c r="M8" s="601">
        <v>4333988.5416569998</v>
      </c>
      <c r="N8" s="601">
        <v>9330099.9922779985</v>
      </c>
      <c r="O8" s="601">
        <v>17056323.380823001</v>
      </c>
      <c r="P8" s="601">
        <v>18257709.222331002</v>
      </c>
      <c r="Q8" s="601">
        <v>31179707.298558</v>
      </c>
      <c r="R8" s="601">
        <v>33121112.452753007</v>
      </c>
      <c r="S8" s="601">
        <v>14784.906432</v>
      </c>
      <c r="T8" s="601">
        <v>3253552.3376190001</v>
      </c>
      <c r="U8" s="601">
        <v>17745.509999999998</v>
      </c>
      <c r="V8" s="601">
        <v>47437.97</v>
      </c>
      <c r="W8" s="601">
        <v>101132.086281</v>
      </c>
      <c r="X8" s="601">
        <v>583494.51</v>
      </c>
      <c r="Y8" s="601">
        <v>39831.949999999997</v>
      </c>
      <c r="Z8" s="601">
        <v>1246065.243949</v>
      </c>
      <c r="AA8" s="601">
        <v>0</v>
      </c>
      <c r="AB8" s="383"/>
    </row>
    <row r="9" spans="1:28">
      <c r="A9" s="355">
        <v>1.1000000000000001</v>
      </c>
      <c r="B9" s="384" t="s">
        <v>563</v>
      </c>
      <c r="C9" s="606">
        <v>0</v>
      </c>
      <c r="D9" s="601">
        <v>0</v>
      </c>
      <c r="E9" s="601">
        <v>0</v>
      </c>
      <c r="F9" s="601">
        <v>0</v>
      </c>
      <c r="G9" s="601">
        <v>0</v>
      </c>
      <c r="H9" s="601">
        <v>0</v>
      </c>
      <c r="I9" s="601">
        <v>0</v>
      </c>
      <c r="J9" s="601">
        <v>0</v>
      </c>
      <c r="K9" s="601">
        <v>0</v>
      </c>
      <c r="L9" s="601">
        <v>0</v>
      </c>
      <c r="M9" s="601">
        <v>0</v>
      </c>
      <c r="N9" s="601">
        <v>0</v>
      </c>
      <c r="O9" s="601">
        <v>0</v>
      </c>
      <c r="P9" s="601">
        <v>0</v>
      </c>
      <c r="Q9" s="601">
        <v>0</v>
      </c>
      <c r="R9" s="601">
        <v>0</v>
      </c>
      <c r="S9" s="601">
        <v>0</v>
      </c>
      <c r="T9" s="601">
        <v>0</v>
      </c>
      <c r="U9" s="601">
        <v>0</v>
      </c>
      <c r="V9" s="601">
        <v>0</v>
      </c>
      <c r="W9" s="601">
        <v>0</v>
      </c>
      <c r="X9" s="601">
        <v>0</v>
      </c>
      <c r="Y9" s="601">
        <v>0</v>
      </c>
      <c r="Z9" s="601">
        <v>0</v>
      </c>
      <c r="AA9" s="601">
        <v>0</v>
      </c>
      <c r="AB9" s="383"/>
    </row>
    <row r="10" spans="1:28">
      <c r="A10" s="355">
        <v>1.2</v>
      </c>
      <c r="B10" s="384" t="s">
        <v>564</v>
      </c>
      <c r="C10" s="606">
        <v>0</v>
      </c>
      <c r="D10" s="601">
        <v>0</v>
      </c>
      <c r="E10" s="601">
        <v>0</v>
      </c>
      <c r="F10" s="601">
        <v>0</v>
      </c>
      <c r="G10" s="601">
        <v>0</v>
      </c>
      <c r="H10" s="601">
        <v>0</v>
      </c>
      <c r="I10" s="601">
        <v>0</v>
      </c>
      <c r="J10" s="601">
        <v>0</v>
      </c>
      <c r="K10" s="601">
        <v>0</v>
      </c>
      <c r="L10" s="601">
        <v>0</v>
      </c>
      <c r="M10" s="601">
        <v>0</v>
      </c>
      <c r="N10" s="601">
        <v>0</v>
      </c>
      <c r="O10" s="601">
        <v>0</v>
      </c>
      <c r="P10" s="601">
        <v>0</v>
      </c>
      <c r="Q10" s="601">
        <v>0</v>
      </c>
      <c r="R10" s="601">
        <v>0</v>
      </c>
      <c r="S10" s="601">
        <v>0</v>
      </c>
      <c r="T10" s="601">
        <v>0</v>
      </c>
      <c r="U10" s="601">
        <v>0</v>
      </c>
      <c r="V10" s="601">
        <v>0</v>
      </c>
      <c r="W10" s="601">
        <v>0</v>
      </c>
      <c r="X10" s="601">
        <v>0</v>
      </c>
      <c r="Y10" s="601">
        <v>0</v>
      </c>
      <c r="Z10" s="601">
        <v>0</v>
      </c>
      <c r="AA10" s="601">
        <v>0</v>
      </c>
      <c r="AB10" s="383"/>
    </row>
    <row r="11" spans="1:28">
      <c r="A11" s="355">
        <v>1.3</v>
      </c>
      <c r="B11" s="384" t="s">
        <v>565</v>
      </c>
      <c r="C11" s="606">
        <v>0</v>
      </c>
      <c r="D11" s="601">
        <v>0</v>
      </c>
      <c r="E11" s="601">
        <v>0</v>
      </c>
      <c r="F11" s="601">
        <v>0</v>
      </c>
      <c r="G11" s="601">
        <v>0</v>
      </c>
      <c r="H11" s="601">
        <v>0</v>
      </c>
      <c r="I11" s="601">
        <v>0</v>
      </c>
      <c r="J11" s="601">
        <v>0</v>
      </c>
      <c r="K11" s="601">
        <v>0</v>
      </c>
      <c r="L11" s="601">
        <v>0</v>
      </c>
      <c r="M11" s="601">
        <v>0</v>
      </c>
      <c r="N11" s="601">
        <v>0</v>
      </c>
      <c r="O11" s="601">
        <v>0</v>
      </c>
      <c r="P11" s="601">
        <v>0</v>
      </c>
      <c r="Q11" s="601">
        <v>0</v>
      </c>
      <c r="R11" s="601">
        <v>0</v>
      </c>
      <c r="S11" s="601">
        <v>0</v>
      </c>
      <c r="T11" s="601">
        <v>0</v>
      </c>
      <c r="U11" s="601">
        <v>0</v>
      </c>
      <c r="V11" s="601">
        <v>0</v>
      </c>
      <c r="W11" s="601">
        <v>0</v>
      </c>
      <c r="X11" s="601">
        <v>0</v>
      </c>
      <c r="Y11" s="601">
        <v>0</v>
      </c>
      <c r="Z11" s="601">
        <v>0</v>
      </c>
      <c r="AA11" s="601">
        <v>0</v>
      </c>
      <c r="AB11" s="383"/>
    </row>
    <row r="12" spans="1:28">
      <c r="A12" s="355">
        <v>1.4</v>
      </c>
      <c r="B12" s="384" t="s">
        <v>566</v>
      </c>
      <c r="C12" s="606">
        <v>81159360.73920399</v>
      </c>
      <c r="D12" s="601">
        <v>81159360.73920399</v>
      </c>
      <c r="E12" s="601">
        <v>0</v>
      </c>
      <c r="F12" s="601">
        <v>0</v>
      </c>
      <c r="G12" s="601">
        <v>0</v>
      </c>
      <c r="H12" s="601">
        <v>0</v>
      </c>
      <c r="I12" s="601">
        <v>0</v>
      </c>
      <c r="J12" s="601">
        <v>0</v>
      </c>
      <c r="K12" s="601">
        <v>0</v>
      </c>
      <c r="L12" s="601">
        <v>0</v>
      </c>
      <c r="M12" s="601">
        <v>0</v>
      </c>
      <c r="N12" s="601">
        <v>0</v>
      </c>
      <c r="O12" s="601">
        <v>0</v>
      </c>
      <c r="P12" s="601">
        <v>0</v>
      </c>
      <c r="Q12" s="601">
        <v>0</v>
      </c>
      <c r="R12" s="601">
        <v>0</v>
      </c>
      <c r="S12" s="601">
        <v>0</v>
      </c>
      <c r="T12" s="601">
        <v>0</v>
      </c>
      <c r="U12" s="601">
        <v>0</v>
      </c>
      <c r="V12" s="601">
        <v>0</v>
      </c>
      <c r="W12" s="601">
        <v>0</v>
      </c>
      <c r="X12" s="601">
        <v>0</v>
      </c>
      <c r="Y12" s="601">
        <v>0</v>
      </c>
      <c r="Z12" s="601">
        <v>0</v>
      </c>
      <c r="AA12" s="601">
        <v>0</v>
      </c>
      <c r="AB12" s="383"/>
    </row>
    <row r="13" spans="1:28">
      <c r="A13" s="355">
        <v>1.5</v>
      </c>
      <c r="B13" s="384" t="s">
        <v>567</v>
      </c>
      <c r="C13" s="606">
        <v>705771932.87357521</v>
      </c>
      <c r="D13" s="601">
        <v>650119939.42759526</v>
      </c>
      <c r="E13" s="601">
        <v>2446493.9091429999</v>
      </c>
      <c r="F13" s="601">
        <v>0</v>
      </c>
      <c r="G13" s="601">
        <v>0</v>
      </c>
      <c r="H13" s="601">
        <v>36248164.334763005</v>
      </c>
      <c r="I13" s="601">
        <v>1228011.3969739999</v>
      </c>
      <c r="J13" s="601">
        <v>1217425.1870479998</v>
      </c>
      <c r="K13" s="601">
        <v>0</v>
      </c>
      <c r="L13" s="601">
        <v>17433106.470987</v>
      </c>
      <c r="M13" s="601">
        <v>823355.46237099997</v>
      </c>
      <c r="N13" s="601">
        <v>3218556.4563139998</v>
      </c>
      <c r="O13" s="601">
        <v>3316679.6569769997</v>
      </c>
      <c r="P13" s="601">
        <v>2639926.1592880003</v>
      </c>
      <c r="Q13" s="601">
        <v>4024283.1964369998</v>
      </c>
      <c r="R13" s="601">
        <v>484405.83680300001</v>
      </c>
      <c r="S13" s="601">
        <v>0</v>
      </c>
      <c r="T13" s="601">
        <v>1970722.64023</v>
      </c>
      <c r="U13" s="601">
        <v>0</v>
      </c>
      <c r="V13" s="601">
        <v>0</v>
      </c>
      <c r="W13" s="601">
        <v>101132.086281</v>
      </c>
      <c r="X13" s="601">
        <v>583494.51</v>
      </c>
      <c r="Y13" s="601">
        <v>0</v>
      </c>
      <c r="Z13" s="601">
        <v>1240648.763949</v>
      </c>
      <c r="AA13" s="601">
        <v>0</v>
      </c>
      <c r="AB13" s="383"/>
    </row>
    <row r="14" spans="1:28">
      <c r="A14" s="355">
        <v>1.6</v>
      </c>
      <c r="B14" s="384" t="s">
        <v>568</v>
      </c>
      <c r="C14" s="606">
        <v>2321858743.010963</v>
      </c>
      <c r="D14" s="601">
        <v>2144176286.5244191</v>
      </c>
      <c r="E14" s="601">
        <v>21096486.747041997</v>
      </c>
      <c r="F14" s="601">
        <v>0</v>
      </c>
      <c r="G14" s="601">
        <v>823233.67883999995</v>
      </c>
      <c r="H14" s="601">
        <v>66391543.663554996</v>
      </c>
      <c r="I14" s="601">
        <v>6546579.5156000014</v>
      </c>
      <c r="J14" s="601">
        <v>7560546.9731409987</v>
      </c>
      <c r="K14" s="601">
        <v>0</v>
      </c>
      <c r="L14" s="601">
        <v>110008083.12560001</v>
      </c>
      <c r="M14" s="601">
        <v>3510633.0792859998</v>
      </c>
      <c r="N14" s="601">
        <v>6111543.5359639982</v>
      </c>
      <c r="O14" s="601">
        <v>13739643.723846002</v>
      </c>
      <c r="P14" s="601">
        <v>15617783.063043004</v>
      </c>
      <c r="Q14" s="601">
        <v>27155424.102120999</v>
      </c>
      <c r="R14" s="601">
        <v>32636706.615950007</v>
      </c>
      <c r="S14" s="601">
        <v>14784.906432</v>
      </c>
      <c r="T14" s="601">
        <v>1282829.6973890001</v>
      </c>
      <c r="U14" s="601">
        <v>17745.509999999998</v>
      </c>
      <c r="V14" s="601">
        <v>47437.97</v>
      </c>
      <c r="W14" s="601">
        <v>0</v>
      </c>
      <c r="X14" s="601">
        <v>0</v>
      </c>
      <c r="Y14" s="601">
        <v>39831.949999999997</v>
      </c>
      <c r="Z14" s="601">
        <v>5416.48</v>
      </c>
      <c r="AA14" s="601">
        <v>0</v>
      </c>
      <c r="AB14" s="383"/>
    </row>
    <row r="15" spans="1:28">
      <c r="A15" s="385">
        <v>2</v>
      </c>
      <c r="B15" s="369" t="s">
        <v>569</v>
      </c>
      <c r="C15" s="603">
        <v>443333059.8819052</v>
      </c>
      <c r="D15" s="603">
        <v>443333059.8819052</v>
      </c>
      <c r="E15" s="601">
        <v>0</v>
      </c>
      <c r="F15" s="601">
        <v>0</v>
      </c>
      <c r="G15" s="601">
        <v>0</v>
      </c>
      <c r="H15" s="601">
        <v>0</v>
      </c>
      <c r="I15" s="601">
        <v>0</v>
      </c>
      <c r="J15" s="601">
        <v>0</v>
      </c>
      <c r="K15" s="601">
        <v>0</v>
      </c>
      <c r="L15" s="601">
        <v>0</v>
      </c>
      <c r="M15" s="601">
        <v>0</v>
      </c>
      <c r="N15" s="601">
        <v>0</v>
      </c>
      <c r="O15" s="601">
        <v>0</v>
      </c>
      <c r="P15" s="601">
        <v>0</v>
      </c>
      <c r="Q15" s="601">
        <v>0</v>
      </c>
      <c r="R15" s="601">
        <v>0</v>
      </c>
      <c r="S15" s="601">
        <v>0</v>
      </c>
      <c r="T15" s="601">
        <v>0</v>
      </c>
      <c r="U15" s="601">
        <v>0</v>
      </c>
      <c r="V15" s="601">
        <v>0</v>
      </c>
      <c r="W15" s="601">
        <v>0</v>
      </c>
      <c r="X15" s="601">
        <v>0</v>
      </c>
      <c r="Y15" s="601">
        <v>0</v>
      </c>
      <c r="Z15" s="601">
        <v>0</v>
      </c>
      <c r="AA15" s="601">
        <v>0</v>
      </c>
      <c r="AB15" s="383"/>
    </row>
    <row r="16" spans="1:28">
      <c r="A16" s="355">
        <v>2.1</v>
      </c>
      <c r="B16" s="384" t="s">
        <v>563</v>
      </c>
      <c r="C16" s="606">
        <v>0</v>
      </c>
      <c r="D16" s="601">
        <v>0</v>
      </c>
      <c r="E16" s="601">
        <v>0</v>
      </c>
      <c r="F16" s="601">
        <v>0</v>
      </c>
      <c r="G16" s="601">
        <v>0</v>
      </c>
      <c r="H16" s="601">
        <v>0</v>
      </c>
      <c r="I16" s="601">
        <v>0</v>
      </c>
      <c r="J16" s="601">
        <v>0</v>
      </c>
      <c r="K16" s="601">
        <v>0</v>
      </c>
      <c r="L16" s="601">
        <v>0</v>
      </c>
      <c r="M16" s="601">
        <v>0</v>
      </c>
      <c r="N16" s="601">
        <v>0</v>
      </c>
      <c r="O16" s="601">
        <v>0</v>
      </c>
      <c r="P16" s="601">
        <v>0</v>
      </c>
      <c r="Q16" s="601">
        <v>0</v>
      </c>
      <c r="R16" s="601">
        <v>0</v>
      </c>
      <c r="S16" s="601">
        <v>0</v>
      </c>
      <c r="T16" s="601">
        <v>0</v>
      </c>
      <c r="U16" s="601">
        <v>0</v>
      </c>
      <c r="V16" s="601">
        <v>0</v>
      </c>
      <c r="W16" s="601">
        <v>0</v>
      </c>
      <c r="X16" s="601">
        <v>0</v>
      </c>
      <c r="Y16" s="601">
        <v>0</v>
      </c>
      <c r="Z16" s="601">
        <v>0</v>
      </c>
      <c r="AA16" s="601">
        <v>0</v>
      </c>
      <c r="AB16" s="383"/>
    </row>
    <row r="17" spans="1:28">
      <c r="A17" s="355">
        <v>2.2000000000000002</v>
      </c>
      <c r="B17" s="384" t="s">
        <v>564</v>
      </c>
      <c r="C17" s="624">
        <v>410876044.19190514</v>
      </c>
      <c r="D17" s="608">
        <v>410876044.19190514</v>
      </c>
      <c r="E17" s="601">
        <v>0</v>
      </c>
      <c r="F17" s="601">
        <v>0</v>
      </c>
      <c r="G17" s="601">
        <v>0</v>
      </c>
      <c r="H17" s="601">
        <v>0</v>
      </c>
      <c r="I17" s="601">
        <v>0</v>
      </c>
      <c r="J17" s="601">
        <v>0</v>
      </c>
      <c r="K17" s="601">
        <v>0</v>
      </c>
      <c r="L17" s="601">
        <v>0</v>
      </c>
      <c r="M17" s="601">
        <v>0</v>
      </c>
      <c r="N17" s="601">
        <v>0</v>
      </c>
      <c r="O17" s="601">
        <v>0</v>
      </c>
      <c r="P17" s="601">
        <v>0</v>
      </c>
      <c r="Q17" s="601">
        <v>0</v>
      </c>
      <c r="R17" s="601">
        <v>0</v>
      </c>
      <c r="S17" s="601">
        <v>0</v>
      </c>
      <c r="T17" s="601">
        <v>0</v>
      </c>
      <c r="U17" s="601">
        <v>0</v>
      </c>
      <c r="V17" s="601">
        <v>0</v>
      </c>
      <c r="W17" s="601">
        <v>0</v>
      </c>
      <c r="X17" s="601">
        <v>0</v>
      </c>
      <c r="Y17" s="601">
        <v>0</v>
      </c>
      <c r="Z17" s="601">
        <v>0</v>
      </c>
      <c r="AA17" s="601">
        <v>0</v>
      </c>
      <c r="AB17" s="383"/>
    </row>
    <row r="18" spans="1:28">
      <c r="A18" s="355">
        <v>2.2999999999999998</v>
      </c>
      <c r="B18" s="384" t="s">
        <v>565</v>
      </c>
      <c r="C18" s="624">
        <v>0</v>
      </c>
      <c r="D18" s="608">
        <v>0</v>
      </c>
      <c r="E18" s="601">
        <v>0</v>
      </c>
      <c r="F18" s="601">
        <v>0</v>
      </c>
      <c r="G18" s="601">
        <v>0</v>
      </c>
      <c r="H18" s="601">
        <v>0</v>
      </c>
      <c r="I18" s="601">
        <v>0</v>
      </c>
      <c r="J18" s="601">
        <v>0</v>
      </c>
      <c r="K18" s="601">
        <v>0</v>
      </c>
      <c r="L18" s="601">
        <v>0</v>
      </c>
      <c r="M18" s="601">
        <v>0</v>
      </c>
      <c r="N18" s="601">
        <v>0</v>
      </c>
      <c r="O18" s="601">
        <v>0</v>
      </c>
      <c r="P18" s="601">
        <v>0</v>
      </c>
      <c r="Q18" s="601">
        <v>0</v>
      </c>
      <c r="R18" s="601">
        <v>0</v>
      </c>
      <c r="S18" s="601">
        <v>0</v>
      </c>
      <c r="T18" s="601">
        <v>0</v>
      </c>
      <c r="U18" s="601">
        <v>0</v>
      </c>
      <c r="V18" s="601">
        <v>0</v>
      </c>
      <c r="W18" s="601">
        <v>0</v>
      </c>
      <c r="X18" s="601">
        <v>0</v>
      </c>
      <c r="Y18" s="601">
        <v>0</v>
      </c>
      <c r="Z18" s="601">
        <v>0</v>
      </c>
      <c r="AA18" s="601">
        <v>0</v>
      </c>
      <c r="AB18" s="383"/>
    </row>
    <row r="19" spans="1:28">
      <c r="A19" s="355">
        <v>2.4</v>
      </c>
      <c r="B19" s="384" t="s">
        <v>566</v>
      </c>
      <c r="C19" s="624">
        <v>7025292.4100000001</v>
      </c>
      <c r="D19" s="608">
        <v>7025292.4100000001</v>
      </c>
      <c r="E19" s="601">
        <v>0</v>
      </c>
      <c r="F19" s="601">
        <v>0</v>
      </c>
      <c r="G19" s="601">
        <v>0</v>
      </c>
      <c r="H19" s="601">
        <v>0</v>
      </c>
      <c r="I19" s="601">
        <v>0</v>
      </c>
      <c r="J19" s="601">
        <v>0</v>
      </c>
      <c r="K19" s="601">
        <v>0</v>
      </c>
      <c r="L19" s="601">
        <v>0</v>
      </c>
      <c r="M19" s="601">
        <v>0</v>
      </c>
      <c r="N19" s="601">
        <v>0</v>
      </c>
      <c r="O19" s="601">
        <v>0</v>
      </c>
      <c r="P19" s="601">
        <v>0</v>
      </c>
      <c r="Q19" s="601">
        <v>0</v>
      </c>
      <c r="R19" s="601">
        <v>0</v>
      </c>
      <c r="S19" s="601">
        <v>0</v>
      </c>
      <c r="T19" s="601">
        <v>0</v>
      </c>
      <c r="U19" s="601">
        <v>0</v>
      </c>
      <c r="V19" s="601">
        <v>0</v>
      </c>
      <c r="W19" s="601">
        <v>0</v>
      </c>
      <c r="X19" s="601">
        <v>0</v>
      </c>
      <c r="Y19" s="601">
        <v>0</v>
      </c>
      <c r="Z19" s="601">
        <v>0</v>
      </c>
      <c r="AA19" s="601">
        <v>0</v>
      </c>
      <c r="AB19" s="383"/>
    </row>
    <row r="20" spans="1:28">
      <c r="A20" s="355">
        <v>2.5</v>
      </c>
      <c r="B20" s="384" t="s">
        <v>567</v>
      </c>
      <c r="C20" s="624">
        <v>25431723.280000001</v>
      </c>
      <c r="D20" s="608">
        <v>25431723.280000001</v>
      </c>
      <c r="E20" s="601">
        <v>0</v>
      </c>
      <c r="F20" s="601">
        <v>0</v>
      </c>
      <c r="G20" s="601">
        <v>0</v>
      </c>
      <c r="H20" s="601">
        <v>0</v>
      </c>
      <c r="I20" s="601">
        <v>0</v>
      </c>
      <c r="J20" s="601">
        <v>0</v>
      </c>
      <c r="K20" s="601">
        <v>0</v>
      </c>
      <c r="L20" s="601">
        <v>0</v>
      </c>
      <c r="M20" s="601">
        <v>0</v>
      </c>
      <c r="N20" s="601">
        <v>0</v>
      </c>
      <c r="O20" s="601">
        <v>0</v>
      </c>
      <c r="P20" s="601">
        <v>0</v>
      </c>
      <c r="Q20" s="601">
        <v>0</v>
      </c>
      <c r="R20" s="601">
        <v>0</v>
      </c>
      <c r="S20" s="601">
        <v>0</v>
      </c>
      <c r="T20" s="601">
        <v>0</v>
      </c>
      <c r="U20" s="601">
        <v>0</v>
      </c>
      <c r="V20" s="601">
        <v>0</v>
      </c>
      <c r="W20" s="601">
        <v>0</v>
      </c>
      <c r="X20" s="601">
        <v>0</v>
      </c>
      <c r="Y20" s="601">
        <v>0</v>
      </c>
      <c r="Z20" s="601">
        <v>0</v>
      </c>
      <c r="AA20" s="601">
        <v>0</v>
      </c>
      <c r="AB20" s="383"/>
    </row>
    <row r="21" spans="1:28">
      <c r="A21" s="355">
        <v>2.6</v>
      </c>
      <c r="B21" s="384" t="s">
        <v>568</v>
      </c>
      <c r="C21" s="606">
        <v>0</v>
      </c>
      <c r="D21" s="601">
        <v>0</v>
      </c>
      <c r="E21" s="601">
        <v>0</v>
      </c>
      <c r="F21" s="601">
        <v>0</v>
      </c>
      <c r="G21" s="601">
        <v>0</v>
      </c>
      <c r="H21" s="601">
        <v>0</v>
      </c>
      <c r="I21" s="601">
        <v>0</v>
      </c>
      <c r="J21" s="601">
        <v>0</v>
      </c>
      <c r="K21" s="601">
        <v>0</v>
      </c>
      <c r="L21" s="601">
        <v>0</v>
      </c>
      <c r="M21" s="601">
        <v>0</v>
      </c>
      <c r="N21" s="601">
        <v>0</v>
      </c>
      <c r="O21" s="601">
        <v>0</v>
      </c>
      <c r="P21" s="601">
        <v>0</v>
      </c>
      <c r="Q21" s="601">
        <v>0</v>
      </c>
      <c r="R21" s="601">
        <v>0</v>
      </c>
      <c r="S21" s="601">
        <v>0</v>
      </c>
      <c r="T21" s="601">
        <v>0</v>
      </c>
      <c r="U21" s="601">
        <v>0</v>
      </c>
      <c r="V21" s="601">
        <v>0</v>
      </c>
      <c r="W21" s="601">
        <v>0</v>
      </c>
      <c r="X21" s="601">
        <v>0</v>
      </c>
      <c r="Y21" s="601">
        <v>0</v>
      </c>
      <c r="Z21" s="601">
        <v>0</v>
      </c>
      <c r="AA21" s="601">
        <v>0</v>
      </c>
      <c r="AB21" s="383"/>
    </row>
    <row r="22" spans="1:28">
      <c r="A22" s="385">
        <v>3</v>
      </c>
      <c r="B22" s="359" t="s">
        <v>570</v>
      </c>
      <c r="C22" s="603">
        <v>315343106.32329899</v>
      </c>
      <c r="D22" s="603">
        <v>313557370.89459902</v>
      </c>
      <c r="E22" s="607">
        <v>0</v>
      </c>
      <c r="F22" s="607">
        <v>0</v>
      </c>
      <c r="G22" s="607">
        <v>0</v>
      </c>
      <c r="H22" s="603">
        <v>1172737.9389</v>
      </c>
      <c r="I22" s="607">
        <v>0</v>
      </c>
      <c r="J22" s="607">
        <v>0</v>
      </c>
      <c r="K22" s="607">
        <v>0</v>
      </c>
      <c r="L22" s="603">
        <v>612997.48979999998</v>
      </c>
      <c r="M22" s="607">
        <v>0</v>
      </c>
      <c r="N22" s="607">
        <v>0</v>
      </c>
      <c r="O22" s="607">
        <v>0</v>
      </c>
      <c r="P22" s="607">
        <v>0</v>
      </c>
      <c r="Q22" s="607">
        <v>0</v>
      </c>
      <c r="R22" s="607">
        <v>0</v>
      </c>
      <c r="S22" s="607">
        <v>0</v>
      </c>
      <c r="T22" s="603">
        <v>0</v>
      </c>
      <c r="U22" s="607">
        <v>0</v>
      </c>
      <c r="V22" s="607">
        <v>0</v>
      </c>
      <c r="W22" s="607">
        <v>0</v>
      </c>
      <c r="X22" s="607">
        <v>0</v>
      </c>
      <c r="Y22" s="607">
        <v>0</v>
      </c>
      <c r="Z22" s="607">
        <v>0</v>
      </c>
      <c r="AA22" s="607">
        <v>0</v>
      </c>
      <c r="AB22" s="383"/>
    </row>
    <row r="23" spans="1:28">
      <c r="A23" s="355">
        <v>3.1</v>
      </c>
      <c r="B23" s="384" t="s">
        <v>563</v>
      </c>
      <c r="C23" s="606">
        <v>0</v>
      </c>
      <c r="D23" s="603">
        <v>0</v>
      </c>
      <c r="E23" s="607">
        <v>0</v>
      </c>
      <c r="F23" s="607">
        <v>0</v>
      </c>
      <c r="G23" s="607">
        <v>0</v>
      </c>
      <c r="H23" s="603">
        <v>0</v>
      </c>
      <c r="I23" s="607">
        <v>0</v>
      </c>
      <c r="J23" s="607">
        <v>0</v>
      </c>
      <c r="K23" s="607">
        <v>0</v>
      </c>
      <c r="L23" s="603">
        <v>0</v>
      </c>
      <c r="M23" s="607">
        <v>0</v>
      </c>
      <c r="N23" s="607">
        <v>0</v>
      </c>
      <c r="O23" s="607">
        <v>0</v>
      </c>
      <c r="P23" s="607">
        <v>0</v>
      </c>
      <c r="Q23" s="607">
        <v>0</v>
      </c>
      <c r="R23" s="607">
        <v>0</v>
      </c>
      <c r="S23" s="607">
        <v>0</v>
      </c>
      <c r="T23" s="603">
        <v>0</v>
      </c>
      <c r="U23" s="607">
        <v>0</v>
      </c>
      <c r="V23" s="607">
        <v>0</v>
      </c>
      <c r="W23" s="607">
        <v>0</v>
      </c>
      <c r="X23" s="607">
        <v>0</v>
      </c>
      <c r="Y23" s="607">
        <v>0</v>
      </c>
      <c r="Z23" s="607">
        <v>0</v>
      </c>
      <c r="AA23" s="607">
        <v>0</v>
      </c>
      <c r="AB23" s="383"/>
    </row>
    <row r="24" spans="1:28">
      <c r="A24" s="355">
        <v>3.2</v>
      </c>
      <c r="B24" s="384" t="s">
        <v>564</v>
      </c>
      <c r="C24" s="606">
        <v>0</v>
      </c>
      <c r="D24" s="603">
        <v>0</v>
      </c>
      <c r="E24" s="607">
        <v>0</v>
      </c>
      <c r="F24" s="607">
        <v>0</v>
      </c>
      <c r="G24" s="607">
        <v>0</v>
      </c>
      <c r="H24" s="603">
        <v>0</v>
      </c>
      <c r="I24" s="607">
        <v>0</v>
      </c>
      <c r="J24" s="607">
        <v>0</v>
      </c>
      <c r="K24" s="607">
        <v>0</v>
      </c>
      <c r="L24" s="603">
        <v>0</v>
      </c>
      <c r="M24" s="607">
        <v>0</v>
      </c>
      <c r="N24" s="607">
        <v>0</v>
      </c>
      <c r="O24" s="607">
        <v>0</v>
      </c>
      <c r="P24" s="607">
        <v>0</v>
      </c>
      <c r="Q24" s="607">
        <v>0</v>
      </c>
      <c r="R24" s="607">
        <v>0</v>
      </c>
      <c r="S24" s="607">
        <v>0</v>
      </c>
      <c r="T24" s="603">
        <v>0</v>
      </c>
      <c r="U24" s="607">
        <v>0</v>
      </c>
      <c r="V24" s="607">
        <v>0</v>
      </c>
      <c r="W24" s="607">
        <v>0</v>
      </c>
      <c r="X24" s="607">
        <v>0</v>
      </c>
      <c r="Y24" s="607">
        <v>0</v>
      </c>
      <c r="Z24" s="607">
        <v>0</v>
      </c>
      <c r="AA24" s="607">
        <v>0</v>
      </c>
      <c r="AB24" s="383"/>
    </row>
    <row r="25" spans="1:28">
      <c r="A25" s="355">
        <v>3.3</v>
      </c>
      <c r="B25" s="384" t="s">
        <v>565</v>
      </c>
      <c r="C25" s="606">
        <v>10433332.290999999</v>
      </c>
      <c r="D25" s="603">
        <v>10433332.290999999</v>
      </c>
      <c r="E25" s="607">
        <v>0</v>
      </c>
      <c r="F25" s="607">
        <v>0</v>
      </c>
      <c r="G25" s="607">
        <v>0</v>
      </c>
      <c r="H25" s="603">
        <v>0</v>
      </c>
      <c r="I25" s="607">
        <v>0</v>
      </c>
      <c r="J25" s="607">
        <v>0</v>
      </c>
      <c r="K25" s="607">
        <v>0</v>
      </c>
      <c r="L25" s="603">
        <v>0</v>
      </c>
      <c r="M25" s="607">
        <v>0</v>
      </c>
      <c r="N25" s="607">
        <v>0</v>
      </c>
      <c r="O25" s="607">
        <v>0</v>
      </c>
      <c r="P25" s="607">
        <v>0</v>
      </c>
      <c r="Q25" s="607">
        <v>0</v>
      </c>
      <c r="R25" s="607">
        <v>0</v>
      </c>
      <c r="S25" s="607">
        <v>0</v>
      </c>
      <c r="T25" s="603">
        <v>0</v>
      </c>
      <c r="U25" s="607">
        <v>0</v>
      </c>
      <c r="V25" s="607">
        <v>0</v>
      </c>
      <c r="W25" s="607">
        <v>0</v>
      </c>
      <c r="X25" s="607">
        <v>0</v>
      </c>
      <c r="Y25" s="607">
        <v>0</v>
      </c>
      <c r="Z25" s="607">
        <v>0</v>
      </c>
      <c r="AA25" s="607">
        <v>0</v>
      </c>
      <c r="AB25" s="383"/>
    </row>
    <row r="26" spans="1:28">
      <c r="A26" s="355">
        <v>3.4</v>
      </c>
      <c r="B26" s="384" t="s">
        <v>566</v>
      </c>
      <c r="C26" s="606">
        <v>2397573.5923000001</v>
      </c>
      <c r="D26" s="603">
        <v>2397573.5923000001</v>
      </c>
      <c r="E26" s="607">
        <v>0</v>
      </c>
      <c r="F26" s="607">
        <v>0</v>
      </c>
      <c r="G26" s="607">
        <v>0</v>
      </c>
      <c r="H26" s="603">
        <v>0</v>
      </c>
      <c r="I26" s="607">
        <v>0</v>
      </c>
      <c r="J26" s="607">
        <v>0</v>
      </c>
      <c r="K26" s="607">
        <v>0</v>
      </c>
      <c r="L26" s="603">
        <v>0</v>
      </c>
      <c r="M26" s="607">
        <v>0</v>
      </c>
      <c r="N26" s="607">
        <v>0</v>
      </c>
      <c r="O26" s="607">
        <v>0</v>
      </c>
      <c r="P26" s="607">
        <v>0</v>
      </c>
      <c r="Q26" s="607">
        <v>0</v>
      </c>
      <c r="R26" s="607">
        <v>0</v>
      </c>
      <c r="S26" s="607">
        <v>0</v>
      </c>
      <c r="T26" s="603">
        <v>0</v>
      </c>
      <c r="U26" s="607">
        <v>0</v>
      </c>
      <c r="V26" s="607">
        <v>0</v>
      </c>
      <c r="W26" s="607">
        <v>0</v>
      </c>
      <c r="X26" s="607">
        <v>0</v>
      </c>
      <c r="Y26" s="607">
        <v>0</v>
      </c>
      <c r="Z26" s="607">
        <v>0</v>
      </c>
      <c r="AA26" s="607">
        <v>0</v>
      </c>
      <c r="AB26" s="383"/>
    </row>
    <row r="27" spans="1:28">
      <c r="A27" s="355">
        <v>3.5</v>
      </c>
      <c r="B27" s="384" t="s">
        <v>567</v>
      </c>
      <c r="C27" s="606">
        <v>257797403.503699</v>
      </c>
      <c r="D27" s="603">
        <v>256163159.381899</v>
      </c>
      <c r="E27" s="607">
        <v>0</v>
      </c>
      <c r="F27" s="607">
        <v>0</v>
      </c>
      <c r="G27" s="607">
        <v>0</v>
      </c>
      <c r="H27" s="603">
        <v>1082500</v>
      </c>
      <c r="I27" s="607">
        <v>0</v>
      </c>
      <c r="J27" s="607">
        <v>0</v>
      </c>
      <c r="K27" s="607">
        <v>0</v>
      </c>
      <c r="L27" s="603">
        <v>551744.12179999996</v>
      </c>
      <c r="M27" s="607">
        <v>0</v>
      </c>
      <c r="N27" s="607">
        <v>0</v>
      </c>
      <c r="O27" s="607">
        <v>0</v>
      </c>
      <c r="P27" s="607">
        <v>0</v>
      </c>
      <c r="Q27" s="607">
        <v>0</v>
      </c>
      <c r="R27" s="607">
        <v>0</v>
      </c>
      <c r="S27" s="607">
        <v>0</v>
      </c>
      <c r="T27" s="603">
        <v>0</v>
      </c>
      <c r="U27" s="607">
        <v>0</v>
      </c>
      <c r="V27" s="607">
        <v>0</v>
      </c>
      <c r="W27" s="607">
        <v>0</v>
      </c>
      <c r="X27" s="607">
        <v>0</v>
      </c>
      <c r="Y27" s="607">
        <v>0</v>
      </c>
      <c r="Z27" s="607">
        <v>0</v>
      </c>
      <c r="AA27" s="607">
        <v>0</v>
      </c>
      <c r="AB27" s="383"/>
    </row>
    <row r="28" spans="1:28">
      <c r="A28" s="355">
        <v>3.6</v>
      </c>
      <c r="B28" s="384" t="s">
        <v>568</v>
      </c>
      <c r="C28" s="606">
        <v>44714796.936300002</v>
      </c>
      <c r="D28" s="603">
        <v>44563305.6294</v>
      </c>
      <c r="E28" s="607">
        <v>0</v>
      </c>
      <c r="F28" s="607">
        <v>0</v>
      </c>
      <c r="G28" s="607">
        <v>0</v>
      </c>
      <c r="H28" s="603">
        <v>90237.938900000008</v>
      </c>
      <c r="I28" s="607">
        <v>0</v>
      </c>
      <c r="J28" s="607">
        <v>0</v>
      </c>
      <c r="K28" s="607">
        <v>0</v>
      </c>
      <c r="L28" s="603">
        <v>61253.368000000002</v>
      </c>
      <c r="M28" s="607">
        <v>0</v>
      </c>
      <c r="N28" s="607">
        <v>0</v>
      </c>
      <c r="O28" s="607">
        <v>0</v>
      </c>
      <c r="P28" s="607">
        <v>0</v>
      </c>
      <c r="Q28" s="607">
        <v>0</v>
      </c>
      <c r="R28" s="607">
        <v>0</v>
      </c>
      <c r="S28" s="607">
        <v>0</v>
      </c>
      <c r="T28" s="603">
        <v>0</v>
      </c>
      <c r="U28" s="607">
        <v>0</v>
      </c>
      <c r="V28" s="607">
        <v>0</v>
      </c>
      <c r="W28" s="607">
        <v>0</v>
      </c>
      <c r="X28" s="607">
        <v>0</v>
      </c>
      <c r="Y28" s="607">
        <v>0</v>
      </c>
      <c r="Z28" s="607">
        <v>0</v>
      </c>
      <c r="AA28" s="607">
        <v>0</v>
      </c>
      <c r="AB28" s="383"/>
    </row>
  </sheetData>
  <mergeCells count="7">
    <mergeCell ref="U6:AA6"/>
    <mergeCell ref="A5:B7"/>
    <mergeCell ref="C5:S5"/>
    <mergeCell ref="C6:C7"/>
    <mergeCell ref="D6:G6"/>
    <mergeCell ref="H6:K6"/>
    <mergeCell ref="M6:S6"/>
  </mergeCells>
  <pageMargins left="0.7" right="0.7" top="0.75" bottom="0.75" header="0.3" footer="0.3"/>
  <pageSetup scale="1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A22"/>
  <sheetViews>
    <sheetView showGridLines="0" topLeftCell="L1" zoomScale="85" zoomScaleNormal="85" workbookViewId="0">
      <selection activeCell="R29" sqref="R29"/>
    </sheetView>
  </sheetViews>
  <sheetFormatPr defaultColWidth="9.109375" defaultRowHeight="12"/>
  <cols>
    <col min="1" max="1" width="11.88671875" style="366" bestFit="1" customWidth="1"/>
    <col min="2" max="2" width="90.33203125" style="366" bestFit="1" customWidth="1"/>
    <col min="3" max="4" width="17.33203125" style="366" customWidth="1"/>
    <col min="5" max="7" width="15.88671875" style="366" bestFit="1" customWidth="1"/>
    <col min="8" max="8" width="17.5546875" style="366" customWidth="1"/>
    <col min="9" max="10" width="15.88671875" style="366" bestFit="1" customWidth="1"/>
    <col min="11" max="11" width="18.109375" style="366" bestFit="1" customWidth="1"/>
    <col min="12" max="12" width="17.44140625" style="366" customWidth="1"/>
    <col min="13" max="16" width="22.33203125" style="366" customWidth="1"/>
    <col min="17" max="19" width="17.33203125" style="366" bestFit="1" customWidth="1"/>
    <col min="20" max="20" width="17.6640625" style="366" customWidth="1"/>
    <col min="21" max="23" width="18.109375" style="366" bestFit="1" customWidth="1"/>
    <col min="24" max="24" width="19" style="366" bestFit="1" customWidth="1"/>
    <col min="25" max="27" width="17.33203125" style="366" bestFit="1" customWidth="1"/>
    <col min="28" max="16384" width="9.109375" style="366"/>
  </cols>
  <sheetData>
    <row r="1" spans="1:27" ht="13.8">
      <c r="A1" s="286" t="s">
        <v>108</v>
      </c>
      <c r="B1" s="253" t="str">
        <f>Info!C2</f>
        <v>სს ”ლიბერთი ბანკი”</v>
      </c>
    </row>
    <row r="2" spans="1:27">
      <c r="A2" s="288" t="s">
        <v>109</v>
      </c>
      <c r="B2" s="501">
        <f>'1. key ratios'!B2</f>
        <v>45382</v>
      </c>
    </row>
    <row r="3" spans="1:27">
      <c r="A3" s="289" t="s">
        <v>571</v>
      </c>
      <c r="C3" s="368"/>
    </row>
    <row r="4" spans="1:27" ht="12.6" thickBot="1">
      <c r="A4" s="289"/>
      <c r="B4" s="368"/>
      <c r="C4" s="368"/>
    </row>
    <row r="5" spans="1:27" s="397" customFormat="1" ht="13.5" customHeight="1">
      <c r="A5" s="979" t="s">
        <v>901</v>
      </c>
      <c r="B5" s="980"/>
      <c r="C5" s="976" t="s">
        <v>572</v>
      </c>
      <c r="D5" s="977"/>
      <c r="E5" s="977"/>
      <c r="F5" s="977"/>
      <c r="G5" s="977"/>
      <c r="H5" s="977"/>
      <c r="I5" s="977"/>
      <c r="J5" s="977"/>
      <c r="K5" s="977"/>
      <c r="L5" s="977"/>
      <c r="M5" s="977"/>
      <c r="N5" s="977"/>
      <c r="O5" s="977"/>
      <c r="P5" s="977"/>
      <c r="Q5" s="977"/>
      <c r="R5" s="977"/>
      <c r="S5" s="977"/>
      <c r="T5" s="977"/>
      <c r="U5" s="977"/>
      <c r="V5" s="977"/>
      <c r="W5" s="977"/>
      <c r="X5" s="977"/>
      <c r="Y5" s="977"/>
      <c r="Z5" s="977"/>
      <c r="AA5" s="978"/>
    </row>
    <row r="6" spans="1:27" s="397" customFormat="1" ht="12" customHeight="1">
      <c r="A6" s="981"/>
      <c r="B6" s="982"/>
      <c r="C6" s="986" t="s">
        <v>66</v>
      </c>
      <c r="D6" s="985" t="s">
        <v>892</v>
      </c>
      <c r="E6" s="985"/>
      <c r="F6" s="985"/>
      <c r="G6" s="985"/>
      <c r="H6" s="971" t="s">
        <v>891</v>
      </c>
      <c r="I6" s="972"/>
      <c r="J6" s="972"/>
      <c r="K6" s="972"/>
      <c r="L6" s="636"/>
      <c r="M6" s="953" t="s">
        <v>890</v>
      </c>
      <c r="N6" s="953"/>
      <c r="O6" s="953"/>
      <c r="P6" s="953"/>
      <c r="Q6" s="953"/>
      <c r="R6" s="953"/>
      <c r="S6" s="951"/>
      <c r="T6" s="636"/>
      <c r="U6" s="953" t="s">
        <v>889</v>
      </c>
      <c r="V6" s="953"/>
      <c r="W6" s="953"/>
      <c r="X6" s="953"/>
      <c r="Y6" s="953"/>
      <c r="Z6" s="953"/>
      <c r="AA6" s="975"/>
    </row>
    <row r="7" spans="1:27" s="397" customFormat="1" ht="36">
      <c r="A7" s="983"/>
      <c r="B7" s="984"/>
      <c r="C7" s="987"/>
      <c r="D7" s="391"/>
      <c r="E7" s="387" t="s">
        <v>561</v>
      </c>
      <c r="F7" s="635" t="s">
        <v>887</v>
      </c>
      <c r="G7" s="635" t="s">
        <v>888</v>
      </c>
      <c r="H7" s="418"/>
      <c r="I7" s="387" t="s">
        <v>561</v>
      </c>
      <c r="J7" s="635" t="s">
        <v>887</v>
      </c>
      <c r="K7" s="635" t="s">
        <v>888</v>
      </c>
      <c r="L7" s="634"/>
      <c r="M7" s="387" t="s">
        <v>561</v>
      </c>
      <c r="N7" s="635" t="s">
        <v>900</v>
      </c>
      <c r="O7" s="635" t="s">
        <v>899</v>
      </c>
      <c r="P7" s="635" t="s">
        <v>898</v>
      </c>
      <c r="Q7" s="635" t="s">
        <v>897</v>
      </c>
      <c r="R7" s="635" t="s">
        <v>896</v>
      </c>
      <c r="S7" s="635" t="s">
        <v>882</v>
      </c>
      <c r="T7" s="634"/>
      <c r="U7" s="387" t="s">
        <v>561</v>
      </c>
      <c r="V7" s="635" t="s">
        <v>900</v>
      </c>
      <c r="W7" s="635" t="s">
        <v>899</v>
      </c>
      <c r="X7" s="635" t="s">
        <v>898</v>
      </c>
      <c r="Y7" s="635" t="s">
        <v>897</v>
      </c>
      <c r="Z7" s="635" t="s">
        <v>896</v>
      </c>
      <c r="AA7" s="637" t="s">
        <v>882</v>
      </c>
    </row>
    <row r="8" spans="1:27">
      <c r="A8" s="417">
        <v>1</v>
      </c>
      <c r="B8" s="416" t="s">
        <v>562</v>
      </c>
      <c r="C8" s="833">
        <v>3108790036.6237407</v>
      </c>
      <c r="D8" s="611">
        <v>2875455586.6912174</v>
      </c>
      <c r="E8" s="611">
        <v>23542980.656184994</v>
      </c>
      <c r="F8" s="611">
        <v>0</v>
      </c>
      <c r="G8" s="611">
        <v>823233.67883999995</v>
      </c>
      <c r="H8" s="611">
        <v>102639707.99831794</v>
      </c>
      <c r="I8" s="611">
        <v>7774590.9125740016</v>
      </c>
      <c r="J8" s="611">
        <v>8777972.160188999</v>
      </c>
      <c r="K8" s="611">
        <v>0</v>
      </c>
      <c r="L8" s="611">
        <v>127441189.59658702</v>
      </c>
      <c r="M8" s="611">
        <v>4333988.5416569998</v>
      </c>
      <c r="N8" s="611">
        <v>9330099.9922779985</v>
      </c>
      <c r="O8" s="611">
        <v>17056323.340823002</v>
      </c>
      <c r="P8" s="611">
        <v>18257709.222331002</v>
      </c>
      <c r="Q8" s="611">
        <v>31179707.298557997</v>
      </c>
      <c r="R8" s="611">
        <v>33121112.452753007</v>
      </c>
      <c r="S8" s="611">
        <v>14784.906432</v>
      </c>
      <c r="T8" s="611">
        <v>3253552.3376189996</v>
      </c>
      <c r="U8" s="611">
        <v>17745.509999999998</v>
      </c>
      <c r="V8" s="611">
        <v>47437.97</v>
      </c>
      <c r="W8" s="611">
        <v>101132.086281</v>
      </c>
      <c r="X8" s="611">
        <v>583494.51</v>
      </c>
      <c r="Y8" s="611">
        <v>39831.949999999997</v>
      </c>
      <c r="Z8" s="611">
        <v>1246065.243949</v>
      </c>
      <c r="AA8" s="834">
        <v>0</v>
      </c>
    </row>
    <row r="9" spans="1:27">
      <c r="A9" s="414">
        <v>1.1000000000000001</v>
      </c>
      <c r="B9" s="415" t="s">
        <v>573</v>
      </c>
      <c r="C9" s="835">
        <v>1775239588.7447212</v>
      </c>
      <c r="D9" s="611">
        <v>1671733449.4747972</v>
      </c>
      <c r="E9" s="611">
        <v>14572360.596185001</v>
      </c>
      <c r="F9" s="611">
        <v>0</v>
      </c>
      <c r="G9" s="611">
        <v>0</v>
      </c>
      <c r="H9" s="611">
        <v>59369703.139084995</v>
      </c>
      <c r="I9" s="611">
        <v>4595043.3625739999</v>
      </c>
      <c r="J9" s="611">
        <v>4457260.6801890004</v>
      </c>
      <c r="K9" s="611">
        <v>0</v>
      </c>
      <c r="L9" s="611">
        <v>40919397.343219012</v>
      </c>
      <c r="M9" s="611">
        <v>2097809.9534050003</v>
      </c>
      <c r="N9" s="611">
        <v>4803657.708811</v>
      </c>
      <c r="O9" s="611">
        <v>8272851.0339000011</v>
      </c>
      <c r="P9" s="611">
        <v>5698461.0592879988</v>
      </c>
      <c r="Q9" s="611">
        <v>9017067.5558900014</v>
      </c>
      <c r="R9" s="611">
        <v>2533415.0037379991</v>
      </c>
      <c r="S9" s="611">
        <v>14784.906432</v>
      </c>
      <c r="T9" s="611">
        <v>3217038.7876189998</v>
      </c>
      <c r="U9" s="611">
        <v>17745.509999999998</v>
      </c>
      <c r="V9" s="611">
        <v>22396.07</v>
      </c>
      <c r="W9" s="611">
        <v>101132.086281</v>
      </c>
      <c r="X9" s="611">
        <v>583494.51</v>
      </c>
      <c r="Y9" s="611">
        <v>39831.949999999997</v>
      </c>
      <c r="Z9" s="611">
        <v>1240648.763949</v>
      </c>
      <c r="AA9" s="834">
        <v>0</v>
      </c>
    </row>
    <row r="10" spans="1:27">
      <c r="A10" s="412" t="s">
        <v>157</v>
      </c>
      <c r="B10" s="413" t="s">
        <v>574</v>
      </c>
      <c r="C10" s="835">
        <v>1409381540.142025</v>
      </c>
      <c r="D10" s="611">
        <v>1321823296.6831763</v>
      </c>
      <c r="E10" s="611">
        <v>6399154.760574</v>
      </c>
      <c r="F10" s="611">
        <v>0</v>
      </c>
      <c r="G10" s="611">
        <v>0</v>
      </c>
      <c r="H10" s="611">
        <v>52534258.748983003</v>
      </c>
      <c r="I10" s="611">
        <v>2739335.4725740007</v>
      </c>
      <c r="J10" s="611">
        <v>2562239.4900870007</v>
      </c>
      <c r="K10" s="611">
        <v>0</v>
      </c>
      <c r="L10" s="611">
        <v>31806945.922247004</v>
      </c>
      <c r="M10" s="611">
        <v>1853594.3434049999</v>
      </c>
      <c r="N10" s="611">
        <v>4303161.1388109997</v>
      </c>
      <c r="O10" s="611">
        <v>6297010.8893600004</v>
      </c>
      <c r="P10" s="611">
        <v>3083432.7392879995</v>
      </c>
      <c r="Q10" s="611">
        <v>7003926.8358899998</v>
      </c>
      <c r="R10" s="611">
        <v>1155870.8537379999</v>
      </c>
      <c r="S10" s="611">
        <v>0</v>
      </c>
      <c r="T10" s="611">
        <v>3217038.7876189998</v>
      </c>
      <c r="U10" s="611">
        <v>17745.509999999998</v>
      </c>
      <c r="V10" s="611">
        <v>22396.07</v>
      </c>
      <c r="W10" s="611">
        <v>101132.086281</v>
      </c>
      <c r="X10" s="611">
        <v>583494.51</v>
      </c>
      <c r="Y10" s="611">
        <v>39831.949999999997</v>
      </c>
      <c r="Z10" s="611">
        <v>1240648.763949</v>
      </c>
      <c r="AA10" s="834">
        <v>0</v>
      </c>
    </row>
    <row r="11" spans="1:27">
      <c r="A11" s="411" t="s">
        <v>575</v>
      </c>
      <c r="B11" s="410" t="s">
        <v>576</v>
      </c>
      <c r="C11" s="836">
        <v>850718527.01142395</v>
      </c>
      <c r="D11" s="611">
        <v>805784594.29839814</v>
      </c>
      <c r="E11" s="611">
        <v>4841223.4906329997</v>
      </c>
      <c r="F11" s="611">
        <v>0</v>
      </c>
      <c r="G11" s="611">
        <v>0</v>
      </c>
      <c r="H11" s="611">
        <v>28729981.768380996</v>
      </c>
      <c r="I11" s="611">
        <v>1724507.212574</v>
      </c>
      <c r="J11" s="611">
        <v>974617.0600869999</v>
      </c>
      <c r="K11" s="611">
        <v>0</v>
      </c>
      <c r="L11" s="611">
        <v>13631593.680975001</v>
      </c>
      <c r="M11" s="611">
        <v>512500.22204299999</v>
      </c>
      <c r="N11" s="611">
        <v>1277634.9524970001</v>
      </c>
      <c r="O11" s="611">
        <v>3060109.5885439995</v>
      </c>
      <c r="P11" s="611">
        <v>949654.9092880002</v>
      </c>
      <c r="Q11" s="611">
        <v>1064081.3699999999</v>
      </c>
      <c r="R11" s="611">
        <v>369165.02680300007</v>
      </c>
      <c r="S11" s="611">
        <v>0</v>
      </c>
      <c r="T11" s="611">
        <v>2572357.2636699998</v>
      </c>
      <c r="U11" s="611">
        <v>17745.509999999998</v>
      </c>
      <c r="V11" s="611">
        <v>22396.07</v>
      </c>
      <c r="W11" s="611">
        <v>101132.086281</v>
      </c>
      <c r="X11" s="611">
        <v>583494.51</v>
      </c>
      <c r="Y11" s="611">
        <v>39831.949999999997</v>
      </c>
      <c r="Z11" s="611">
        <v>595967.24</v>
      </c>
      <c r="AA11" s="834">
        <v>0</v>
      </c>
    </row>
    <row r="12" spans="1:27">
      <c r="A12" s="411" t="s">
        <v>577</v>
      </c>
      <c r="B12" s="410" t="s">
        <v>578</v>
      </c>
      <c r="C12" s="836">
        <v>248065405.01227802</v>
      </c>
      <c r="D12" s="611">
        <v>236826648.741934</v>
      </c>
      <c r="E12" s="611">
        <v>621780.06994099997</v>
      </c>
      <c r="F12" s="611">
        <v>0</v>
      </c>
      <c r="G12" s="611">
        <v>0</v>
      </c>
      <c r="H12" s="611">
        <v>5586943.6399999987</v>
      </c>
      <c r="I12" s="611">
        <v>429265.44</v>
      </c>
      <c r="J12" s="611">
        <v>847807.63</v>
      </c>
      <c r="K12" s="611">
        <v>0</v>
      </c>
      <c r="L12" s="611">
        <v>5651812.6303440006</v>
      </c>
      <c r="M12" s="611">
        <v>1111891.5213619999</v>
      </c>
      <c r="N12" s="611">
        <v>57586.99</v>
      </c>
      <c r="O12" s="611">
        <v>393879.4</v>
      </c>
      <c r="P12" s="611">
        <v>130122.23999999999</v>
      </c>
      <c r="Q12" s="611">
        <v>3654591.5964370002</v>
      </c>
      <c r="R12" s="611">
        <v>102664.36</v>
      </c>
      <c r="S12" s="611">
        <v>0</v>
      </c>
      <c r="T12" s="611">
        <v>0</v>
      </c>
      <c r="U12" s="611">
        <v>0</v>
      </c>
      <c r="V12" s="611">
        <v>0</v>
      </c>
      <c r="W12" s="611">
        <v>0</v>
      </c>
      <c r="X12" s="611">
        <v>0</v>
      </c>
      <c r="Y12" s="611">
        <v>0</v>
      </c>
      <c r="Z12" s="611">
        <v>0</v>
      </c>
      <c r="AA12" s="834">
        <v>0</v>
      </c>
    </row>
    <row r="13" spans="1:27">
      <c r="A13" s="411" t="s">
        <v>579</v>
      </c>
      <c r="B13" s="410" t="s">
        <v>580</v>
      </c>
      <c r="C13" s="836">
        <v>110794344.82660699</v>
      </c>
      <c r="D13" s="611">
        <v>96123496.163958982</v>
      </c>
      <c r="E13" s="611">
        <v>78993.83</v>
      </c>
      <c r="F13" s="611">
        <v>0</v>
      </c>
      <c r="G13" s="611">
        <v>0</v>
      </c>
      <c r="H13" s="611">
        <v>10244597.823628997</v>
      </c>
      <c r="I13" s="611">
        <v>229239.92</v>
      </c>
      <c r="J13" s="611">
        <v>74938.01999999999</v>
      </c>
      <c r="K13" s="611">
        <v>0</v>
      </c>
      <c r="L13" s="611">
        <v>3781569.31507</v>
      </c>
      <c r="M13" s="611">
        <v>80484.259999999995</v>
      </c>
      <c r="N13" s="611">
        <v>335754.76</v>
      </c>
      <c r="O13" s="611">
        <v>583191.48127199989</v>
      </c>
      <c r="P13" s="611">
        <v>486321.37</v>
      </c>
      <c r="Q13" s="611">
        <v>804535.11945300014</v>
      </c>
      <c r="R13" s="611">
        <v>219799.746935</v>
      </c>
      <c r="S13" s="611">
        <v>0</v>
      </c>
      <c r="T13" s="611">
        <v>644681.52394900005</v>
      </c>
      <c r="U13" s="611">
        <v>0</v>
      </c>
      <c r="V13" s="611">
        <v>0</v>
      </c>
      <c r="W13" s="611">
        <v>0</v>
      </c>
      <c r="X13" s="611">
        <v>0</v>
      </c>
      <c r="Y13" s="611">
        <v>0</v>
      </c>
      <c r="Z13" s="611">
        <v>644681.52394900005</v>
      </c>
      <c r="AA13" s="834">
        <v>0</v>
      </c>
    </row>
    <row r="14" spans="1:27">
      <c r="A14" s="411" t="s">
        <v>581</v>
      </c>
      <c r="B14" s="410" t="s">
        <v>582</v>
      </c>
      <c r="C14" s="836">
        <v>199803263.2917158</v>
      </c>
      <c r="D14" s="611">
        <v>183088557.47888488</v>
      </c>
      <c r="E14" s="611">
        <v>857157.37</v>
      </c>
      <c r="F14" s="611">
        <v>0</v>
      </c>
      <c r="G14" s="611">
        <v>0</v>
      </c>
      <c r="H14" s="611">
        <v>7972735.516973</v>
      </c>
      <c r="I14" s="611">
        <v>356322.9</v>
      </c>
      <c r="J14" s="611">
        <v>664876.78</v>
      </c>
      <c r="K14" s="611">
        <v>0</v>
      </c>
      <c r="L14" s="611">
        <v>8741970.2958579995</v>
      </c>
      <c r="M14" s="611">
        <v>148718.34</v>
      </c>
      <c r="N14" s="611">
        <v>2632184.4363140003</v>
      </c>
      <c r="O14" s="611">
        <v>2259830.4195440002</v>
      </c>
      <c r="P14" s="611">
        <v>1517334.22</v>
      </c>
      <c r="Q14" s="611">
        <v>1480718.7499999998</v>
      </c>
      <c r="R14" s="611">
        <v>464241.72000000003</v>
      </c>
      <c r="S14" s="611">
        <v>0</v>
      </c>
      <c r="T14" s="611">
        <v>0</v>
      </c>
      <c r="U14" s="611">
        <v>0</v>
      </c>
      <c r="V14" s="611">
        <v>0</v>
      </c>
      <c r="W14" s="611">
        <v>0</v>
      </c>
      <c r="X14" s="611">
        <v>0</v>
      </c>
      <c r="Y14" s="611">
        <v>0</v>
      </c>
      <c r="Z14" s="611">
        <v>0</v>
      </c>
      <c r="AA14" s="834">
        <v>0</v>
      </c>
    </row>
    <row r="15" spans="1:27">
      <c r="A15" s="409">
        <v>1.2</v>
      </c>
      <c r="B15" s="407" t="s">
        <v>895</v>
      </c>
      <c r="C15" s="836">
        <v>1775239588.7447212</v>
      </c>
      <c r="D15" s="611">
        <v>1671733449.4747972</v>
      </c>
      <c r="E15" s="611">
        <v>14572360.596185001</v>
      </c>
      <c r="F15" s="611">
        <v>0</v>
      </c>
      <c r="G15" s="611">
        <v>0</v>
      </c>
      <c r="H15" s="611">
        <v>59369703.139084995</v>
      </c>
      <c r="I15" s="611">
        <v>4595043.3625739999</v>
      </c>
      <c r="J15" s="611">
        <v>4457260.6801890004</v>
      </c>
      <c r="K15" s="611">
        <v>0</v>
      </c>
      <c r="L15" s="611">
        <v>40919397.343219012</v>
      </c>
      <c r="M15" s="611">
        <v>2097809.9534050003</v>
      </c>
      <c r="N15" s="611">
        <v>4803657.708811</v>
      </c>
      <c r="O15" s="611">
        <v>8272851.0339000011</v>
      </c>
      <c r="P15" s="611">
        <v>5698461.0592879988</v>
      </c>
      <c r="Q15" s="611">
        <v>9017067.5558900014</v>
      </c>
      <c r="R15" s="611">
        <v>2097809.9534050003</v>
      </c>
      <c r="S15" s="611">
        <v>14784.906432</v>
      </c>
      <c r="T15" s="611">
        <v>3217038.7876189998</v>
      </c>
      <c r="U15" s="611">
        <v>17745.509999999998</v>
      </c>
      <c r="V15" s="611">
        <v>22396.07</v>
      </c>
      <c r="W15" s="611">
        <v>101132.086281</v>
      </c>
      <c r="X15" s="611">
        <v>583494.51</v>
      </c>
      <c r="Y15" s="611">
        <v>39831.949999999997</v>
      </c>
      <c r="Z15" s="611">
        <v>1240648.763949</v>
      </c>
      <c r="AA15" s="834">
        <v>0</v>
      </c>
    </row>
    <row r="16" spans="1:27">
      <c r="A16" s="408">
        <v>1.3</v>
      </c>
      <c r="B16" s="407" t="s">
        <v>583</v>
      </c>
      <c r="C16" s="837"/>
      <c r="D16" s="838"/>
      <c r="E16" s="838"/>
      <c r="F16" s="838"/>
      <c r="G16" s="838"/>
      <c r="H16" s="838"/>
      <c r="I16" s="838"/>
      <c r="J16" s="838"/>
      <c r="K16" s="838"/>
      <c r="L16" s="838"/>
      <c r="M16" s="838"/>
      <c r="N16" s="838"/>
      <c r="O16" s="838"/>
      <c r="P16" s="838"/>
      <c r="Q16" s="838"/>
      <c r="R16" s="838"/>
      <c r="S16" s="838"/>
      <c r="T16" s="838"/>
      <c r="U16" s="838"/>
      <c r="V16" s="838"/>
      <c r="W16" s="838"/>
      <c r="X16" s="838"/>
      <c r="Y16" s="838"/>
      <c r="Z16" s="838"/>
      <c r="AA16" s="839"/>
    </row>
    <row r="17" spans="1:27" s="397" customFormat="1" ht="24">
      <c r="A17" s="405" t="s">
        <v>584</v>
      </c>
      <c r="B17" s="406" t="s">
        <v>585</v>
      </c>
      <c r="C17" s="840">
        <v>1724010800.7151277</v>
      </c>
      <c r="D17" s="841">
        <v>1624676548.4473162</v>
      </c>
      <c r="E17" s="841">
        <v>14133914.702388611</v>
      </c>
      <c r="F17" s="841">
        <v>0</v>
      </c>
      <c r="G17" s="841">
        <v>0</v>
      </c>
      <c r="H17" s="841">
        <v>57981171.577782191</v>
      </c>
      <c r="I17" s="841">
        <v>4523040.2144651022</v>
      </c>
      <c r="J17" s="841">
        <v>4269502.4094821876</v>
      </c>
      <c r="K17" s="841">
        <v>0</v>
      </c>
      <c r="L17" s="841">
        <v>38136041.902409717</v>
      </c>
      <c r="M17" s="841">
        <v>2074344.82367653</v>
      </c>
      <c r="N17" s="841">
        <v>4116589.7136501335</v>
      </c>
      <c r="O17" s="841">
        <v>7379051.2435656013</v>
      </c>
      <c r="P17" s="841">
        <v>5365017.0955483485</v>
      </c>
      <c r="Q17" s="841">
        <v>8486259.854952123</v>
      </c>
      <c r="R17" s="841">
        <v>2302340.1564296298</v>
      </c>
      <c r="S17" s="841">
        <v>14784.906432</v>
      </c>
      <c r="T17" s="841">
        <v>3217038.7876189998</v>
      </c>
      <c r="U17" s="841">
        <v>17745.509999999998</v>
      </c>
      <c r="V17" s="841">
        <v>22396.07</v>
      </c>
      <c r="W17" s="841">
        <v>101132.086281</v>
      </c>
      <c r="X17" s="841">
        <v>583494.51</v>
      </c>
      <c r="Y17" s="841">
        <v>39831.949999999997</v>
      </c>
      <c r="Z17" s="841">
        <v>1240648.763949</v>
      </c>
      <c r="AA17" s="842">
        <v>0</v>
      </c>
    </row>
    <row r="18" spans="1:27" s="397" customFormat="1" ht="24">
      <c r="A18" s="402" t="s">
        <v>586</v>
      </c>
      <c r="B18" s="403" t="s">
        <v>587</v>
      </c>
      <c r="C18" s="843">
        <v>1344710233.2110026</v>
      </c>
      <c r="D18" s="841">
        <v>1261304955.70049</v>
      </c>
      <c r="E18" s="841">
        <v>6006766.0453241812</v>
      </c>
      <c r="F18" s="841">
        <v>0</v>
      </c>
      <c r="G18" s="841">
        <v>0</v>
      </c>
      <c r="H18" s="841">
        <v>51081201.525070265</v>
      </c>
      <c r="I18" s="841">
        <v>2639054.2317429497</v>
      </c>
      <c r="J18" s="841">
        <v>2384809.1717183874</v>
      </c>
      <c r="K18" s="841">
        <v>0</v>
      </c>
      <c r="L18" s="841">
        <v>29107037.197823409</v>
      </c>
      <c r="M18" s="841">
        <v>1830412.1984163369</v>
      </c>
      <c r="N18" s="841">
        <v>3616145.4864151361</v>
      </c>
      <c r="O18" s="841">
        <v>5477093.8272712445</v>
      </c>
      <c r="P18" s="841">
        <v>2674011.6149556078</v>
      </c>
      <c r="Q18" s="841">
        <v>6529866.8401236515</v>
      </c>
      <c r="R18" s="841">
        <v>951456.05373799987</v>
      </c>
      <c r="S18" s="841">
        <v>0</v>
      </c>
      <c r="T18" s="841">
        <v>3217038.7876189998</v>
      </c>
      <c r="U18" s="841">
        <v>17745.509999999998</v>
      </c>
      <c r="V18" s="841">
        <v>22396.07</v>
      </c>
      <c r="W18" s="841">
        <v>101132.086281</v>
      </c>
      <c r="X18" s="841">
        <v>583494.51</v>
      </c>
      <c r="Y18" s="841">
        <v>39831.949999999997</v>
      </c>
      <c r="Z18" s="841">
        <v>1240648.763949</v>
      </c>
      <c r="AA18" s="842">
        <v>0</v>
      </c>
    </row>
    <row r="19" spans="1:27" s="397" customFormat="1">
      <c r="A19" s="405" t="s">
        <v>588</v>
      </c>
      <c r="B19" s="404" t="s">
        <v>589</v>
      </c>
      <c r="C19" s="843">
        <v>2485401664.9161153</v>
      </c>
      <c r="D19" s="841">
        <v>2327025069.8058004</v>
      </c>
      <c r="E19" s="841">
        <v>12271485.090729766</v>
      </c>
      <c r="F19" s="841">
        <v>0</v>
      </c>
      <c r="G19" s="841">
        <v>0</v>
      </c>
      <c r="H19" s="841">
        <v>123615495.68577768</v>
      </c>
      <c r="I19" s="841">
        <v>6453242.9805454016</v>
      </c>
      <c r="J19" s="841">
        <v>4599356.5284157209</v>
      </c>
      <c r="K19" s="841">
        <v>0</v>
      </c>
      <c r="L19" s="841">
        <v>31233194.498925269</v>
      </c>
      <c r="M19" s="841">
        <v>2176186.5319469934</v>
      </c>
      <c r="N19" s="841">
        <v>2697047.6274389476</v>
      </c>
      <c r="O19" s="841">
        <v>5610450.9700126788</v>
      </c>
      <c r="P19" s="841">
        <v>4820679.0282687247</v>
      </c>
      <c r="Q19" s="841">
        <v>4436199.1900571669</v>
      </c>
      <c r="R19" s="841">
        <v>2339087.3642293946</v>
      </c>
      <c r="S19" s="841">
        <v>9659.2955289592301</v>
      </c>
      <c r="T19" s="841">
        <v>3527904.9256122098</v>
      </c>
      <c r="U19" s="841">
        <v>133191.29</v>
      </c>
      <c r="V19" s="841">
        <v>125845.43</v>
      </c>
      <c r="W19" s="841">
        <v>107786.505984644</v>
      </c>
      <c r="X19" s="841">
        <v>553057.28267731797</v>
      </c>
      <c r="Y19" s="841">
        <v>59894.15</v>
      </c>
      <c r="Z19" s="841">
        <v>733388.95605099993</v>
      </c>
      <c r="AA19" s="842">
        <v>0</v>
      </c>
    </row>
    <row r="20" spans="1:27" s="397" customFormat="1">
      <c r="A20" s="402" t="s">
        <v>590</v>
      </c>
      <c r="B20" s="403" t="s">
        <v>591</v>
      </c>
      <c r="C20" s="843">
        <v>1969492697.2088757</v>
      </c>
      <c r="D20" s="841">
        <v>1886713055.6967139</v>
      </c>
      <c r="E20" s="841">
        <v>6780293.9831542158</v>
      </c>
      <c r="F20" s="841">
        <v>0</v>
      </c>
      <c r="G20" s="841">
        <v>0</v>
      </c>
      <c r="H20" s="841">
        <v>56656091.780368462</v>
      </c>
      <c r="I20" s="841">
        <v>3270120.2871189844</v>
      </c>
      <c r="J20" s="841">
        <v>3270120.2871189844</v>
      </c>
      <c r="K20" s="841">
        <v>0</v>
      </c>
      <c r="L20" s="841">
        <v>22958587.406182133</v>
      </c>
      <c r="M20" s="841">
        <v>1939462.9113518011</v>
      </c>
      <c r="N20" s="841">
        <v>2219645.9508570321</v>
      </c>
      <c r="O20" s="841">
        <v>3641203.4470575219</v>
      </c>
      <c r="P20" s="841">
        <v>3175980.7893219916</v>
      </c>
      <c r="Q20" s="841">
        <v>2735873.4426847165</v>
      </c>
      <c r="R20" s="841">
        <v>434741.69031357067</v>
      </c>
      <c r="S20" s="841">
        <v>0</v>
      </c>
      <c r="T20" s="841">
        <v>3164962.3256122116</v>
      </c>
      <c r="U20" s="841">
        <v>133191.29</v>
      </c>
      <c r="V20" s="841">
        <v>125845.43</v>
      </c>
      <c r="W20" s="841">
        <v>72060.6500581773</v>
      </c>
      <c r="X20" s="841">
        <v>358702.70102989598</v>
      </c>
      <c r="Y20" s="841">
        <v>59894.15</v>
      </c>
      <c r="Z20" s="841">
        <v>733388.95605099993</v>
      </c>
      <c r="AA20" s="842">
        <v>0</v>
      </c>
    </row>
    <row r="21" spans="1:27" s="397" customFormat="1">
      <c r="A21" s="401">
        <v>1.4</v>
      </c>
      <c r="B21" s="400" t="s">
        <v>680</v>
      </c>
      <c r="C21" s="843">
        <v>1362050.9110000001</v>
      </c>
      <c r="D21" s="841">
        <v>1124299.9441</v>
      </c>
      <c r="E21" s="841">
        <v>0</v>
      </c>
      <c r="F21" s="841">
        <v>0</v>
      </c>
      <c r="G21" s="841">
        <v>0</v>
      </c>
      <c r="H21" s="841">
        <v>36710.347799999996</v>
      </c>
      <c r="I21" s="841">
        <v>36710.347799999996</v>
      </c>
      <c r="J21" s="841">
        <v>0</v>
      </c>
      <c r="K21" s="841">
        <v>0</v>
      </c>
      <c r="L21" s="841">
        <v>197065.0111</v>
      </c>
      <c r="M21" s="841">
        <v>0</v>
      </c>
      <c r="N21" s="841">
        <v>0</v>
      </c>
      <c r="O21" s="841">
        <v>4243.7946000000002</v>
      </c>
      <c r="P21" s="841">
        <v>192821.21650000001</v>
      </c>
      <c r="Q21" s="841">
        <v>0</v>
      </c>
      <c r="R21" s="841">
        <v>0</v>
      </c>
      <c r="S21" s="841">
        <v>0</v>
      </c>
      <c r="T21" s="841">
        <v>3975.6080000000006</v>
      </c>
      <c r="U21" s="841">
        <v>0</v>
      </c>
      <c r="V21" s="841">
        <v>0</v>
      </c>
      <c r="W21" s="841">
        <v>0</v>
      </c>
      <c r="X21" s="841">
        <v>0</v>
      </c>
      <c r="Y21" s="841">
        <v>0</v>
      </c>
      <c r="Z21" s="841">
        <v>0</v>
      </c>
      <c r="AA21" s="842">
        <v>0</v>
      </c>
    </row>
    <row r="22" spans="1:27" s="397" customFormat="1" ht="12.6" thickBot="1">
      <c r="A22" s="399">
        <v>1.5</v>
      </c>
      <c r="B22" s="398" t="s">
        <v>681</v>
      </c>
      <c r="C22" s="844"/>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6"/>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scale="1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40"/>
  <sheetViews>
    <sheetView showGridLines="0" zoomScale="85" zoomScaleNormal="85" workbookViewId="0">
      <selection activeCell="G45" sqref="G45"/>
    </sheetView>
  </sheetViews>
  <sheetFormatPr defaultColWidth="9.109375" defaultRowHeight="12"/>
  <cols>
    <col min="1" max="1" width="11.88671875" style="366" bestFit="1" customWidth="1"/>
    <col min="2" max="2" width="73.109375" style="366" customWidth="1"/>
    <col min="3" max="3" width="17.33203125" style="366" customWidth="1"/>
    <col min="4" max="5" width="15.88671875" style="366" bestFit="1" customWidth="1"/>
    <col min="6" max="6" width="15.88671875" style="419" bestFit="1" customWidth="1"/>
    <col min="7" max="7" width="24.88671875" style="419" bestFit="1" customWidth="1"/>
    <col min="8" max="8" width="17.6640625" style="366" customWidth="1"/>
    <col min="9" max="11" width="16.109375" style="419" customWidth="1"/>
    <col min="12" max="12" width="24.33203125" style="419" customWidth="1"/>
    <col min="13" max="16384" width="9.109375" style="366"/>
  </cols>
  <sheetData>
    <row r="1" spans="1:12" ht="13.8">
      <c r="A1" s="286" t="s">
        <v>108</v>
      </c>
      <c r="B1" s="253" t="str">
        <f>Info!C2</f>
        <v>სს ”ლიბერთი ბანკი”</v>
      </c>
      <c r="F1" s="366"/>
      <c r="G1" s="366"/>
      <c r="I1" s="366"/>
      <c r="J1" s="366"/>
      <c r="K1" s="366"/>
      <c r="L1" s="366"/>
    </row>
    <row r="2" spans="1:12">
      <c r="A2" s="288" t="s">
        <v>109</v>
      </c>
      <c r="B2" s="501">
        <f>'1. key ratios'!B2</f>
        <v>45382</v>
      </c>
      <c r="F2" s="366"/>
      <c r="G2" s="366"/>
      <c r="I2" s="366"/>
      <c r="J2" s="366"/>
      <c r="K2" s="366"/>
      <c r="L2" s="366"/>
    </row>
    <row r="3" spans="1:12">
      <c r="A3" s="289" t="s">
        <v>594</v>
      </c>
      <c r="F3" s="366"/>
      <c r="G3" s="366"/>
      <c r="I3" s="366"/>
      <c r="J3" s="366"/>
      <c r="K3" s="366"/>
      <c r="L3" s="366"/>
    </row>
    <row r="4" spans="1:12">
      <c r="F4" s="366"/>
      <c r="G4" s="366"/>
      <c r="I4" s="366"/>
      <c r="J4" s="366"/>
      <c r="K4" s="366"/>
      <c r="L4" s="366"/>
    </row>
    <row r="5" spans="1:12" ht="37.5" customHeight="1">
      <c r="A5" s="937" t="s">
        <v>595</v>
      </c>
      <c r="B5" s="938"/>
      <c r="C5" s="988" t="s">
        <v>596</v>
      </c>
      <c r="D5" s="989"/>
      <c r="E5" s="989"/>
      <c r="F5" s="989"/>
      <c r="G5" s="989"/>
      <c r="H5" s="990" t="s">
        <v>907</v>
      </c>
      <c r="I5" s="991"/>
      <c r="J5" s="991"/>
      <c r="K5" s="991"/>
      <c r="L5" s="992"/>
    </row>
    <row r="6" spans="1:12" ht="39.6" customHeight="1">
      <c r="A6" s="941"/>
      <c r="B6" s="942"/>
      <c r="C6" s="295"/>
      <c r="D6" s="364" t="s">
        <v>892</v>
      </c>
      <c r="E6" s="364" t="s">
        <v>891</v>
      </c>
      <c r="F6" s="364" t="s">
        <v>890</v>
      </c>
      <c r="G6" s="364" t="s">
        <v>889</v>
      </c>
      <c r="H6" s="422"/>
      <c r="I6" s="364" t="s">
        <v>892</v>
      </c>
      <c r="J6" s="364" t="s">
        <v>891</v>
      </c>
      <c r="K6" s="364" t="s">
        <v>890</v>
      </c>
      <c r="L6" s="364" t="s">
        <v>889</v>
      </c>
    </row>
    <row r="7" spans="1:12">
      <c r="A7" s="355">
        <v>1</v>
      </c>
      <c r="B7" s="714" t="s">
        <v>518</v>
      </c>
      <c r="C7" s="847">
        <v>841355655.53183126</v>
      </c>
      <c r="D7" s="611">
        <v>804932868.62018824</v>
      </c>
      <c r="E7" s="611">
        <v>8458877.7921820004</v>
      </c>
      <c r="F7" s="611">
        <v>27963909.119461004</v>
      </c>
      <c r="G7" s="611">
        <v>0</v>
      </c>
      <c r="H7" s="611">
        <v>40796690.951002359</v>
      </c>
      <c r="I7" s="611">
        <v>15341170.228943322</v>
      </c>
      <c r="J7" s="611">
        <v>3126016.8037163951</v>
      </c>
      <c r="K7" s="611">
        <v>22329503.918342639</v>
      </c>
      <c r="L7" s="611">
        <v>0</v>
      </c>
    </row>
    <row r="8" spans="1:12">
      <c r="A8" s="355">
        <v>2</v>
      </c>
      <c r="B8" s="370" t="s">
        <v>519</v>
      </c>
      <c r="C8" s="848">
        <v>77683401.900381997</v>
      </c>
      <c r="D8" s="611">
        <v>76624621.380693987</v>
      </c>
      <c r="E8" s="611">
        <v>325637.43</v>
      </c>
      <c r="F8" s="609">
        <v>733143.08968800004</v>
      </c>
      <c r="G8" s="609">
        <v>0</v>
      </c>
      <c r="H8" s="611">
        <v>1045793.1448245074</v>
      </c>
      <c r="I8" s="609">
        <v>386648.98012789228</v>
      </c>
      <c r="J8" s="609">
        <v>119820.1643005011</v>
      </c>
      <c r="K8" s="609">
        <v>539324.00039611396</v>
      </c>
      <c r="L8" s="609">
        <v>0</v>
      </c>
    </row>
    <row r="9" spans="1:12">
      <c r="A9" s="355">
        <v>3</v>
      </c>
      <c r="B9" s="370" t="s">
        <v>868</v>
      </c>
      <c r="C9" s="848">
        <v>57070985.670000002</v>
      </c>
      <c r="D9" s="611">
        <v>57070985.670000002</v>
      </c>
      <c r="E9" s="611">
        <v>0</v>
      </c>
      <c r="F9" s="610">
        <v>0</v>
      </c>
      <c r="G9" s="610">
        <v>0</v>
      </c>
      <c r="H9" s="611">
        <v>557070.05223090691</v>
      </c>
      <c r="I9" s="610">
        <v>557070.05223090691</v>
      </c>
      <c r="J9" s="610">
        <v>0</v>
      </c>
      <c r="K9" s="610">
        <v>0</v>
      </c>
      <c r="L9" s="610">
        <v>0</v>
      </c>
    </row>
    <row r="10" spans="1:12">
      <c r="A10" s="355">
        <v>4</v>
      </c>
      <c r="B10" s="370" t="s">
        <v>520</v>
      </c>
      <c r="C10" s="848">
        <v>96771702.159057006</v>
      </c>
      <c r="D10" s="611">
        <v>94284939.470182002</v>
      </c>
      <c r="E10" s="611">
        <v>251895.752561</v>
      </c>
      <c r="F10" s="610">
        <v>2234866.9363140003</v>
      </c>
      <c r="G10" s="610">
        <v>0</v>
      </c>
      <c r="H10" s="611">
        <v>1943666.7020521774</v>
      </c>
      <c r="I10" s="610">
        <v>1016791.543522573</v>
      </c>
      <c r="J10" s="610">
        <v>91512.588412178404</v>
      </c>
      <c r="K10" s="610">
        <v>835362.57011742599</v>
      </c>
      <c r="L10" s="610">
        <v>0</v>
      </c>
    </row>
    <row r="11" spans="1:12">
      <c r="A11" s="355">
        <v>5</v>
      </c>
      <c r="B11" s="370" t="s">
        <v>521</v>
      </c>
      <c r="C11" s="848">
        <v>115654383.68163499</v>
      </c>
      <c r="D11" s="611">
        <v>113603239.154506</v>
      </c>
      <c r="E11" s="611">
        <v>1036232.432969</v>
      </c>
      <c r="F11" s="610">
        <v>370230.57021099998</v>
      </c>
      <c r="G11" s="610">
        <v>644681.52394900005</v>
      </c>
      <c r="H11" s="611">
        <v>1536258.414640503</v>
      </c>
      <c r="I11" s="610">
        <v>892341.68564124033</v>
      </c>
      <c r="J11" s="610">
        <v>175685.62528107539</v>
      </c>
      <c r="K11" s="610">
        <v>187471.65696442439</v>
      </c>
      <c r="L11" s="610">
        <v>280759.44675376301</v>
      </c>
    </row>
    <row r="12" spans="1:12">
      <c r="A12" s="355">
        <v>6</v>
      </c>
      <c r="B12" s="370" t="s">
        <v>522</v>
      </c>
      <c r="C12" s="848">
        <v>7273784.0187679995</v>
      </c>
      <c r="D12" s="611">
        <v>7039881.2787679993</v>
      </c>
      <c r="E12" s="611">
        <v>223220.93999999997</v>
      </c>
      <c r="F12" s="610">
        <v>10681.8</v>
      </c>
      <c r="G12" s="610">
        <v>0</v>
      </c>
      <c r="H12" s="611">
        <v>108966.57893985747</v>
      </c>
      <c r="I12" s="610">
        <v>54807.20419207817</v>
      </c>
      <c r="J12" s="610">
        <v>44343.943500379297</v>
      </c>
      <c r="K12" s="610">
        <v>9815.4312473999998</v>
      </c>
      <c r="L12" s="610">
        <v>0</v>
      </c>
    </row>
    <row r="13" spans="1:12">
      <c r="A13" s="355">
        <v>7</v>
      </c>
      <c r="B13" s="370" t="s">
        <v>523</v>
      </c>
      <c r="C13" s="848">
        <v>33587317.661798008</v>
      </c>
      <c r="D13" s="611">
        <v>33371405.83894901</v>
      </c>
      <c r="E13" s="611">
        <v>14683.68</v>
      </c>
      <c r="F13" s="610">
        <v>201228.142849</v>
      </c>
      <c r="G13" s="610">
        <v>0</v>
      </c>
      <c r="H13" s="611">
        <v>699771.86537493241</v>
      </c>
      <c r="I13" s="610">
        <v>574769.46693223785</v>
      </c>
      <c r="J13" s="610">
        <v>5339.8769009921198</v>
      </c>
      <c r="K13" s="610">
        <v>119662.5215417024</v>
      </c>
      <c r="L13" s="610">
        <v>0</v>
      </c>
    </row>
    <row r="14" spans="1:12">
      <c r="A14" s="355">
        <v>8</v>
      </c>
      <c r="B14" s="370" t="s">
        <v>524</v>
      </c>
      <c r="C14" s="848">
        <v>17929376.128265996</v>
      </c>
      <c r="D14" s="611">
        <v>17738785.018265996</v>
      </c>
      <c r="E14" s="611">
        <v>6445.77</v>
      </c>
      <c r="F14" s="610">
        <v>45059.199999999997</v>
      </c>
      <c r="G14" s="610">
        <v>139086.14000000001</v>
      </c>
      <c r="H14" s="611">
        <v>158480.96530413389</v>
      </c>
      <c r="I14" s="610">
        <v>109654.03450188624</v>
      </c>
      <c r="J14" s="610">
        <v>2297.7476000209099</v>
      </c>
      <c r="K14" s="610">
        <v>37668.567307160003</v>
      </c>
      <c r="L14" s="610">
        <v>8860.6158950667341</v>
      </c>
    </row>
    <row r="15" spans="1:12">
      <c r="A15" s="355">
        <v>9</v>
      </c>
      <c r="B15" s="370" t="s">
        <v>525</v>
      </c>
      <c r="C15" s="848">
        <v>5542317.5661790008</v>
      </c>
      <c r="D15" s="611">
        <v>5123204.4891800005</v>
      </c>
      <c r="E15" s="611">
        <v>225664.67699900002</v>
      </c>
      <c r="F15" s="610">
        <v>144820.32</v>
      </c>
      <c r="G15" s="610">
        <v>48628.08</v>
      </c>
      <c r="H15" s="611">
        <v>125865.11508672657</v>
      </c>
      <c r="I15" s="610">
        <v>31648.075676726003</v>
      </c>
      <c r="J15" s="610">
        <v>10348.456424885604</v>
      </c>
      <c r="K15" s="610">
        <v>83619.132227879993</v>
      </c>
      <c r="L15" s="610">
        <v>249.450757234973</v>
      </c>
    </row>
    <row r="16" spans="1:12">
      <c r="A16" s="355">
        <v>10</v>
      </c>
      <c r="B16" s="370" t="s">
        <v>526</v>
      </c>
      <c r="C16" s="848">
        <v>6193566.8446770003</v>
      </c>
      <c r="D16" s="611">
        <v>6191518.734677</v>
      </c>
      <c r="E16" s="611">
        <v>0</v>
      </c>
      <c r="F16" s="610">
        <v>2048.11</v>
      </c>
      <c r="G16" s="610">
        <v>0</v>
      </c>
      <c r="H16" s="611">
        <v>15914.046157365225</v>
      </c>
      <c r="I16" s="610">
        <v>14359.139478355224</v>
      </c>
      <c r="J16" s="610">
        <v>0</v>
      </c>
      <c r="K16" s="610">
        <v>1554.9066790100001</v>
      </c>
      <c r="L16" s="610">
        <v>0</v>
      </c>
    </row>
    <row r="17" spans="1:12">
      <c r="A17" s="355">
        <v>11</v>
      </c>
      <c r="B17" s="370" t="s">
        <v>527</v>
      </c>
      <c r="C17" s="848">
        <v>1673161.7818510002</v>
      </c>
      <c r="D17" s="611">
        <v>1592816.6818510001</v>
      </c>
      <c r="E17" s="611">
        <v>44110.78</v>
      </c>
      <c r="F17" s="610">
        <v>36234.32</v>
      </c>
      <c r="G17" s="610">
        <v>0</v>
      </c>
      <c r="H17" s="611">
        <v>49108.649066986109</v>
      </c>
      <c r="I17" s="610">
        <v>13074.692674197213</v>
      </c>
      <c r="J17" s="610">
        <v>12220.113164278901</v>
      </c>
      <c r="K17" s="610">
        <v>23813.843228509999</v>
      </c>
      <c r="L17" s="610">
        <v>0</v>
      </c>
    </row>
    <row r="18" spans="1:12">
      <c r="A18" s="355">
        <v>12</v>
      </c>
      <c r="B18" s="370" t="s">
        <v>528</v>
      </c>
      <c r="C18" s="848">
        <v>238407911.12451202</v>
      </c>
      <c r="D18" s="611">
        <v>224691138.24235001</v>
      </c>
      <c r="E18" s="611">
        <v>6958295.302162</v>
      </c>
      <c r="F18" s="610">
        <v>6758477.580000001</v>
      </c>
      <c r="G18" s="610">
        <v>0</v>
      </c>
      <c r="H18" s="611">
        <v>7775590.0394813325</v>
      </c>
      <c r="I18" s="610">
        <v>1619328.0970765415</v>
      </c>
      <c r="J18" s="610">
        <v>1578788.2344372913</v>
      </c>
      <c r="K18" s="610">
        <v>4577473.7079675002</v>
      </c>
      <c r="L18" s="610">
        <v>0</v>
      </c>
    </row>
    <row r="19" spans="1:12">
      <c r="A19" s="355">
        <v>13</v>
      </c>
      <c r="B19" s="370" t="s">
        <v>529</v>
      </c>
      <c r="C19" s="848">
        <v>48644140.136331007</v>
      </c>
      <c r="D19" s="611">
        <v>42049316.646631002</v>
      </c>
      <c r="E19" s="611">
        <v>4325768.3997630002</v>
      </c>
      <c r="F19" s="610">
        <v>2269055.0899370001</v>
      </c>
      <c r="G19" s="610">
        <v>0</v>
      </c>
      <c r="H19" s="611">
        <v>2110669.7953253505</v>
      </c>
      <c r="I19" s="610">
        <v>264295.05699657078</v>
      </c>
      <c r="J19" s="610">
        <v>528640.87208265229</v>
      </c>
      <c r="K19" s="610">
        <v>1317733.8662461273</v>
      </c>
      <c r="L19" s="610">
        <v>0</v>
      </c>
    </row>
    <row r="20" spans="1:12">
      <c r="A20" s="355">
        <v>14</v>
      </c>
      <c r="B20" s="370" t="s">
        <v>530</v>
      </c>
      <c r="C20" s="848">
        <v>58900314.558818005</v>
      </c>
      <c r="D20" s="611">
        <v>51968027.891226001</v>
      </c>
      <c r="E20" s="611">
        <v>3037453.8321019998</v>
      </c>
      <c r="F20" s="610">
        <v>3872436.7654899997</v>
      </c>
      <c r="G20" s="610">
        <v>22396.07</v>
      </c>
      <c r="H20" s="611">
        <v>2153320.2029202967</v>
      </c>
      <c r="I20" s="610">
        <v>312121.25507765688</v>
      </c>
      <c r="J20" s="610">
        <v>614365.79882882163</v>
      </c>
      <c r="K20" s="610">
        <v>1210676.2663136581</v>
      </c>
      <c r="L20" s="610">
        <v>16156.88270016</v>
      </c>
    </row>
    <row r="21" spans="1:12">
      <c r="A21" s="355">
        <v>15</v>
      </c>
      <c r="B21" s="370" t="s">
        <v>531</v>
      </c>
      <c r="C21" s="848">
        <v>21853954.646058999</v>
      </c>
      <c r="D21" s="611">
        <v>19097712.008527998</v>
      </c>
      <c r="E21" s="611">
        <v>379392.19473399996</v>
      </c>
      <c r="F21" s="610">
        <v>2376850.4427970001</v>
      </c>
      <c r="G21" s="610">
        <v>0</v>
      </c>
      <c r="H21" s="611">
        <v>743315.84269443678</v>
      </c>
      <c r="I21" s="610">
        <v>110253.13127016679</v>
      </c>
      <c r="J21" s="610">
        <v>97819.142740856114</v>
      </c>
      <c r="K21" s="610">
        <v>535243.56868341391</v>
      </c>
      <c r="L21" s="610">
        <v>0</v>
      </c>
    </row>
    <row r="22" spans="1:12">
      <c r="A22" s="355">
        <v>16</v>
      </c>
      <c r="B22" s="370" t="s">
        <v>532</v>
      </c>
      <c r="C22" s="848">
        <v>43380429.691883996</v>
      </c>
      <c r="D22" s="611">
        <v>21818797.202650998</v>
      </c>
      <c r="E22" s="611">
        <v>21561632.489232998</v>
      </c>
      <c r="F22" s="610">
        <v>0</v>
      </c>
      <c r="G22" s="610">
        <v>0</v>
      </c>
      <c r="H22" s="611">
        <v>866268.99569333694</v>
      </c>
      <c r="I22" s="610">
        <v>148117.12109557691</v>
      </c>
      <c r="J22" s="610">
        <v>718151.87459776003</v>
      </c>
      <c r="K22" s="610">
        <v>0</v>
      </c>
      <c r="L22" s="610">
        <v>0</v>
      </c>
    </row>
    <row r="23" spans="1:12">
      <c r="A23" s="355">
        <v>17</v>
      </c>
      <c r="B23" s="370" t="s">
        <v>533</v>
      </c>
      <c r="C23" s="848">
        <v>8696742.2627560012</v>
      </c>
      <c r="D23" s="611">
        <v>8680051.2027560007</v>
      </c>
      <c r="E23" s="611">
        <v>8610.2099999999991</v>
      </c>
      <c r="F23" s="610">
        <v>8080.85</v>
      </c>
      <c r="G23" s="610">
        <v>0</v>
      </c>
      <c r="H23" s="611">
        <v>41679.461711977565</v>
      </c>
      <c r="I23" s="610">
        <v>33567.74103744371</v>
      </c>
      <c r="J23" s="610">
        <v>3128.0503774338599</v>
      </c>
      <c r="K23" s="610">
        <v>4983.6702971000004</v>
      </c>
      <c r="L23" s="610">
        <v>0</v>
      </c>
    </row>
    <row r="24" spans="1:12">
      <c r="A24" s="355">
        <v>18</v>
      </c>
      <c r="B24" s="370" t="s">
        <v>534</v>
      </c>
      <c r="C24" s="848">
        <v>77571484.814432994</v>
      </c>
      <c r="D24" s="611">
        <v>77571484.814432994</v>
      </c>
      <c r="E24" s="611">
        <v>0</v>
      </c>
      <c r="F24" s="610">
        <v>0</v>
      </c>
      <c r="G24" s="610">
        <v>0</v>
      </c>
      <c r="H24" s="611">
        <v>100273.55718882823</v>
      </c>
      <c r="I24" s="610">
        <v>100273.55718882823</v>
      </c>
      <c r="J24" s="610">
        <v>0</v>
      </c>
      <c r="K24" s="610">
        <v>0</v>
      </c>
      <c r="L24" s="610">
        <v>0</v>
      </c>
    </row>
    <row r="25" spans="1:12">
      <c r="A25" s="355">
        <v>19</v>
      </c>
      <c r="B25" s="370" t="s">
        <v>535</v>
      </c>
      <c r="C25" s="848">
        <v>5479868.0982010001</v>
      </c>
      <c r="D25" s="611">
        <v>5303693.9613979999</v>
      </c>
      <c r="E25" s="611">
        <v>0</v>
      </c>
      <c r="F25" s="610">
        <v>176174.136803</v>
      </c>
      <c r="G25" s="610">
        <v>0</v>
      </c>
      <c r="H25" s="611">
        <v>67917.456305760483</v>
      </c>
      <c r="I25" s="610">
        <v>18726.831629392087</v>
      </c>
      <c r="J25" s="610">
        <v>0</v>
      </c>
      <c r="K25" s="610">
        <v>49190.624676368403</v>
      </c>
      <c r="L25" s="610">
        <v>0</v>
      </c>
    </row>
    <row r="26" spans="1:12">
      <c r="A26" s="355">
        <v>20</v>
      </c>
      <c r="B26" s="370" t="s">
        <v>536</v>
      </c>
      <c r="C26" s="848">
        <v>51124606.134454995</v>
      </c>
      <c r="D26" s="611">
        <v>46021501.269561999</v>
      </c>
      <c r="E26" s="611">
        <v>5090876.974893</v>
      </c>
      <c r="F26" s="610">
        <v>12227.89</v>
      </c>
      <c r="G26" s="610">
        <v>0</v>
      </c>
      <c r="H26" s="611">
        <v>623187.41000607144</v>
      </c>
      <c r="I26" s="610">
        <v>177581.44416314858</v>
      </c>
      <c r="J26" s="610">
        <v>438364.34289851284</v>
      </c>
      <c r="K26" s="610">
        <v>7241.6229444099999</v>
      </c>
      <c r="L26" s="610">
        <v>0</v>
      </c>
    </row>
    <row r="27" spans="1:12">
      <c r="A27" s="355">
        <v>21</v>
      </c>
      <c r="B27" s="370" t="s">
        <v>537</v>
      </c>
      <c r="C27" s="848">
        <v>14692523.757353999</v>
      </c>
      <c r="D27" s="611">
        <v>14688180.367353998</v>
      </c>
      <c r="E27" s="611">
        <v>4343.3900000000003</v>
      </c>
      <c r="F27" s="610">
        <v>0</v>
      </c>
      <c r="G27" s="610">
        <v>0</v>
      </c>
      <c r="H27" s="611">
        <v>51470.013953348527</v>
      </c>
      <c r="I27" s="610">
        <v>49986.197944760701</v>
      </c>
      <c r="J27" s="610">
        <v>1483.816008587828</v>
      </c>
      <c r="K27" s="610">
        <v>0</v>
      </c>
      <c r="L27" s="610">
        <v>0</v>
      </c>
    </row>
    <row r="28" spans="1:12">
      <c r="A28" s="355">
        <v>22</v>
      </c>
      <c r="B28" s="370" t="s">
        <v>538</v>
      </c>
      <c r="C28" s="848">
        <v>11928550.516385</v>
      </c>
      <c r="D28" s="611">
        <v>3666906.89</v>
      </c>
      <c r="E28" s="611">
        <v>8206739.736384999</v>
      </c>
      <c r="F28" s="610">
        <v>54903.89</v>
      </c>
      <c r="G28" s="610">
        <v>0</v>
      </c>
      <c r="H28" s="611">
        <v>496402.96055236651</v>
      </c>
      <c r="I28" s="610">
        <v>20646.66174342615</v>
      </c>
      <c r="J28" s="610">
        <v>440057.38267655036</v>
      </c>
      <c r="K28" s="610">
        <v>35698.916132389997</v>
      </c>
      <c r="L28" s="610">
        <v>0</v>
      </c>
    </row>
    <row r="29" spans="1:12">
      <c r="A29" s="355">
        <v>23</v>
      </c>
      <c r="B29" s="370" t="s">
        <v>539</v>
      </c>
      <c r="C29" s="848">
        <v>220602378.28039497</v>
      </c>
      <c r="D29" s="611">
        <v>202661387.17707497</v>
      </c>
      <c r="E29" s="611">
        <v>7412072.2977609988</v>
      </c>
      <c r="F29" s="610">
        <v>10368187.928121999</v>
      </c>
      <c r="G29" s="610">
        <v>160730.87743700002</v>
      </c>
      <c r="H29" s="611">
        <v>9845200.1380478032</v>
      </c>
      <c r="I29" s="610">
        <v>1633611.7067835401</v>
      </c>
      <c r="J29" s="610">
        <v>2154455.5531521537</v>
      </c>
      <c r="K29" s="610">
        <v>6056337.9626302244</v>
      </c>
      <c r="L29" s="610">
        <v>794.91548188449838</v>
      </c>
    </row>
    <row r="30" spans="1:12">
      <c r="A30" s="355">
        <v>24</v>
      </c>
      <c r="B30" s="370" t="s">
        <v>540</v>
      </c>
      <c r="C30" s="848">
        <v>572163949.95019972</v>
      </c>
      <c r="D30" s="611">
        <v>523951837.99605387</v>
      </c>
      <c r="E30" s="611">
        <v>18997627.495664001</v>
      </c>
      <c r="F30" s="610">
        <v>26976454.812248997</v>
      </c>
      <c r="G30" s="610">
        <v>2238029.6462329999</v>
      </c>
      <c r="H30" s="611">
        <v>27079442.564524218</v>
      </c>
      <c r="I30" s="610">
        <v>5012003.7187493891</v>
      </c>
      <c r="J30" s="610">
        <v>4572921.116364399</v>
      </c>
      <c r="K30" s="610">
        <v>16742917.181590637</v>
      </c>
      <c r="L30" s="610">
        <v>751600.54781979346</v>
      </c>
    </row>
    <row r="31" spans="1:12">
      <c r="A31" s="355">
        <v>25</v>
      </c>
      <c r="B31" s="370" t="s">
        <v>541</v>
      </c>
      <c r="C31" s="848">
        <v>98413222.123883992</v>
      </c>
      <c r="D31" s="611">
        <v>88696588.480951995</v>
      </c>
      <c r="E31" s="611">
        <v>4545237.9137080004</v>
      </c>
      <c r="F31" s="610">
        <v>5171395.7292240001</v>
      </c>
      <c r="G31" s="610">
        <v>0</v>
      </c>
      <c r="H31" s="611">
        <v>5571096.0295290835</v>
      </c>
      <c r="I31" s="610">
        <v>429359.338081097</v>
      </c>
      <c r="J31" s="610">
        <v>1449967.039508549</v>
      </c>
      <c r="K31" s="610">
        <v>3691769.6519394373</v>
      </c>
      <c r="L31" s="610">
        <v>0</v>
      </c>
    </row>
    <row r="32" spans="1:12">
      <c r="A32" s="355">
        <v>26</v>
      </c>
      <c r="B32" s="370" t="s">
        <v>597</v>
      </c>
      <c r="C32" s="848">
        <v>376194307.58363122</v>
      </c>
      <c r="D32" s="611">
        <v>327014696.20298719</v>
      </c>
      <c r="E32" s="611">
        <v>11524888.507202001</v>
      </c>
      <c r="F32" s="610">
        <v>37654722.873442009</v>
      </c>
      <c r="G32" s="610">
        <v>0</v>
      </c>
      <c r="H32" s="611">
        <v>37429206.24948851</v>
      </c>
      <c r="I32" s="610">
        <v>3787665.3536279779</v>
      </c>
      <c r="J32" s="610">
        <v>2887073.2433999851</v>
      </c>
      <c r="K32" s="610">
        <v>30754467.652460549</v>
      </c>
      <c r="L32" s="610">
        <v>0</v>
      </c>
    </row>
    <row r="33" spans="1:12" ht="13.8">
      <c r="A33" s="355">
        <v>27</v>
      </c>
      <c r="B33" s="421" t="s">
        <v>66</v>
      </c>
      <c r="C33" s="849">
        <v>3108790036.6237431</v>
      </c>
      <c r="D33" s="849">
        <v>2875455586.6912179</v>
      </c>
      <c r="E33" s="849">
        <v>102639707.99831799</v>
      </c>
      <c r="F33" s="849">
        <v>127441189.59658702</v>
      </c>
      <c r="G33" s="849">
        <v>3253552.3376190001</v>
      </c>
      <c r="H33" s="850">
        <v>141992627.20210317</v>
      </c>
      <c r="I33" s="849">
        <v>32709872.316386923</v>
      </c>
      <c r="J33" s="849">
        <v>19072801.78637426</v>
      </c>
      <c r="K33" s="849">
        <v>89151531.239934087</v>
      </c>
      <c r="L33" s="849">
        <v>1058421.8594079027</v>
      </c>
    </row>
    <row r="34" spans="1:12">
      <c r="A34" s="383"/>
      <c r="B34" s="383"/>
      <c r="C34" s="383"/>
      <c r="D34" s="383"/>
      <c r="E34" s="383"/>
      <c r="H34" s="383"/>
    </row>
    <row r="35" spans="1:12">
      <c r="A35" s="383"/>
      <c r="B35" s="420"/>
      <c r="C35" s="420"/>
      <c r="D35" s="383"/>
      <c r="E35" s="383"/>
      <c r="H35" s="383"/>
    </row>
    <row r="37" spans="1:12" s="397" customFormat="1" ht="13.8">
      <c r="A37" s="814"/>
      <c r="F37" s="815"/>
      <c r="G37" s="815"/>
      <c r="I37" s="815"/>
      <c r="J37" s="815"/>
      <c r="K37" s="815"/>
      <c r="L37" s="815"/>
    </row>
    <row r="38" spans="1:12" s="397" customFormat="1" ht="15">
      <c r="A38" s="816"/>
      <c r="F38" s="815"/>
      <c r="G38" s="815"/>
      <c r="I38" s="815"/>
      <c r="J38" s="815"/>
      <c r="K38" s="815"/>
      <c r="L38" s="815"/>
    </row>
    <row r="39" spans="1:12" ht="15">
      <c r="A39" s="626"/>
    </row>
    <row r="40" spans="1:12" ht="15">
      <c r="A40" s="625"/>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scale="3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13"/>
  <sheetViews>
    <sheetView showGridLines="0" zoomScale="85" zoomScaleNormal="85" workbookViewId="0">
      <selection activeCell="E26" sqref="E26"/>
    </sheetView>
  </sheetViews>
  <sheetFormatPr defaultColWidth="8.6640625" defaultRowHeight="12"/>
  <cols>
    <col min="1" max="1" width="11.88671875" style="296" bestFit="1" customWidth="1"/>
    <col min="2" max="2" width="89.33203125" style="296" customWidth="1"/>
    <col min="3" max="3" width="18.88671875" style="296" customWidth="1"/>
    <col min="4" max="4" width="21" style="296" customWidth="1"/>
    <col min="5" max="5" width="18.6640625" style="296" customWidth="1"/>
    <col min="6" max="6" width="20.5546875" style="296" customWidth="1"/>
    <col min="7" max="7" width="19.5546875" style="296" bestFit="1" customWidth="1"/>
    <col min="8" max="8" width="19.44140625" style="296" customWidth="1"/>
    <col min="9" max="9" width="20.6640625" style="296" customWidth="1"/>
    <col min="10" max="10" width="19.5546875" style="296" bestFit="1" customWidth="1"/>
    <col min="11" max="11" width="22.88671875" style="296" bestFit="1" customWidth="1"/>
    <col min="12" max="16384" width="8.6640625" style="296"/>
  </cols>
  <sheetData>
    <row r="1" spans="1:11" s="287" customFormat="1" ht="13.8">
      <c r="A1" s="286" t="s">
        <v>108</v>
      </c>
      <c r="B1" s="253" t="str">
        <f>Info!C2</f>
        <v>სს ”ლიბერთი ბანკი”</v>
      </c>
      <c r="C1" s="366"/>
      <c r="D1" s="366"/>
      <c r="E1" s="366"/>
      <c r="F1" s="366"/>
      <c r="G1" s="366"/>
      <c r="H1" s="366"/>
      <c r="I1" s="366"/>
      <c r="J1" s="366"/>
      <c r="K1" s="366"/>
    </row>
    <row r="2" spans="1:11" s="287" customFormat="1">
      <c r="A2" s="288" t="s">
        <v>109</v>
      </c>
      <c r="B2" s="501">
        <f>'1. key ratios'!B2</f>
        <v>45382</v>
      </c>
      <c r="C2" s="366"/>
      <c r="D2" s="366"/>
      <c r="E2" s="366"/>
      <c r="F2" s="366"/>
      <c r="G2" s="366"/>
      <c r="H2" s="366"/>
      <c r="I2" s="366"/>
      <c r="J2" s="366"/>
      <c r="K2" s="366"/>
    </row>
    <row r="3" spans="1:11" s="287" customFormat="1">
      <c r="A3" s="289" t="s">
        <v>598</v>
      </c>
      <c r="B3" s="366"/>
      <c r="C3" s="366"/>
      <c r="D3" s="366"/>
      <c r="E3" s="366"/>
      <c r="F3" s="366"/>
      <c r="G3" s="366"/>
      <c r="H3" s="366"/>
      <c r="I3" s="366"/>
      <c r="J3" s="366"/>
      <c r="K3" s="366"/>
    </row>
    <row r="4" spans="1:11">
      <c r="A4" s="426"/>
      <c r="B4" s="426"/>
      <c r="C4" s="425" t="s">
        <v>502</v>
      </c>
      <c r="D4" s="425" t="s">
        <v>503</v>
      </c>
      <c r="E4" s="425" t="s">
        <v>504</v>
      </c>
      <c r="F4" s="425" t="s">
        <v>505</v>
      </c>
      <c r="G4" s="425" t="s">
        <v>506</v>
      </c>
      <c r="H4" s="425" t="s">
        <v>507</v>
      </c>
      <c r="I4" s="425" t="s">
        <v>508</v>
      </c>
      <c r="J4" s="425" t="s">
        <v>509</v>
      </c>
      <c r="K4" s="425" t="s">
        <v>510</v>
      </c>
    </row>
    <row r="5" spans="1:11" ht="120" customHeight="1">
      <c r="A5" s="993" t="s">
        <v>906</v>
      </c>
      <c r="B5" s="994"/>
      <c r="C5" s="424" t="s">
        <v>599</v>
      </c>
      <c r="D5" s="424" t="s">
        <v>592</v>
      </c>
      <c r="E5" s="424" t="s">
        <v>593</v>
      </c>
      <c r="F5" s="424" t="s">
        <v>905</v>
      </c>
      <c r="G5" s="424" t="s">
        <v>600</v>
      </c>
      <c r="H5" s="424" t="s">
        <v>601</v>
      </c>
      <c r="I5" s="424" t="s">
        <v>602</v>
      </c>
      <c r="J5" s="424" t="s">
        <v>603</v>
      </c>
      <c r="K5" s="424" t="s">
        <v>604</v>
      </c>
    </row>
    <row r="6" spans="1:11">
      <c r="A6" s="355">
        <v>1</v>
      </c>
      <c r="B6" s="355" t="s">
        <v>605</v>
      </c>
      <c r="C6" s="611">
        <v>29044468.071066599</v>
      </c>
      <c r="D6" s="611">
        <v>1362050.9110000001</v>
      </c>
      <c r="E6" s="611">
        <v>0</v>
      </c>
      <c r="F6" s="611">
        <v>152356300.35822499</v>
      </c>
      <c r="G6" s="611">
        <v>1338511171.9019699</v>
      </c>
      <c r="H6" s="611">
        <v>0</v>
      </c>
      <c r="I6" s="611">
        <v>619621075.62347198</v>
      </c>
      <c r="J6" s="611">
        <v>21010416.242133301</v>
      </c>
      <c r="K6" s="611">
        <v>946884553.51587629</v>
      </c>
    </row>
    <row r="7" spans="1:11">
      <c r="A7" s="355">
        <v>2</v>
      </c>
      <c r="B7" s="356" t="s">
        <v>606</v>
      </c>
      <c r="C7" s="611"/>
      <c r="D7" s="611">
        <v>0</v>
      </c>
      <c r="E7" s="611"/>
      <c r="F7" s="611"/>
      <c r="G7" s="611"/>
      <c r="H7" s="611"/>
      <c r="I7" s="611"/>
      <c r="J7" s="611"/>
      <c r="K7" s="611">
        <v>32457015.690000001</v>
      </c>
    </row>
    <row r="8" spans="1:11">
      <c r="A8" s="355">
        <v>3</v>
      </c>
      <c r="B8" s="356" t="s">
        <v>570</v>
      </c>
      <c r="C8" s="611">
        <v>16171765.251</v>
      </c>
      <c r="D8" s="611"/>
      <c r="E8" s="611"/>
      <c r="F8" s="611"/>
      <c r="G8" s="611"/>
      <c r="H8" s="611"/>
      <c r="I8" s="611"/>
      <c r="J8" s="611"/>
      <c r="K8" s="611">
        <v>299171341.072299</v>
      </c>
    </row>
    <row r="9" spans="1:11">
      <c r="A9" s="355">
        <v>4</v>
      </c>
      <c r="B9" s="384" t="s">
        <v>904</v>
      </c>
      <c r="C9" s="851">
        <v>241758.64159468873</v>
      </c>
      <c r="D9" s="851"/>
      <c r="E9" s="851"/>
      <c r="F9" s="851">
        <v>1236216.3611335137</v>
      </c>
      <c r="G9" s="851">
        <v>36800069.346401982</v>
      </c>
      <c r="H9" s="851">
        <v>0</v>
      </c>
      <c r="I9" s="851">
        <v>18999722.297075078</v>
      </c>
      <c r="J9" s="851"/>
      <c r="K9" s="851">
        <v>73416975.288000762</v>
      </c>
    </row>
    <row r="10" spans="1:11">
      <c r="A10" s="355">
        <v>5</v>
      </c>
      <c r="B10" s="374" t="s">
        <v>903</v>
      </c>
      <c r="C10" s="851"/>
      <c r="D10" s="851"/>
      <c r="E10" s="851"/>
      <c r="F10" s="851"/>
      <c r="G10" s="851"/>
      <c r="H10" s="851"/>
      <c r="I10" s="851"/>
      <c r="J10" s="851"/>
      <c r="K10" s="851"/>
    </row>
    <row r="11" spans="1:11">
      <c r="A11" s="355">
        <v>6</v>
      </c>
      <c r="B11" s="374" t="s">
        <v>902</v>
      </c>
      <c r="C11" s="851"/>
      <c r="D11" s="851"/>
      <c r="E11" s="851"/>
      <c r="F11" s="851"/>
      <c r="G11" s="851"/>
      <c r="H11" s="851"/>
      <c r="I11" s="851"/>
      <c r="J11" s="851"/>
      <c r="K11" s="851"/>
    </row>
    <row r="13" spans="1:11" ht="13.8">
      <c r="B13" s="423"/>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scale="2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0"/>
  <sheetViews>
    <sheetView showGridLines="0" topLeftCell="H1" zoomScale="85" zoomScaleNormal="85" workbookViewId="0">
      <selection activeCell="V20" sqref="V20"/>
    </sheetView>
  </sheetViews>
  <sheetFormatPr defaultColWidth="8.6640625" defaultRowHeight="14.4"/>
  <cols>
    <col min="1" max="1" width="10" style="427" bestFit="1" customWidth="1"/>
    <col min="2" max="2" width="71.6640625" style="427" customWidth="1"/>
    <col min="3" max="3" width="14.33203125" style="427" customWidth="1"/>
    <col min="4" max="5" width="15.109375" style="427" bestFit="1" customWidth="1"/>
    <col min="6" max="6" width="17.88671875" style="427" customWidth="1"/>
    <col min="7" max="7" width="24.5546875" style="427" customWidth="1"/>
    <col min="8" max="8" width="14.5546875" style="427" customWidth="1"/>
    <col min="9" max="10" width="15.109375" style="427" bestFit="1" customWidth="1"/>
    <col min="11" max="11" width="18.33203125" style="427" customWidth="1"/>
    <col min="12" max="12" width="23.6640625" style="427" customWidth="1"/>
    <col min="13" max="13" width="13.44140625" style="427" customWidth="1"/>
    <col min="14" max="15" width="15.109375" style="427" bestFit="1" customWidth="1"/>
    <col min="16" max="16" width="16.33203125" style="427" customWidth="1"/>
    <col min="17" max="17" width="23.5546875" style="427" customWidth="1"/>
    <col min="18" max="18" width="15.109375" style="427" customWidth="1"/>
    <col min="19" max="19" width="24.6640625" style="427" customWidth="1"/>
    <col min="20" max="21" width="25" style="427" customWidth="1"/>
    <col min="22" max="22" width="22.5546875" style="427" customWidth="1"/>
    <col min="23" max="16384" width="8.6640625" style="427"/>
  </cols>
  <sheetData>
    <row r="1" spans="1:22">
      <c r="A1" s="286" t="s">
        <v>108</v>
      </c>
      <c r="B1" s="253" t="str">
        <f>Info!C2</f>
        <v>სს ”ლიბერთი ბანკი”</v>
      </c>
    </row>
    <row r="2" spans="1:22">
      <c r="A2" s="288" t="s">
        <v>109</v>
      </c>
      <c r="B2" s="501">
        <f>'1. key ratios'!B2</f>
        <v>45382</v>
      </c>
    </row>
    <row r="3" spans="1:22">
      <c r="A3" s="289" t="s">
        <v>689</v>
      </c>
      <c r="B3" s="366"/>
    </row>
    <row r="4" spans="1:22">
      <c r="A4" s="289"/>
      <c r="B4" s="366"/>
    </row>
    <row r="5" spans="1:22">
      <c r="A5" s="995" t="s">
        <v>716</v>
      </c>
      <c r="B5" s="995"/>
      <c r="C5" s="997" t="s">
        <v>908</v>
      </c>
      <c r="D5" s="997"/>
      <c r="E5" s="997"/>
      <c r="F5" s="997"/>
      <c r="G5" s="997"/>
      <c r="H5" s="997" t="s">
        <v>596</v>
      </c>
      <c r="I5" s="997"/>
      <c r="J5" s="997"/>
      <c r="K5" s="997"/>
      <c r="L5" s="997"/>
      <c r="M5" s="997" t="s">
        <v>907</v>
      </c>
      <c r="N5" s="997"/>
      <c r="O5" s="997"/>
      <c r="P5" s="997"/>
      <c r="Q5" s="997"/>
      <c r="R5" s="996" t="s">
        <v>715</v>
      </c>
      <c r="S5" s="996" t="s">
        <v>719</v>
      </c>
      <c r="T5" s="996" t="s">
        <v>718</v>
      </c>
      <c r="U5" s="996" t="s">
        <v>956</v>
      </c>
      <c r="V5" s="996" t="s">
        <v>957</v>
      </c>
    </row>
    <row r="6" spans="1:22" ht="48">
      <c r="A6" s="995"/>
      <c r="B6" s="995"/>
      <c r="C6" s="437"/>
      <c r="D6" s="364" t="s">
        <v>892</v>
      </c>
      <c r="E6" s="364" t="s">
        <v>891</v>
      </c>
      <c r="F6" s="364" t="s">
        <v>890</v>
      </c>
      <c r="G6" s="364" t="s">
        <v>889</v>
      </c>
      <c r="H6" s="437"/>
      <c r="I6" s="364" t="s">
        <v>892</v>
      </c>
      <c r="J6" s="364" t="s">
        <v>891</v>
      </c>
      <c r="K6" s="364" t="s">
        <v>890</v>
      </c>
      <c r="L6" s="364" t="s">
        <v>889</v>
      </c>
      <c r="M6" s="437"/>
      <c r="N6" s="364" t="s">
        <v>892</v>
      </c>
      <c r="O6" s="364" t="s">
        <v>891</v>
      </c>
      <c r="P6" s="364" t="s">
        <v>890</v>
      </c>
      <c r="Q6" s="364" t="s">
        <v>889</v>
      </c>
      <c r="R6" s="996"/>
      <c r="S6" s="996"/>
      <c r="T6" s="996"/>
      <c r="U6" s="996"/>
      <c r="V6" s="996"/>
    </row>
    <row r="7" spans="1:22">
      <c r="A7" s="435">
        <v>1</v>
      </c>
      <c r="B7" s="436" t="s">
        <v>690</v>
      </c>
      <c r="C7" s="851">
        <v>73452.14</v>
      </c>
      <c r="D7" s="851">
        <v>73452.14</v>
      </c>
      <c r="E7" s="851">
        <v>0</v>
      </c>
      <c r="F7" s="851">
        <v>0</v>
      </c>
      <c r="G7" s="851">
        <v>0</v>
      </c>
      <c r="H7" s="851">
        <v>73726.61</v>
      </c>
      <c r="I7" s="851">
        <v>73726.61</v>
      </c>
      <c r="J7" s="851">
        <v>0</v>
      </c>
      <c r="K7" s="851">
        <v>0</v>
      </c>
      <c r="L7" s="851">
        <v>0</v>
      </c>
      <c r="M7" s="851">
        <v>709.96780000000001</v>
      </c>
      <c r="N7" s="851">
        <v>709.96781295248218</v>
      </c>
      <c r="O7" s="851">
        <v>0</v>
      </c>
      <c r="P7" s="851">
        <v>0</v>
      </c>
      <c r="Q7" s="851">
        <v>0</v>
      </c>
      <c r="R7" s="851">
        <v>4</v>
      </c>
      <c r="S7" s="852">
        <v>0</v>
      </c>
      <c r="T7" s="852">
        <v>0</v>
      </c>
      <c r="U7" s="852">
        <v>0.14722562909671522</v>
      </c>
      <c r="V7" s="853">
        <v>30.942456337401602</v>
      </c>
    </row>
    <row r="8" spans="1:22">
      <c r="A8" s="435">
        <v>2</v>
      </c>
      <c r="B8" s="434" t="s">
        <v>691</v>
      </c>
      <c r="C8" s="851">
        <v>1217853203.5027709</v>
      </c>
      <c r="D8" s="851">
        <v>1123731977.7639401</v>
      </c>
      <c r="E8" s="851">
        <v>33195473.317930002</v>
      </c>
      <c r="F8" s="851">
        <v>60925752.079740003</v>
      </c>
      <c r="G8" s="851">
        <v>0</v>
      </c>
      <c r="H8" s="851">
        <v>1235929566.4568601</v>
      </c>
      <c r="I8" s="851">
        <v>1131533639.98386</v>
      </c>
      <c r="J8" s="851">
        <v>33721654.96125</v>
      </c>
      <c r="K8" s="851">
        <v>70674271.511749998</v>
      </c>
      <c r="L8" s="851">
        <v>0</v>
      </c>
      <c r="M8" s="851">
        <v>87047968.080620006</v>
      </c>
      <c r="N8" s="851">
        <v>20606063.430970002</v>
      </c>
      <c r="O8" s="851">
        <v>9540677.6533899996</v>
      </c>
      <c r="P8" s="851">
        <v>56901227.380259998</v>
      </c>
      <c r="Q8" s="851">
        <v>0</v>
      </c>
      <c r="R8" s="851">
        <v>446255</v>
      </c>
      <c r="S8" s="852">
        <v>0.23704791091910415</v>
      </c>
      <c r="T8" s="852">
        <v>0.28340406490511877</v>
      </c>
      <c r="U8" s="852">
        <v>0.22338926193810227</v>
      </c>
      <c r="V8" s="853">
        <v>44.316092702826644</v>
      </c>
    </row>
    <row r="9" spans="1:22">
      <c r="A9" s="435">
        <v>3</v>
      </c>
      <c r="B9" s="434" t="s">
        <v>692</v>
      </c>
      <c r="C9" s="851">
        <v>0</v>
      </c>
      <c r="D9" s="851">
        <v>0</v>
      </c>
      <c r="E9" s="851">
        <v>0</v>
      </c>
      <c r="F9" s="851">
        <v>0</v>
      </c>
      <c r="G9" s="851">
        <v>0</v>
      </c>
      <c r="H9" s="851">
        <v>0</v>
      </c>
      <c r="I9" s="851">
        <v>0</v>
      </c>
      <c r="J9" s="851">
        <v>0</v>
      </c>
      <c r="K9" s="851">
        <v>0</v>
      </c>
      <c r="L9" s="851">
        <v>0</v>
      </c>
      <c r="M9" s="851">
        <v>0</v>
      </c>
      <c r="N9" s="851">
        <v>0</v>
      </c>
      <c r="O9" s="851">
        <v>0</v>
      </c>
      <c r="P9" s="851">
        <v>0</v>
      </c>
      <c r="Q9" s="851">
        <v>0</v>
      </c>
      <c r="R9" s="851">
        <v>0</v>
      </c>
      <c r="S9" s="852">
        <v>0</v>
      </c>
      <c r="T9" s="852">
        <v>0</v>
      </c>
      <c r="U9" s="852">
        <v>0</v>
      </c>
      <c r="V9" s="853">
        <v>0</v>
      </c>
    </row>
    <row r="10" spans="1:22">
      <c r="A10" s="435">
        <v>4</v>
      </c>
      <c r="B10" s="434" t="s">
        <v>693</v>
      </c>
      <c r="C10" s="851">
        <v>8804183.7599999998</v>
      </c>
      <c r="D10" s="851">
        <v>7839513.0899999999</v>
      </c>
      <c r="E10" s="851">
        <v>287222.77</v>
      </c>
      <c r="F10" s="851">
        <v>677447.9</v>
      </c>
      <c r="G10" s="851">
        <v>0</v>
      </c>
      <c r="H10" s="851">
        <v>9030463.3399999999</v>
      </c>
      <c r="I10" s="851">
        <v>7926540.4400000004</v>
      </c>
      <c r="J10" s="851">
        <v>293959.67</v>
      </c>
      <c r="K10" s="851">
        <v>809963.23</v>
      </c>
      <c r="L10" s="851">
        <v>0</v>
      </c>
      <c r="M10" s="851">
        <v>996850.96496999997</v>
      </c>
      <c r="N10" s="851">
        <v>128174.39515</v>
      </c>
      <c r="O10" s="851">
        <v>162674.24823</v>
      </c>
      <c r="P10" s="851">
        <v>706002.32158999995</v>
      </c>
      <c r="Q10" s="851">
        <v>0</v>
      </c>
      <c r="R10" s="851">
        <v>17267</v>
      </c>
      <c r="S10" s="852">
        <v>0.20932825178191911</v>
      </c>
      <c r="T10" s="852">
        <v>0.23337823479525724</v>
      </c>
      <c r="U10" s="852">
        <v>0.22892384511213337</v>
      </c>
      <c r="V10" s="853">
        <v>15.516463759886284</v>
      </c>
    </row>
    <row r="11" spans="1:22">
      <c r="A11" s="435">
        <v>5</v>
      </c>
      <c r="B11" s="434" t="s">
        <v>694</v>
      </c>
      <c r="C11" s="851">
        <v>6025078.3542849999</v>
      </c>
      <c r="D11" s="851">
        <v>5162681.3787749996</v>
      </c>
      <c r="E11" s="851">
        <v>216589.79</v>
      </c>
      <c r="F11" s="851">
        <v>645807.18550999998</v>
      </c>
      <c r="G11" s="851">
        <v>0</v>
      </c>
      <c r="H11" s="851">
        <v>6137512.7042850005</v>
      </c>
      <c r="I11" s="851">
        <v>5234484.1787750004</v>
      </c>
      <c r="J11" s="851">
        <v>222348.13</v>
      </c>
      <c r="K11" s="851">
        <v>680680.39550999994</v>
      </c>
      <c r="L11" s="851">
        <v>0</v>
      </c>
      <c r="M11" s="851">
        <v>634949.1574159537</v>
      </c>
      <c r="N11" s="851">
        <v>41945.306360000002</v>
      </c>
      <c r="O11" s="851">
        <v>81092.699829999998</v>
      </c>
      <c r="P11" s="851">
        <v>511910.70129</v>
      </c>
      <c r="Q11" s="851">
        <v>0</v>
      </c>
      <c r="R11" s="851">
        <v>24073</v>
      </c>
      <c r="S11" s="852">
        <v>0.17859684799186579</v>
      </c>
      <c r="T11" s="852">
        <v>0.21639866463311302</v>
      </c>
      <c r="U11" s="852">
        <v>0.17110052676042531</v>
      </c>
      <c r="V11" s="853">
        <v>13.206570925453111</v>
      </c>
    </row>
    <row r="12" spans="1:22">
      <c r="A12" s="435">
        <v>6</v>
      </c>
      <c r="B12" s="434" t="s">
        <v>695</v>
      </c>
      <c r="C12" s="851">
        <v>65567316.920000002</v>
      </c>
      <c r="D12" s="851">
        <v>61081930.979999997</v>
      </c>
      <c r="E12" s="851">
        <v>813429.64</v>
      </c>
      <c r="F12" s="851">
        <v>3671956.3</v>
      </c>
      <c r="G12" s="851">
        <v>0</v>
      </c>
      <c r="H12" s="851">
        <v>66779416.090489998</v>
      </c>
      <c r="I12" s="851">
        <v>61608998.710490003</v>
      </c>
      <c r="J12" s="851">
        <v>847418.31</v>
      </c>
      <c r="K12" s="851">
        <v>4322999.07</v>
      </c>
      <c r="L12" s="851">
        <v>0</v>
      </c>
      <c r="M12" s="851">
        <v>5200993.8913199985</v>
      </c>
      <c r="N12" s="851">
        <v>1213337.33935</v>
      </c>
      <c r="O12" s="851">
        <v>264430.15668999997</v>
      </c>
      <c r="P12" s="851">
        <v>3723226.5502800001</v>
      </c>
      <c r="Q12" s="851">
        <v>0</v>
      </c>
      <c r="R12" s="851">
        <v>87168</v>
      </c>
      <c r="S12" s="852">
        <v>0</v>
      </c>
      <c r="T12" s="852">
        <v>0.21515826411075611</v>
      </c>
      <c r="U12" s="852">
        <v>0.27160489072213206</v>
      </c>
      <c r="V12" s="853">
        <v>8505.0851191393176</v>
      </c>
    </row>
    <row r="13" spans="1:22">
      <c r="A13" s="435">
        <v>7</v>
      </c>
      <c r="B13" s="434" t="s">
        <v>696</v>
      </c>
      <c r="C13" s="851">
        <v>310284080.548172</v>
      </c>
      <c r="D13" s="851">
        <v>301128633.75249201</v>
      </c>
      <c r="E13" s="851">
        <v>5698543.7240690002</v>
      </c>
      <c r="F13" s="851">
        <v>3456903.0716110002</v>
      </c>
      <c r="G13" s="851">
        <v>0</v>
      </c>
      <c r="H13" s="851">
        <v>311881358.86243701</v>
      </c>
      <c r="I13" s="851">
        <v>302515234.62515903</v>
      </c>
      <c r="J13" s="851">
        <v>5755828.4352000002</v>
      </c>
      <c r="K13" s="851">
        <v>3610295.8020779998</v>
      </c>
      <c r="L13" s="851">
        <v>0</v>
      </c>
      <c r="M13" s="851">
        <v>2742509.6237652679</v>
      </c>
      <c r="N13" s="851">
        <v>443706.18414005631</v>
      </c>
      <c r="O13" s="851">
        <v>753049.90723789262</v>
      </c>
      <c r="P13" s="851">
        <v>1545753.53229</v>
      </c>
      <c r="Q13" s="851">
        <v>0</v>
      </c>
      <c r="R13" s="851">
        <v>3983</v>
      </c>
      <c r="S13" s="852">
        <v>0.11595302441696857</v>
      </c>
      <c r="T13" s="852">
        <v>0.12810634034226587</v>
      </c>
      <c r="U13" s="852">
        <v>0.11188830312034019</v>
      </c>
      <c r="V13" s="853">
        <v>125.9217565077484</v>
      </c>
    </row>
    <row r="14" spans="1:22">
      <c r="A14" s="429">
        <v>7.1</v>
      </c>
      <c r="B14" s="428" t="s">
        <v>697</v>
      </c>
      <c r="C14" s="851">
        <v>271936026.57441801</v>
      </c>
      <c r="D14" s="851">
        <v>264051461.03464901</v>
      </c>
      <c r="E14" s="851">
        <v>4692388.1840890003</v>
      </c>
      <c r="F14" s="851">
        <v>3192177.35568</v>
      </c>
      <c r="G14" s="851">
        <v>0</v>
      </c>
      <c r="H14" s="851">
        <v>273368893.12506801</v>
      </c>
      <c r="I14" s="851">
        <v>265286202.16183901</v>
      </c>
      <c r="J14" s="851">
        <v>4738154.3070820002</v>
      </c>
      <c r="K14" s="851">
        <v>3344536.6561469999</v>
      </c>
      <c r="L14" s="851">
        <v>0</v>
      </c>
      <c r="M14" s="851">
        <v>2406724.552285268</v>
      </c>
      <c r="N14" s="851">
        <v>389343.99966999999</v>
      </c>
      <c r="O14" s="851">
        <v>619904.97135999997</v>
      </c>
      <c r="P14" s="851">
        <v>1397475.5811399999</v>
      </c>
      <c r="Q14" s="851">
        <v>0</v>
      </c>
      <c r="R14" s="851">
        <v>3160</v>
      </c>
      <c r="S14" s="852">
        <v>0.11481032423185017</v>
      </c>
      <c r="T14" s="852">
        <v>0.12623623209334028</v>
      </c>
      <c r="U14" s="852">
        <v>0.11108546170483929</v>
      </c>
      <c r="V14" s="853">
        <v>128.32392913362079</v>
      </c>
    </row>
    <row r="15" spans="1:22" ht="24">
      <c r="A15" s="429">
        <v>7.2</v>
      </c>
      <c r="B15" s="428" t="s">
        <v>698</v>
      </c>
      <c r="C15" s="851">
        <v>7414129.9172010003</v>
      </c>
      <c r="D15" s="851">
        <v>7361788.916193</v>
      </c>
      <c r="E15" s="851">
        <v>52341.001007999999</v>
      </c>
      <c r="F15" s="851">
        <v>0</v>
      </c>
      <c r="G15" s="851">
        <v>0</v>
      </c>
      <c r="H15" s="851">
        <v>7441346.7082139999</v>
      </c>
      <c r="I15" s="851">
        <v>7389072.2541629998</v>
      </c>
      <c r="J15" s="851">
        <v>52274.454051000001</v>
      </c>
      <c r="K15" s="851">
        <v>0</v>
      </c>
      <c r="L15" s="851">
        <v>0</v>
      </c>
      <c r="M15" s="851">
        <v>17871.876650000002</v>
      </c>
      <c r="N15" s="851">
        <v>11032.67475</v>
      </c>
      <c r="O15" s="851">
        <v>6839.2019</v>
      </c>
      <c r="P15" s="851">
        <v>0</v>
      </c>
      <c r="Q15" s="851">
        <v>0</v>
      </c>
      <c r="R15" s="851">
        <v>98</v>
      </c>
      <c r="S15" s="852">
        <v>0.12888912826106719</v>
      </c>
      <c r="T15" s="852">
        <v>0.14445174620489046</v>
      </c>
      <c r="U15" s="852">
        <v>0.11463010001742328</v>
      </c>
      <c r="V15" s="853">
        <v>128.09877651727058</v>
      </c>
    </row>
    <row r="16" spans="1:22">
      <c r="A16" s="429">
        <v>7.3</v>
      </c>
      <c r="B16" s="428" t="s">
        <v>699</v>
      </c>
      <c r="C16" s="851">
        <v>30933924.056552999</v>
      </c>
      <c r="D16" s="851">
        <v>29715383.801649999</v>
      </c>
      <c r="E16" s="851">
        <v>953814.53897200001</v>
      </c>
      <c r="F16" s="851">
        <v>264725.71593100001</v>
      </c>
      <c r="G16" s="851">
        <v>0</v>
      </c>
      <c r="H16" s="851">
        <v>31071119.029155001</v>
      </c>
      <c r="I16" s="851">
        <v>29839960.209157001</v>
      </c>
      <c r="J16" s="851">
        <v>965399.67406700004</v>
      </c>
      <c r="K16" s="851">
        <v>265759.14593100001</v>
      </c>
      <c r="L16" s="851">
        <v>0</v>
      </c>
      <c r="M16" s="851">
        <v>317913.19482999999</v>
      </c>
      <c r="N16" s="851">
        <v>43329.509730000005</v>
      </c>
      <c r="O16" s="851">
        <v>126305.73394999999</v>
      </c>
      <c r="P16" s="851">
        <v>148277.95115000001</v>
      </c>
      <c r="Q16" s="851">
        <v>0</v>
      </c>
      <c r="R16" s="851">
        <v>725</v>
      </c>
      <c r="S16" s="852">
        <v>0.12080087729578282</v>
      </c>
      <c r="T16" s="852">
        <v>0.13690814839052959</v>
      </c>
      <c r="U16" s="852">
        <v>0.11828883173537062</v>
      </c>
      <c r="V16" s="853">
        <v>104.28279512073608</v>
      </c>
    </row>
    <row r="17" spans="1:22">
      <c r="A17" s="435">
        <v>8</v>
      </c>
      <c r="B17" s="434" t="s">
        <v>700</v>
      </c>
      <c r="C17" s="851">
        <v>94427993.613995999</v>
      </c>
      <c r="D17" s="851">
        <v>92716273.907827005</v>
      </c>
      <c r="E17" s="851">
        <v>682321.73287299997</v>
      </c>
      <c r="F17" s="851">
        <v>1029397.973296</v>
      </c>
      <c r="G17" s="851">
        <v>0</v>
      </c>
      <c r="H17" s="851">
        <v>95609893.609602004</v>
      </c>
      <c r="I17" s="851">
        <v>93750205.718528003</v>
      </c>
      <c r="J17" s="851">
        <v>717973.07010200003</v>
      </c>
      <c r="K17" s="851">
        <v>1141714.820972</v>
      </c>
      <c r="L17" s="851">
        <v>0</v>
      </c>
      <c r="M17" s="851">
        <v>136793.08721999999</v>
      </c>
      <c r="N17" s="851">
        <v>157.78700000000001</v>
      </c>
      <c r="O17" s="851">
        <v>362.24342000000001</v>
      </c>
      <c r="P17" s="851">
        <v>136273.05679999999</v>
      </c>
      <c r="Q17" s="851">
        <v>0</v>
      </c>
      <c r="R17" s="851">
        <v>72533</v>
      </c>
      <c r="S17" s="852">
        <v>0.20384159236790395</v>
      </c>
      <c r="T17" s="852">
        <v>0.26764321043829886</v>
      </c>
      <c r="U17" s="852">
        <v>0.21289015473088976</v>
      </c>
      <c r="V17" s="854">
        <v>0.7068940059633988</v>
      </c>
    </row>
    <row r="18" spans="1:22">
      <c r="A18" s="433">
        <v>9</v>
      </c>
      <c r="B18" s="432" t="s">
        <v>701</v>
      </c>
      <c r="C18" s="855">
        <v>0</v>
      </c>
      <c r="D18" s="855">
        <v>0</v>
      </c>
      <c r="E18" s="855">
        <v>0</v>
      </c>
      <c r="F18" s="855">
        <v>0</v>
      </c>
      <c r="G18" s="855">
        <v>0</v>
      </c>
      <c r="H18" s="855">
        <v>0</v>
      </c>
      <c r="I18" s="855">
        <v>0</v>
      </c>
      <c r="J18" s="855">
        <v>0</v>
      </c>
      <c r="K18" s="855">
        <v>0</v>
      </c>
      <c r="L18" s="855">
        <v>0</v>
      </c>
      <c r="M18" s="855">
        <v>0</v>
      </c>
      <c r="N18" s="855">
        <v>0</v>
      </c>
      <c r="O18" s="855">
        <v>0</v>
      </c>
      <c r="P18" s="855">
        <v>0</v>
      </c>
      <c r="Q18" s="855">
        <v>0</v>
      </c>
      <c r="R18" s="855">
        <v>0</v>
      </c>
      <c r="S18" s="852">
        <v>0</v>
      </c>
      <c r="T18" s="852">
        <v>0</v>
      </c>
      <c r="U18" s="852">
        <v>0</v>
      </c>
      <c r="V18" s="853">
        <v>0</v>
      </c>
    </row>
    <row r="19" spans="1:22">
      <c r="A19" s="431">
        <v>10</v>
      </c>
      <c r="B19" s="430" t="s">
        <v>717</v>
      </c>
      <c r="C19" s="851">
        <v>1703035308.8392241</v>
      </c>
      <c r="D19" s="851">
        <v>1591734463.0130339</v>
      </c>
      <c r="E19" s="851">
        <v>40893580.974872001</v>
      </c>
      <c r="F19" s="851">
        <v>70407264.510157004</v>
      </c>
      <c r="G19" s="851">
        <v>0</v>
      </c>
      <c r="H19" s="851">
        <v>1725441937.6740799</v>
      </c>
      <c r="I19" s="851">
        <v>1602642830.2671299</v>
      </c>
      <c r="J19" s="851">
        <v>41559182.576540001</v>
      </c>
      <c r="K19" s="851">
        <v>81239924.830410004</v>
      </c>
      <c r="L19" s="851">
        <v>0</v>
      </c>
      <c r="M19" s="851">
        <v>96760774.772080004</v>
      </c>
      <c r="N19" s="851">
        <v>22434094.410799999</v>
      </c>
      <c r="O19" s="851">
        <v>10802286.908770001</v>
      </c>
      <c r="P19" s="851">
        <v>63524393.542510003</v>
      </c>
      <c r="Q19" s="851">
        <v>0</v>
      </c>
      <c r="R19" s="851">
        <v>651283</v>
      </c>
      <c r="S19" s="852">
        <v>0.21987615676944322</v>
      </c>
      <c r="T19" s="852">
        <v>0.26503326614027067</v>
      </c>
      <c r="U19" s="852">
        <v>0.20418826907101398</v>
      </c>
      <c r="V19" s="856">
        <v>382.25938403659717</v>
      </c>
    </row>
    <row r="20" spans="1:22" ht="24">
      <c r="A20" s="429">
        <v>10.1</v>
      </c>
      <c r="B20" s="428" t="s">
        <v>720</v>
      </c>
      <c r="C20" s="851">
        <v>412828285.80000001</v>
      </c>
      <c r="D20" s="851">
        <v>401622008.63999999</v>
      </c>
      <c r="E20" s="851">
        <v>687682.03</v>
      </c>
      <c r="F20" s="851">
        <v>10518595.130000001</v>
      </c>
      <c r="G20" s="851">
        <v>0</v>
      </c>
      <c r="H20" s="851">
        <v>420045336.07781994</v>
      </c>
      <c r="I20" s="851">
        <v>407775969.98781997</v>
      </c>
      <c r="J20" s="851">
        <v>727442.56</v>
      </c>
      <c r="K20" s="851">
        <v>11541923.529999999</v>
      </c>
      <c r="L20" s="851">
        <v>0</v>
      </c>
      <c r="M20" s="851">
        <v>23288293.588379744</v>
      </c>
      <c r="N20" s="851">
        <v>12251790.220270352</v>
      </c>
      <c r="O20" s="851">
        <v>490269.41906671069</v>
      </c>
      <c r="P20" s="851">
        <v>10546233.94904268</v>
      </c>
      <c r="Q20" s="851">
        <v>0</v>
      </c>
      <c r="R20" s="851">
        <v>341388</v>
      </c>
      <c r="S20" s="852">
        <v>0.25075135899968676</v>
      </c>
      <c r="T20" s="852">
        <v>0.28184449945132517</v>
      </c>
      <c r="U20" s="852">
        <v>0.25438560124079573</v>
      </c>
      <c r="V20" s="856">
        <v>32.190325708905675</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69"/>
  <sheetViews>
    <sheetView zoomScale="80" zoomScaleNormal="80" workbookViewId="0">
      <selection activeCell="M10" sqref="M10"/>
    </sheetView>
  </sheetViews>
  <sheetFormatPr defaultRowHeight="14.4"/>
  <cols>
    <col min="1" max="1" width="8.6640625" style="331"/>
    <col min="2" max="2" width="69.33203125" style="319" customWidth="1"/>
    <col min="3" max="3" width="17.6640625" customWidth="1"/>
    <col min="4" max="4" width="16.5546875" customWidth="1"/>
    <col min="5" max="6" width="17" bestFit="1" customWidth="1"/>
    <col min="7" max="7" width="16" customWidth="1"/>
    <col min="8" max="8" width="17" bestFit="1" customWidth="1"/>
  </cols>
  <sheetData>
    <row r="1" spans="1:8">
      <c r="A1" s="17" t="s">
        <v>108</v>
      </c>
      <c r="B1" s="253" t="str">
        <f>Info!C2</f>
        <v>სს ”ლიბერთი ბანკი”</v>
      </c>
      <c r="C1" s="16"/>
      <c r="D1" s="215"/>
      <c r="E1" s="215"/>
      <c r="F1" s="215"/>
      <c r="G1" s="215"/>
    </row>
    <row r="2" spans="1:8">
      <c r="A2" s="17" t="s">
        <v>109</v>
      </c>
      <c r="B2" s="494">
        <f>'1. key ratios'!B2</f>
        <v>45382</v>
      </c>
      <c r="C2" s="29"/>
      <c r="D2" s="18"/>
      <c r="E2" s="18"/>
      <c r="F2" s="18"/>
      <c r="G2" s="18"/>
      <c r="H2" s="1"/>
    </row>
    <row r="3" spans="1:8" ht="15" thickBot="1">
      <c r="A3" s="17"/>
      <c r="B3" s="16"/>
      <c r="C3" s="29"/>
      <c r="D3" s="18"/>
      <c r="E3" s="18"/>
      <c r="F3" s="18"/>
      <c r="G3" s="18"/>
      <c r="H3" s="1"/>
    </row>
    <row r="4" spans="1:8" ht="21" customHeight="1">
      <c r="A4" s="882" t="s">
        <v>25</v>
      </c>
      <c r="B4" s="884" t="s">
        <v>729</v>
      </c>
      <c r="C4" s="886" t="s">
        <v>114</v>
      </c>
      <c r="D4" s="886"/>
      <c r="E4" s="886"/>
      <c r="F4" s="886" t="s">
        <v>115</v>
      </c>
      <c r="G4" s="886"/>
      <c r="H4" s="887"/>
    </row>
    <row r="5" spans="1:8" ht="21" customHeight="1">
      <c r="A5" s="883"/>
      <c r="B5" s="885"/>
      <c r="C5" s="685" t="s">
        <v>26</v>
      </c>
      <c r="D5" s="685" t="s">
        <v>88</v>
      </c>
      <c r="E5" s="685" t="s">
        <v>66</v>
      </c>
      <c r="F5" s="685" t="s">
        <v>26</v>
      </c>
      <c r="G5" s="685" t="s">
        <v>88</v>
      </c>
      <c r="H5" s="747" t="s">
        <v>66</v>
      </c>
    </row>
    <row r="6" spans="1:8" ht="26.4" customHeight="1">
      <c r="A6" s="883"/>
      <c r="B6" s="760" t="s">
        <v>95</v>
      </c>
      <c r="C6" s="888"/>
      <c r="D6" s="889"/>
      <c r="E6" s="889"/>
      <c r="F6" s="889"/>
      <c r="G6" s="889"/>
      <c r="H6" s="890"/>
    </row>
    <row r="7" spans="1:8" ht="23.1" customHeight="1">
      <c r="A7" s="658">
        <v>1</v>
      </c>
      <c r="B7" s="659" t="s">
        <v>843</v>
      </c>
      <c r="C7" s="761">
        <f>SUM(C8:C10)</f>
        <v>220257896.06</v>
      </c>
      <c r="D7" s="761">
        <f>SUM(D8:D10)</f>
        <v>348234273.73000002</v>
      </c>
      <c r="E7" s="762">
        <f>C7+D7</f>
        <v>568492169.78999996</v>
      </c>
      <c r="F7" s="761">
        <f>SUM(F8:F10)</f>
        <v>240414606.98999998</v>
      </c>
      <c r="G7" s="761">
        <f>SUM(G8:G10)</f>
        <v>274750444.42999995</v>
      </c>
      <c r="H7" s="763">
        <f>F7+G7</f>
        <v>515165051.41999996</v>
      </c>
    </row>
    <row r="8" spans="1:8">
      <c r="A8" s="658">
        <v>1.1000000000000001</v>
      </c>
      <c r="B8" s="660" t="s">
        <v>96</v>
      </c>
      <c r="C8" s="686">
        <v>214106316.54000002</v>
      </c>
      <c r="D8" s="686">
        <v>71124919.909999996</v>
      </c>
      <c r="E8" s="687">
        <f t="shared" ref="E8:E36" si="0">C8+D8</f>
        <v>285231236.45000005</v>
      </c>
      <c r="F8" s="686">
        <v>232878915.59999999</v>
      </c>
      <c r="G8" s="686">
        <v>83164257.700000003</v>
      </c>
      <c r="H8" s="754">
        <f t="shared" ref="H8:H35" si="1">F8+G8</f>
        <v>316043173.30000001</v>
      </c>
    </row>
    <row r="9" spans="1:8">
      <c r="A9" s="658">
        <v>1.2</v>
      </c>
      <c r="B9" s="660" t="s">
        <v>97</v>
      </c>
      <c r="C9" s="686">
        <v>5565156.1699999999</v>
      </c>
      <c r="D9" s="686">
        <v>87520465.330000013</v>
      </c>
      <c r="E9" s="687">
        <f t="shared" si="0"/>
        <v>93085621.500000015</v>
      </c>
      <c r="F9" s="686">
        <v>6732864.3199999994</v>
      </c>
      <c r="G9" s="686">
        <v>74691112.199999988</v>
      </c>
      <c r="H9" s="754">
        <f t="shared" si="1"/>
        <v>81423976.519999981</v>
      </c>
    </row>
    <row r="10" spans="1:8">
      <c r="A10" s="658">
        <v>1.3</v>
      </c>
      <c r="B10" s="660" t="s">
        <v>98</v>
      </c>
      <c r="C10" s="715">
        <v>586423.35000000009</v>
      </c>
      <c r="D10" s="715">
        <v>189588888.48999998</v>
      </c>
      <c r="E10" s="715">
        <f t="shared" si="0"/>
        <v>190175311.83999997</v>
      </c>
      <c r="F10" s="715">
        <v>802827.07000000007</v>
      </c>
      <c r="G10" s="686">
        <v>116895074.53</v>
      </c>
      <c r="H10" s="754">
        <f t="shared" si="1"/>
        <v>117697901.59999999</v>
      </c>
    </row>
    <row r="11" spans="1:8">
      <c r="A11" s="658">
        <v>2</v>
      </c>
      <c r="B11" s="661" t="s">
        <v>730</v>
      </c>
      <c r="C11" s="715">
        <f>SUM(C12)</f>
        <v>518.97</v>
      </c>
      <c r="D11" s="715"/>
      <c r="E11" s="715">
        <f t="shared" si="0"/>
        <v>518.97</v>
      </c>
      <c r="F11" s="715"/>
      <c r="G11" s="686"/>
      <c r="H11" s="754">
        <f t="shared" si="1"/>
        <v>0</v>
      </c>
    </row>
    <row r="12" spans="1:8">
      <c r="A12" s="658">
        <v>2.1</v>
      </c>
      <c r="B12" s="662" t="s">
        <v>731</v>
      </c>
      <c r="C12" s="863">
        <v>518.97</v>
      </c>
      <c r="D12" s="715"/>
      <c r="E12" s="715">
        <f t="shared" si="0"/>
        <v>518.97</v>
      </c>
      <c r="F12" s="715"/>
      <c r="G12" s="686"/>
      <c r="H12" s="754">
        <f t="shared" si="1"/>
        <v>0</v>
      </c>
    </row>
    <row r="13" spans="1:8" ht="26.4" customHeight="1">
      <c r="A13" s="658">
        <v>3</v>
      </c>
      <c r="B13" s="307" t="s">
        <v>732</v>
      </c>
      <c r="C13" s="863"/>
      <c r="D13" s="863">
        <v>0</v>
      </c>
      <c r="E13" s="715">
        <f t="shared" si="0"/>
        <v>0</v>
      </c>
      <c r="F13" s="715">
        <v>85501371</v>
      </c>
      <c r="G13" s="686"/>
      <c r="H13" s="754">
        <f t="shared" si="1"/>
        <v>85501371</v>
      </c>
    </row>
    <row r="14" spans="1:8" ht="26.4" customHeight="1">
      <c r="A14" s="658">
        <v>4</v>
      </c>
      <c r="B14" s="308" t="s">
        <v>733</v>
      </c>
      <c r="C14" s="715"/>
      <c r="D14" s="715"/>
      <c r="E14" s="715">
        <f t="shared" si="0"/>
        <v>0</v>
      </c>
      <c r="F14" s="715"/>
      <c r="G14" s="686"/>
      <c r="H14" s="754">
        <f t="shared" si="1"/>
        <v>0</v>
      </c>
    </row>
    <row r="15" spans="1:8" ht="24.6" customHeight="1">
      <c r="A15" s="658">
        <v>5</v>
      </c>
      <c r="B15" s="308" t="s">
        <v>734</v>
      </c>
      <c r="C15" s="830">
        <f>SUM(C16:C17)</f>
        <v>160634250.99999997</v>
      </c>
      <c r="D15" s="831">
        <f>SUM(D16:D17)</f>
        <v>0</v>
      </c>
      <c r="E15" s="864">
        <f t="shared" si="0"/>
        <v>160634250.99999997</v>
      </c>
      <c r="F15" s="831">
        <v>0</v>
      </c>
      <c r="G15" s="629">
        <v>0</v>
      </c>
      <c r="H15" s="764">
        <f t="shared" si="1"/>
        <v>0</v>
      </c>
    </row>
    <row r="16" spans="1:8">
      <c r="A16" s="658">
        <v>5.0999999999999996</v>
      </c>
      <c r="B16" s="309" t="s">
        <v>735</v>
      </c>
      <c r="C16" s="715"/>
      <c r="D16" s="715"/>
      <c r="E16" s="715">
        <f t="shared" si="0"/>
        <v>0</v>
      </c>
      <c r="F16" s="715"/>
      <c r="G16" s="686"/>
      <c r="H16" s="754">
        <f t="shared" si="1"/>
        <v>0</v>
      </c>
    </row>
    <row r="17" spans="1:8">
      <c r="A17" s="658">
        <v>5.2</v>
      </c>
      <c r="B17" s="309" t="s">
        <v>569</v>
      </c>
      <c r="C17" s="715">
        <v>160634250.99999997</v>
      </c>
      <c r="D17" s="715"/>
      <c r="E17" s="715">
        <f t="shared" si="0"/>
        <v>160634250.99999997</v>
      </c>
      <c r="F17" s="863">
        <v>0</v>
      </c>
      <c r="G17" s="686"/>
      <c r="H17" s="754">
        <f t="shared" si="1"/>
        <v>0</v>
      </c>
    </row>
    <row r="18" spans="1:8">
      <c r="A18" s="658">
        <v>5.3</v>
      </c>
      <c r="B18" s="309" t="s">
        <v>736</v>
      </c>
      <c r="C18" s="715"/>
      <c r="D18" s="715"/>
      <c r="E18" s="715">
        <f t="shared" si="0"/>
        <v>0</v>
      </c>
      <c r="F18" s="830"/>
      <c r="G18" s="761"/>
      <c r="H18" s="754">
        <f t="shared" si="1"/>
        <v>0</v>
      </c>
    </row>
    <row r="19" spans="1:8">
      <c r="A19" s="658">
        <v>6</v>
      </c>
      <c r="B19" s="307" t="s">
        <v>737</v>
      </c>
      <c r="C19" s="830">
        <f>SUM(C20:C21)</f>
        <v>2678603987.500216</v>
      </c>
      <c r="D19" s="830">
        <f>SUM(D20:D21)</f>
        <v>569994901.68534517</v>
      </c>
      <c r="E19" s="830">
        <f t="shared" si="0"/>
        <v>3248598889.1855612</v>
      </c>
      <c r="F19" s="830">
        <f>SUM(F20:F21)</f>
        <v>2250652745.941493</v>
      </c>
      <c r="G19" s="761">
        <f>SUM(G20:G21)</f>
        <v>524339930.87771791</v>
      </c>
      <c r="H19" s="763">
        <f t="shared" si="1"/>
        <v>2774992676.819211</v>
      </c>
    </row>
    <row r="20" spans="1:8">
      <c r="A20" s="658">
        <v>6.1</v>
      </c>
      <c r="B20" s="309" t="s">
        <v>569</v>
      </c>
      <c r="C20" s="715">
        <v>281801480.26392233</v>
      </c>
      <c r="D20" s="715">
        <v>0</v>
      </c>
      <c r="E20" s="715">
        <f t="shared" si="0"/>
        <v>281801480.26392233</v>
      </c>
      <c r="F20" s="715">
        <v>219383490.51146302</v>
      </c>
      <c r="G20" s="686">
        <v>51308699.557589725</v>
      </c>
      <c r="H20" s="754">
        <f t="shared" si="1"/>
        <v>270692190.06905276</v>
      </c>
    </row>
    <row r="21" spans="1:8">
      <c r="A21" s="658">
        <v>6.2</v>
      </c>
      <c r="B21" s="309" t="s">
        <v>736</v>
      </c>
      <c r="C21" s="686">
        <v>2396802507.2362938</v>
      </c>
      <c r="D21" s="686">
        <v>569994901.68534517</v>
      </c>
      <c r="E21" s="687">
        <f t="shared" si="0"/>
        <v>2966797408.921639</v>
      </c>
      <c r="F21" s="686">
        <v>2031269255.4300299</v>
      </c>
      <c r="G21" s="686">
        <v>473031231.3201282</v>
      </c>
      <c r="H21" s="754">
        <f t="shared" si="1"/>
        <v>2504300486.7501583</v>
      </c>
    </row>
    <row r="22" spans="1:8">
      <c r="A22" s="658">
        <v>7</v>
      </c>
      <c r="B22" s="310" t="s">
        <v>738</v>
      </c>
      <c r="C22" s="686">
        <v>106733.3</v>
      </c>
      <c r="D22" s="686">
        <v>0</v>
      </c>
      <c r="E22" s="687">
        <f t="shared" si="0"/>
        <v>106733.3</v>
      </c>
      <c r="F22" s="686">
        <v>106733.3</v>
      </c>
      <c r="G22" s="629">
        <v>0</v>
      </c>
      <c r="H22" s="754">
        <f t="shared" si="1"/>
        <v>106733.3</v>
      </c>
    </row>
    <row r="23" spans="1:8">
      <c r="A23" s="658">
        <v>8</v>
      </c>
      <c r="B23" s="311" t="s">
        <v>739</v>
      </c>
      <c r="C23" s="686">
        <v>0</v>
      </c>
      <c r="D23" s="686">
        <v>0</v>
      </c>
      <c r="E23" s="687">
        <f t="shared" si="0"/>
        <v>0</v>
      </c>
      <c r="F23" s="686">
        <v>0</v>
      </c>
      <c r="G23" s="686">
        <v>0</v>
      </c>
      <c r="H23" s="754">
        <f t="shared" si="1"/>
        <v>0</v>
      </c>
    </row>
    <row r="24" spans="1:8">
      <c r="A24" s="658">
        <v>9</v>
      </c>
      <c r="B24" s="308" t="s">
        <v>740</v>
      </c>
      <c r="C24" s="761">
        <f>SUM(C25:C26)</f>
        <v>183473059.14999998</v>
      </c>
      <c r="D24" s="761">
        <f>SUM(D25:D26)</f>
        <v>0</v>
      </c>
      <c r="E24" s="762">
        <f t="shared" si="0"/>
        <v>183473059.14999998</v>
      </c>
      <c r="F24" s="761">
        <f>SUM(F25:F26)</f>
        <v>182878808.20000002</v>
      </c>
      <c r="G24" s="761">
        <f>SUM(G25:G26)</f>
        <v>0</v>
      </c>
      <c r="H24" s="763">
        <f t="shared" si="1"/>
        <v>182878808.20000002</v>
      </c>
    </row>
    <row r="25" spans="1:8">
      <c r="A25" s="658">
        <v>9.1</v>
      </c>
      <c r="B25" s="312" t="s">
        <v>741</v>
      </c>
      <c r="C25" s="686">
        <v>181428340.10999998</v>
      </c>
      <c r="D25" s="686">
        <v>0</v>
      </c>
      <c r="E25" s="687">
        <f t="shared" si="0"/>
        <v>181428340.10999998</v>
      </c>
      <c r="F25" s="686">
        <v>180685706.40000001</v>
      </c>
      <c r="G25" s="686">
        <v>0</v>
      </c>
      <c r="H25" s="754">
        <f t="shared" si="1"/>
        <v>180685706.40000001</v>
      </c>
    </row>
    <row r="26" spans="1:8">
      <c r="A26" s="658">
        <v>9.1999999999999993</v>
      </c>
      <c r="B26" s="312" t="s">
        <v>742</v>
      </c>
      <c r="C26" s="686">
        <v>2044719.04</v>
      </c>
      <c r="D26" s="686">
        <v>0</v>
      </c>
      <c r="E26" s="687">
        <f t="shared" si="0"/>
        <v>2044719.04</v>
      </c>
      <c r="F26" s="686">
        <v>2193101.7999999998</v>
      </c>
      <c r="G26" s="686">
        <v>0</v>
      </c>
      <c r="H26" s="754">
        <f t="shared" si="1"/>
        <v>2193101.7999999998</v>
      </c>
    </row>
    <row r="27" spans="1:8">
      <c r="A27" s="658">
        <v>10</v>
      </c>
      <c r="B27" s="308" t="s">
        <v>36</v>
      </c>
      <c r="C27" s="761">
        <f>SUM(C28:C29)</f>
        <v>64538189.32</v>
      </c>
      <c r="D27" s="761">
        <v>0</v>
      </c>
      <c r="E27" s="762">
        <f>C27+D27</f>
        <v>64538189.32</v>
      </c>
      <c r="F27" s="761">
        <v>57297951.110000022</v>
      </c>
      <c r="G27" s="761">
        <v>0</v>
      </c>
      <c r="H27" s="763">
        <f t="shared" si="1"/>
        <v>57297951.110000022</v>
      </c>
    </row>
    <row r="28" spans="1:8">
      <c r="A28" s="658">
        <v>10.1</v>
      </c>
      <c r="B28" s="312" t="s">
        <v>743</v>
      </c>
      <c r="C28" s="686"/>
      <c r="D28" s="686"/>
      <c r="E28" s="687">
        <f t="shared" si="0"/>
        <v>0</v>
      </c>
      <c r="F28" s="686"/>
      <c r="G28" s="686"/>
      <c r="H28" s="754">
        <f t="shared" si="1"/>
        <v>0</v>
      </c>
    </row>
    <row r="29" spans="1:8">
      <c r="A29" s="658">
        <v>10.199999999999999</v>
      </c>
      <c r="B29" s="312" t="s">
        <v>744</v>
      </c>
      <c r="C29" s="686">
        <v>64538189.32</v>
      </c>
      <c r="D29" s="686">
        <v>0</v>
      </c>
      <c r="E29" s="687">
        <f t="shared" si="0"/>
        <v>64538189.32</v>
      </c>
      <c r="F29" s="686">
        <v>57297951.110000022</v>
      </c>
      <c r="G29" s="686">
        <v>0</v>
      </c>
      <c r="H29" s="754">
        <f t="shared" si="1"/>
        <v>57297951.110000022</v>
      </c>
    </row>
    <row r="30" spans="1:8">
      <c r="A30" s="658">
        <v>11</v>
      </c>
      <c r="B30" s="308" t="s">
        <v>745</v>
      </c>
      <c r="C30" s="761">
        <f>SUM(C31:C32)</f>
        <v>2176710.61</v>
      </c>
      <c r="D30" s="761">
        <f>SUM(D31:D32)</f>
        <v>0</v>
      </c>
      <c r="E30" s="762">
        <f t="shared" si="0"/>
        <v>2176710.61</v>
      </c>
      <c r="F30" s="761">
        <v>1982360.89</v>
      </c>
      <c r="G30" s="761">
        <v>0</v>
      </c>
      <c r="H30" s="763">
        <f t="shared" si="1"/>
        <v>1982360.89</v>
      </c>
    </row>
    <row r="31" spans="1:8">
      <c r="A31" s="658">
        <v>11.1</v>
      </c>
      <c r="B31" s="312" t="s">
        <v>746</v>
      </c>
      <c r="C31" s="686">
        <v>2176710.61</v>
      </c>
      <c r="D31" s="686">
        <v>0</v>
      </c>
      <c r="E31" s="687">
        <f t="shared" si="0"/>
        <v>2176710.61</v>
      </c>
      <c r="F31" s="686">
        <v>1982360.89</v>
      </c>
      <c r="G31" s="686">
        <v>0</v>
      </c>
      <c r="H31" s="754">
        <f t="shared" si="1"/>
        <v>1982360.89</v>
      </c>
    </row>
    <row r="32" spans="1:8">
      <c r="A32" s="658">
        <v>11.2</v>
      </c>
      <c r="B32" s="312" t="s">
        <v>747</v>
      </c>
      <c r="C32" s="686">
        <v>0</v>
      </c>
      <c r="D32" s="686">
        <v>0</v>
      </c>
      <c r="E32" s="687">
        <f t="shared" si="0"/>
        <v>0</v>
      </c>
      <c r="F32" s="686">
        <v>0</v>
      </c>
      <c r="G32" s="686">
        <v>0</v>
      </c>
      <c r="H32" s="754">
        <f t="shared" si="1"/>
        <v>0</v>
      </c>
    </row>
    <row r="33" spans="1:8">
      <c r="A33" s="658">
        <v>13</v>
      </c>
      <c r="B33" s="308" t="s">
        <v>99</v>
      </c>
      <c r="C33" s="686">
        <v>35861541.407400005</v>
      </c>
      <c r="D33" s="686">
        <v>26882931.210999999</v>
      </c>
      <c r="E33" s="687">
        <f t="shared" si="0"/>
        <v>62744472.618400007</v>
      </c>
      <c r="F33" s="686">
        <v>27173502.090000004</v>
      </c>
      <c r="G33" s="686">
        <v>75308753.211594552</v>
      </c>
      <c r="H33" s="754">
        <f t="shared" si="1"/>
        <v>102482255.30159456</v>
      </c>
    </row>
    <row r="34" spans="1:8">
      <c r="A34" s="658">
        <v>13.1</v>
      </c>
      <c r="B34" s="663" t="s">
        <v>748</v>
      </c>
      <c r="C34" s="686">
        <v>2554293.48</v>
      </c>
      <c r="D34" s="686">
        <v>0</v>
      </c>
      <c r="E34" s="687">
        <f t="shared" si="0"/>
        <v>2554293.48</v>
      </c>
      <c r="F34" s="686">
        <v>1507138.18</v>
      </c>
      <c r="G34" s="686">
        <v>0</v>
      </c>
      <c r="H34" s="754">
        <f t="shared" si="1"/>
        <v>1507138.18</v>
      </c>
    </row>
    <row r="35" spans="1:8">
      <c r="A35" s="658">
        <v>13.2</v>
      </c>
      <c r="B35" s="663" t="s">
        <v>749</v>
      </c>
      <c r="C35" s="686"/>
      <c r="D35" s="686"/>
      <c r="E35" s="687">
        <f t="shared" si="0"/>
        <v>0</v>
      </c>
      <c r="F35" s="686"/>
      <c r="G35" s="686"/>
      <c r="H35" s="754">
        <f t="shared" si="1"/>
        <v>0</v>
      </c>
    </row>
    <row r="36" spans="1:8">
      <c r="A36" s="658">
        <v>14</v>
      </c>
      <c r="B36" s="664" t="s">
        <v>750</v>
      </c>
      <c r="C36" s="761">
        <f>SUM(C7,C11,C13,C14,C15,C19,C22,C23,C24,C27,C30,C33)</f>
        <v>3345652887.3176169</v>
      </c>
      <c r="D36" s="761">
        <f>SUM(D7,D11,D13,D14,D15,D19,D22,D23,D24,D27,D30,D33)</f>
        <v>945112106.62634516</v>
      </c>
      <c r="E36" s="762">
        <f t="shared" si="0"/>
        <v>4290764993.9439621</v>
      </c>
      <c r="F36" s="761">
        <f>SUM(F7,F11,F13,F14,F15,F19,F22,F23,F24,F27,F30,F33)</f>
        <v>2846008079.521493</v>
      </c>
      <c r="G36" s="761">
        <f>SUM(G7,G11,G13,G14,G15,G19,G22,G23,G24,G27,G30,G33)</f>
        <v>874399128.51931238</v>
      </c>
      <c r="H36" s="763">
        <f>F36+G36</f>
        <v>3720407208.0408053</v>
      </c>
    </row>
    <row r="37" spans="1:8" ht="22.5" customHeight="1">
      <c r="A37" s="658"/>
      <c r="B37" s="665" t="s">
        <v>104</v>
      </c>
      <c r="C37" s="879"/>
      <c r="D37" s="880"/>
      <c r="E37" s="880"/>
      <c r="F37" s="880"/>
      <c r="G37" s="880"/>
      <c r="H37" s="881"/>
    </row>
    <row r="38" spans="1:8">
      <c r="A38" s="658">
        <v>15</v>
      </c>
      <c r="B38" s="313" t="s">
        <v>751</v>
      </c>
      <c r="C38" s="686">
        <v>11750056.300000001</v>
      </c>
      <c r="D38" s="686">
        <v>0</v>
      </c>
      <c r="E38" s="687">
        <f>C38+D38</f>
        <v>11750056.300000001</v>
      </c>
      <c r="F38" s="686">
        <v>4042788.3400000003</v>
      </c>
      <c r="G38" s="686">
        <v>26810187.48</v>
      </c>
      <c r="H38" s="754">
        <f>F38+G38</f>
        <v>30852975.82</v>
      </c>
    </row>
    <row r="39" spans="1:8">
      <c r="A39" s="658">
        <v>15.1</v>
      </c>
      <c r="B39" s="662" t="s">
        <v>731</v>
      </c>
      <c r="C39" s="686">
        <v>11750056.300000001</v>
      </c>
      <c r="D39" s="686"/>
      <c r="E39" s="687">
        <f t="shared" ref="E39:E53" si="2">C39+D39</f>
        <v>11750056.300000001</v>
      </c>
      <c r="F39" s="686"/>
      <c r="G39" s="686"/>
      <c r="H39" s="754">
        <f t="shared" ref="H39:H53" si="3">F39+G39</f>
        <v>0</v>
      </c>
    </row>
    <row r="40" spans="1:8" ht="24" customHeight="1">
      <c r="A40" s="658">
        <v>16</v>
      </c>
      <c r="B40" s="310" t="s">
        <v>752</v>
      </c>
      <c r="C40" s="686"/>
      <c r="D40" s="686"/>
      <c r="E40" s="687">
        <f t="shared" si="2"/>
        <v>0</v>
      </c>
      <c r="F40" s="686">
        <v>31843819.819999997</v>
      </c>
      <c r="G40" s="686">
        <v>0</v>
      </c>
      <c r="H40" s="754">
        <f t="shared" si="3"/>
        <v>31843819.819999997</v>
      </c>
    </row>
    <row r="41" spans="1:8">
      <c r="A41" s="658">
        <v>17</v>
      </c>
      <c r="B41" s="310" t="s">
        <v>753</v>
      </c>
      <c r="C41" s="761">
        <f>SUM(C42:C45)</f>
        <v>2747303700.9326</v>
      </c>
      <c r="D41" s="761">
        <f>SUM(D42:D45)</f>
        <v>859945763.83434379</v>
      </c>
      <c r="E41" s="762">
        <f t="shared" si="2"/>
        <v>3607249464.7669439</v>
      </c>
      <c r="F41" s="761">
        <f>SUM(F42:F45)</f>
        <v>2284140170.7199998</v>
      </c>
      <c r="G41" s="761">
        <f>SUM(G42:G45)</f>
        <v>808513897.67530417</v>
      </c>
      <c r="H41" s="763">
        <f t="shared" si="3"/>
        <v>3092654068.3953037</v>
      </c>
    </row>
    <row r="42" spans="1:8">
      <c r="A42" s="658">
        <v>17.100000000000001</v>
      </c>
      <c r="B42" s="314" t="s">
        <v>754</v>
      </c>
      <c r="C42" s="686">
        <v>2378677494.1626</v>
      </c>
      <c r="D42" s="686">
        <v>776939611.63434374</v>
      </c>
      <c r="E42" s="687">
        <f t="shared" si="2"/>
        <v>3155617105.7969437</v>
      </c>
      <c r="F42" s="686">
        <v>2032974977.2999997</v>
      </c>
      <c r="G42" s="686">
        <v>740548708.79530418</v>
      </c>
      <c r="H42" s="754">
        <f t="shared" si="3"/>
        <v>2773523686.095304</v>
      </c>
    </row>
    <row r="43" spans="1:8">
      <c r="A43" s="658">
        <v>17.2</v>
      </c>
      <c r="B43" s="660" t="s">
        <v>100</v>
      </c>
      <c r="C43" s="686">
        <v>365193250.51999998</v>
      </c>
      <c r="D43" s="686">
        <v>56432636.699999996</v>
      </c>
      <c r="E43" s="687">
        <f t="shared" si="2"/>
        <v>421625887.21999997</v>
      </c>
      <c r="F43" s="686">
        <v>251165193.41999999</v>
      </c>
      <c r="G43" s="686">
        <v>67965188.88000001</v>
      </c>
      <c r="H43" s="754">
        <f t="shared" si="3"/>
        <v>319130382.30000001</v>
      </c>
    </row>
    <row r="44" spans="1:8">
      <c r="A44" s="658">
        <v>17.3</v>
      </c>
      <c r="B44" s="314" t="s">
        <v>755</v>
      </c>
      <c r="C44" s="686">
        <v>0</v>
      </c>
      <c r="D44" s="686">
        <v>0</v>
      </c>
      <c r="E44" s="687">
        <f t="shared" si="2"/>
        <v>0</v>
      </c>
      <c r="F44" s="686">
        <v>0</v>
      </c>
      <c r="G44" s="686">
        <v>0</v>
      </c>
      <c r="H44" s="754">
        <f t="shared" si="3"/>
        <v>0</v>
      </c>
    </row>
    <row r="45" spans="1:8">
      <c r="A45" s="658">
        <v>17.399999999999999</v>
      </c>
      <c r="B45" s="314" t="s">
        <v>756</v>
      </c>
      <c r="C45" s="686">
        <v>3432956.25</v>
      </c>
      <c r="D45" s="686">
        <v>26573515.5</v>
      </c>
      <c r="E45" s="687">
        <f t="shared" si="2"/>
        <v>30006471.75</v>
      </c>
      <c r="F45" s="686"/>
      <c r="G45" s="686"/>
      <c r="H45" s="754">
        <f t="shared" si="3"/>
        <v>0</v>
      </c>
    </row>
    <row r="46" spans="1:8">
      <c r="A46" s="658">
        <v>18</v>
      </c>
      <c r="B46" s="315" t="s">
        <v>757</v>
      </c>
      <c r="C46" s="686">
        <v>1017536.7683240427</v>
      </c>
      <c r="D46" s="686">
        <v>111153.6399129073</v>
      </c>
      <c r="E46" s="687">
        <f t="shared" si="2"/>
        <v>1128690.4082369499</v>
      </c>
      <c r="F46" s="686">
        <v>1065801.0444837108</v>
      </c>
      <c r="G46" s="686">
        <v>105425.64397624628</v>
      </c>
      <c r="H46" s="754">
        <f t="shared" si="3"/>
        <v>1171226.688459957</v>
      </c>
    </row>
    <row r="47" spans="1:8">
      <c r="A47" s="658">
        <v>19</v>
      </c>
      <c r="B47" s="315" t="s">
        <v>758</v>
      </c>
      <c r="C47" s="761">
        <f>SUM(C48:C49)</f>
        <v>21970751.07</v>
      </c>
      <c r="D47" s="761">
        <f>SUM(D48:D49)</f>
        <v>0</v>
      </c>
      <c r="E47" s="762">
        <f t="shared" si="2"/>
        <v>21970751.07</v>
      </c>
      <c r="F47" s="761">
        <f>SUM(F48:F49)</f>
        <v>23047710.300000001</v>
      </c>
      <c r="G47" s="761">
        <f>SUM(G48:G49)</f>
        <v>0</v>
      </c>
      <c r="H47" s="763">
        <f t="shared" si="3"/>
        <v>23047710.300000001</v>
      </c>
    </row>
    <row r="48" spans="1:8">
      <c r="A48" s="658">
        <v>19.100000000000001</v>
      </c>
      <c r="B48" s="316" t="s">
        <v>759</v>
      </c>
      <c r="C48" s="686">
        <v>5100000</v>
      </c>
      <c r="D48" s="686">
        <v>0</v>
      </c>
      <c r="E48" s="687">
        <f t="shared" si="2"/>
        <v>5100000</v>
      </c>
      <c r="F48" s="686">
        <v>5403396.5300000003</v>
      </c>
      <c r="G48" s="686">
        <v>0</v>
      </c>
      <c r="H48" s="754">
        <f t="shared" si="3"/>
        <v>5403396.5300000003</v>
      </c>
    </row>
    <row r="49" spans="1:8">
      <c r="A49" s="658">
        <v>19.2</v>
      </c>
      <c r="B49" s="317" t="s">
        <v>760</v>
      </c>
      <c r="C49" s="686">
        <v>16870751.07</v>
      </c>
      <c r="D49" s="686">
        <v>0</v>
      </c>
      <c r="E49" s="687">
        <f t="shared" si="2"/>
        <v>16870751.07</v>
      </c>
      <c r="F49" s="686">
        <v>17644313.77</v>
      </c>
      <c r="G49" s="686">
        <v>0</v>
      </c>
      <c r="H49" s="754">
        <f t="shared" si="3"/>
        <v>17644313.77</v>
      </c>
    </row>
    <row r="50" spans="1:8">
      <c r="A50" s="658">
        <v>20</v>
      </c>
      <c r="B50" s="664" t="s">
        <v>101</v>
      </c>
      <c r="C50" s="686">
        <v>5462746.1500000004</v>
      </c>
      <c r="D50" s="686">
        <v>89351608.282258004</v>
      </c>
      <c r="E50" s="687">
        <f t="shared" si="2"/>
        <v>94814354.43225801</v>
      </c>
      <c r="F50" s="686">
        <v>6487030</v>
      </c>
      <c r="G50" s="686">
        <v>82980974.988355994</v>
      </c>
      <c r="H50" s="754">
        <f t="shared" si="3"/>
        <v>89468004.988355994</v>
      </c>
    </row>
    <row r="51" spans="1:8">
      <c r="A51" s="658">
        <v>21</v>
      </c>
      <c r="B51" s="661" t="s">
        <v>89</v>
      </c>
      <c r="C51" s="686">
        <v>27087400.349999998</v>
      </c>
      <c r="D51" s="686">
        <v>4003675.8000000003</v>
      </c>
      <c r="E51" s="687">
        <f t="shared" si="2"/>
        <v>31091076.149999999</v>
      </c>
      <c r="F51" s="686">
        <v>21999157.699999999</v>
      </c>
      <c r="G51" s="686">
        <v>3187639.02</v>
      </c>
      <c r="H51" s="754">
        <f t="shared" si="3"/>
        <v>25186796.719999999</v>
      </c>
    </row>
    <row r="52" spans="1:8">
      <c r="A52" s="658">
        <v>21.1</v>
      </c>
      <c r="B52" s="660" t="s">
        <v>761</v>
      </c>
      <c r="C52" s="686">
        <v>92537.15</v>
      </c>
      <c r="D52" s="686">
        <v>0</v>
      </c>
      <c r="E52" s="687">
        <f t="shared" si="2"/>
        <v>92537.15</v>
      </c>
      <c r="F52" s="686">
        <v>119845.15</v>
      </c>
      <c r="G52" s="686">
        <v>0</v>
      </c>
      <c r="H52" s="754">
        <f t="shared" si="3"/>
        <v>119845.15</v>
      </c>
    </row>
    <row r="53" spans="1:8">
      <c r="A53" s="658">
        <v>22</v>
      </c>
      <c r="B53" s="664" t="s">
        <v>762</v>
      </c>
      <c r="C53" s="761">
        <f>SUM(C38,C40,C41,C46,C47,C50,C51)</f>
        <v>2814592191.5709243</v>
      </c>
      <c r="D53" s="761">
        <f>SUM(D38,D40,D41,D46,D47,D50,D51)</f>
        <v>953412201.55651474</v>
      </c>
      <c r="E53" s="762">
        <f t="shared" si="2"/>
        <v>3768004393.127439</v>
      </c>
      <c r="F53" s="761">
        <f>SUM(F38,F40,F41,F46,F47,F50,F51)</f>
        <v>2372626477.9244833</v>
      </c>
      <c r="G53" s="761">
        <f>SUM(G38,G40,G41,G46,G47,G50,G51)</f>
        <v>921598124.80763638</v>
      </c>
      <c r="H53" s="763">
        <f t="shared" si="3"/>
        <v>3294224602.7321196</v>
      </c>
    </row>
    <row r="54" spans="1:8" ht="24" customHeight="1">
      <c r="A54" s="658"/>
      <c r="B54" s="665" t="s">
        <v>763</v>
      </c>
      <c r="C54" s="879"/>
      <c r="D54" s="880"/>
      <c r="E54" s="880"/>
      <c r="F54" s="880"/>
      <c r="G54" s="880"/>
      <c r="H54" s="881"/>
    </row>
    <row r="55" spans="1:8">
      <c r="A55" s="658">
        <v>23</v>
      </c>
      <c r="B55" s="664" t="s">
        <v>105</v>
      </c>
      <c r="C55" s="686">
        <v>44490459.259999998</v>
      </c>
      <c r="D55" s="686">
        <v>0</v>
      </c>
      <c r="E55" s="687">
        <f>C55+D55</f>
        <v>44490459.259999998</v>
      </c>
      <c r="F55" s="686">
        <v>54628742.530000001</v>
      </c>
      <c r="G55" s="686"/>
      <c r="H55" s="754">
        <f>F55+G55</f>
        <v>54628742.530000001</v>
      </c>
    </row>
    <row r="56" spans="1:8">
      <c r="A56" s="658">
        <v>24</v>
      </c>
      <c r="B56" s="664" t="s">
        <v>764</v>
      </c>
      <c r="C56" s="686">
        <v>45653.84</v>
      </c>
      <c r="D56" s="686">
        <v>0</v>
      </c>
      <c r="E56" s="687">
        <f t="shared" ref="E56:E69" si="4">C56+D56</f>
        <v>45653.84</v>
      </c>
      <c r="F56" s="686">
        <v>61390.64</v>
      </c>
      <c r="G56" s="686"/>
      <c r="H56" s="754">
        <f t="shared" ref="H56:H69" si="5">F56+G56</f>
        <v>61390.64</v>
      </c>
    </row>
    <row r="57" spans="1:8">
      <c r="A57" s="658">
        <v>25</v>
      </c>
      <c r="B57" s="674" t="s">
        <v>102</v>
      </c>
      <c r="C57" s="686">
        <v>41370267.239999995</v>
      </c>
      <c r="D57" s="686">
        <v>0</v>
      </c>
      <c r="E57" s="687">
        <f t="shared" si="4"/>
        <v>41370267.239999995</v>
      </c>
      <c r="F57" s="686">
        <v>41370267.239999995</v>
      </c>
      <c r="G57" s="686"/>
      <c r="H57" s="754">
        <f t="shared" si="5"/>
        <v>41370267.239999995</v>
      </c>
    </row>
    <row r="58" spans="1:8">
      <c r="A58" s="658">
        <v>26</v>
      </c>
      <c r="B58" s="315" t="s">
        <v>765</v>
      </c>
      <c r="C58" s="686">
        <v>0</v>
      </c>
      <c r="D58" s="686">
        <v>0</v>
      </c>
      <c r="E58" s="687">
        <f t="shared" si="4"/>
        <v>0</v>
      </c>
      <c r="F58" s="686">
        <v>-10154020.07</v>
      </c>
      <c r="G58" s="686"/>
      <c r="H58" s="754">
        <f t="shared" si="5"/>
        <v>-10154020.07</v>
      </c>
    </row>
    <row r="59" spans="1:8">
      <c r="A59" s="658">
        <v>27</v>
      </c>
      <c r="B59" s="315" t="s">
        <v>766</v>
      </c>
      <c r="C59" s="761">
        <v>0</v>
      </c>
      <c r="D59" s="761">
        <v>0</v>
      </c>
      <c r="E59" s="762">
        <f t="shared" si="4"/>
        <v>0</v>
      </c>
      <c r="F59" s="761">
        <f>SUM(F60:F61)</f>
        <v>0</v>
      </c>
      <c r="G59" s="761">
        <f>SUM(G60:G61)</f>
        <v>0</v>
      </c>
      <c r="H59" s="763">
        <f t="shared" si="5"/>
        <v>0</v>
      </c>
    </row>
    <row r="60" spans="1:8">
      <c r="A60" s="658">
        <v>27.1</v>
      </c>
      <c r="B60" s="318" t="s">
        <v>767</v>
      </c>
      <c r="C60" s="686">
        <v>0</v>
      </c>
      <c r="D60" s="686">
        <v>0</v>
      </c>
      <c r="E60" s="687">
        <f t="shared" si="4"/>
        <v>0</v>
      </c>
      <c r="F60" s="686">
        <v>0</v>
      </c>
      <c r="G60" s="686"/>
      <c r="H60" s="754">
        <f t="shared" si="5"/>
        <v>0</v>
      </c>
    </row>
    <row r="61" spans="1:8">
      <c r="A61" s="658">
        <v>27.2</v>
      </c>
      <c r="B61" s="314" t="s">
        <v>768</v>
      </c>
      <c r="C61" s="686">
        <v>0</v>
      </c>
      <c r="D61" s="686"/>
      <c r="E61" s="687">
        <f t="shared" si="4"/>
        <v>0</v>
      </c>
      <c r="F61" s="686">
        <v>0</v>
      </c>
      <c r="G61" s="686"/>
      <c r="H61" s="754">
        <f t="shared" si="5"/>
        <v>0</v>
      </c>
    </row>
    <row r="62" spans="1:8">
      <c r="A62" s="658">
        <v>28</v>
      </c>
      <c r="B62" s="661" t="s">
        <v>769</v>
      </c>
      <c r="C62" s="686"/>
      <c r="D62" s="686"/>
      <c r="E62" s="687">
        <f t="shared" si="4"/>
        <v>0</v>
      </c>
      <c r="F62" s="686"/>
      <c r="G62" s="686"/>
      <c r="H62" s="754">
        <f t="shared" si="5"/>
        <v>0</v>
      </c>
    </row>
    <row r="63" spans="1:8">
      <c r="A63" s="658">
        <v>29</v>
      </c>
      <c r="B63" s="315" t="s">
        <v>770</v>
      </c>
      <c r="C63" s="761">
        <f>SUM(C64:C66)</f>
        <v>27488103.699999999</v>
      </c>
      <c r="D63" s="761">
        <f>SUM(D64:D66)</f>
        <v>0</v>
      </c>
      <c r="E63" s="762">
        <f t="shared" si="4"/>
        <v>27488103.699999999</v>
      </c>
      <c r="F63" s="761">
        <f>SUM(F64:F66)</f>
        <v>22084149.190000001</v>
      </c>
      <c r="G63" s="761">
        <f>SUM(G64:G66)</f>
        <v>0</v>
      </c>
      <c r="H63" s="763">
        <f t="shared" si="5"/>
        <v>22084149.190000001</v>
      </c>
    </row>
    <row r="64" spans="1:8">
      <c r="A64" s="658">
        <v>29.1</v>
      </c>
      <c r="B64" s="309" t="s">
        <v>771</v>
      </c>
      <c r="C64" s="686">
        <v>27488103.699999999</v>
      </c>
      <c r="D64" s="686">
        <v>0</v>
      </c>
      <c r="E64" s="687">
        <f t="shared" si="4"/>
        <v>27488103.699999999</v>
      </c>
      <c r="F64" s="686">
        <v>22084149.190000001</v>
      </c>
      <c r="G64" s="686"/>
      <c r="H64" s="754">
        <f t="shared" si="5"/>
        <v>22084149.190000001</v>
      </c>
    </row>
    <row r="65" spans="1:8" ht="24.9" customHeight="1">
      <c r="A65" s="658">
        <v>29.2</v>
      </c>
      <c r="B65" s="318" t="s">
        <v>772</v>
      </c>
      <c r="C65" s="686"/>
      <c r="D65" s="686"/>
      <c r="E65" s="687">
        <f t="shared" si="4"/>
        <v>0</v>
      </c>
      <c r="F65" s="686"/>
      <c r="G65" s="686"/>
      <c r="H65" s="754">
        <f t="shared" si="5"/>
        <v>0</v>
      </c>
    </row>
    <row r="66" spans="1:8" ht="22.5" customHeight="1">
      <c r="A66" s="658">
        <v>29.3</v>
      </c>
      <c r="B66" s="312" t="s">
        <v>773</v>
      </c>
      <c r="C66" s="686"/>
      <c r="D66" s="686"/>
      <c r="E66" s="687">
        <f t="shared" si="4"/>
        <v>0</v>
      </c>
      <c r="F66" s="686"/>
      <c r="G66" s="686"/>
      <c r="H66" s="754">
        <f t="shared" si="5"/>
        <v>0</v>
      </c>
    </row>
    <row r="67" spans="1:8">
      <c r="A67" s="658">
        <v>30</v>
      </c>
      <c r="B67" s="308" t="s">
        <v>103</v>
      </c>
      <c r="C67" s="686">
        <v>409366116.57999998</v>
      </c>
      <c r="D67" s="686"/>
      <c r="E67" s="687">
        <f t="shared" si="4"/>
        <v>409366116.57999998</v>
      </c>
      <c r="F67" s="715">
        <v>318192075.75215179</v>
      </c>
      <c r="G67" s="686"/>
      <c r="H67" s="754">
        <f t="shared" si="5"/>
        <v>318192075.75215179</v>
      </c>
    </row>
    <row r="68" spans="1:8">
      <c r="A68" s="658">
        <v>31</v>
      </c>
      <c r="B68" s="679" t="s">
        <v>774</v>
      </c>
      <c r="C68" s="761">
        <f>SUM(C55,C56,C57,C58,C59,C62,C63,C67)</f>
        <v>522760600.62</v>
      </c>
      <c r="D68" s="761">
        <f>SUM(D55,D56,D57,D58,D59,D62,D63,D67)</f>
        <v>0</v>
      </c>
      <c r="E68" s="762">
        <f t="shared" si="4"/>
        <v>522760600.62</v>
      </c>
      <c r="F68" s="761">
        <f>SUM(F55,F56,F57,F58,F59,F62,F63,F67)</f>
        <v>426182605.28215182</v>
      </c>
      <c r="G68" s="761">
        <f>SUM(G55,G56,G57,G58,G59,G62,G63,G67)</f>
        <v>0</v>
      </c>
      <c r="H68" s="763">
        <f t="shared" si="5"/>
        <v>426182605.28215182</v>
      </c>
    </row>
    <row r="69" spans="1:8" ht="15" thickBot="1">
      <c r="A69" s="680">
        <v>32</v>
      </c>
      <c r="B69" s="681" t="s">
        <v>775</v>
      </c>
      <c r="C69" s="765">
        <f>SUM(C53,C68)</f>
        <v>3337352792.1909242</v>
      </c>
      <c r="D69" s="765">
        <f>SUM(D53,D68)</f>
        <v>953412201.55651474</v>
      </c>
      <c r="E69" s="766">
        <f t="shared" si="4"/>
        <v>4290764993.7474389</v>
      </c>
      <c r="F69" s="765">
        <f>SUM(F53,F68)</f>
        <v>2798809083.206635</v>
      </c>
      <c r="G69" s="765">
        <f>SUM(G53,G68)</f>
        <v>921598124.80763638</v>
      </c>
      <c r="H69" s="767">
        <f t="shared" si="5"/>
        <v>3720407208.0142713</v>
      </c>
    </row>
  </sheetData>
  <mergeCells count="7">
    <mergeCell ref="C37:H37"/>
    <mergeCell ref="C54:H54"/>
    <mergeCell ref="A4:A6"/>
    <mergeCell ref="B4:B5"/>
    <mergeCell ref="C4:E4"/>
    <mergeCell ref="F4:H4"/>
    <mergeCell ref="C6:H6"/>
  </mergeCells>
  <pageMargins left="0.7" right="0.7" top="0.75" bottom="0.75" header="0.3" footer="0.3"/>
  <pageSetup paperSize="9" scale="4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5"/>
  <sheetViews>
    <sheetView zoomScale="80" zoomScaleNormal="80" workbookViewId="0">
      <selection activeCell="D32" sqref="D32"/>
    </sheetView>
  </sheetViews>
  <sheetFormatPr defaultColWidth="43.5546875" defaultRowHeight="12"/>
  <cols>
    <col min="1" max="1" width="8" style="153" customWidth="1"/>
    <col min="2" max="2" width="66.109375" style="154" customWidth="1"/>
    <col min="3" max="3" width="131.44140625" style="155" customWidth="1"/>
    <col min="4" max="4" width="10.33203125" style="146" customWidth="1"/>
    <col min="5" max="5" width="16.5546875" style="146" customWidth="1"/>
    <col min="6" max="6" width="26.6640625" style="146" customWidth="1"/>
    <col min="7" max="16384" width="43.5546875" style="146"/>
  </cols>
  <sheetData>
    <row r="1" spans="1:3" ht="13.2" thickTop="1" thickBot="1">
      <c r="A1" s="998" t="s">
        <v>187</v>
      </c>
      <c r="B1" s="999"/>
      <c r="C1" s="1000"/>
    </row>
    <row r="2" spans="1:3" ht="26.25" customHeight="1">
      <c r="A2" s="297"/>
      <c r="B2" s="1001" t="s">
        <v>188</v>
      </c>
      <c r="C2" s="1001"/>
    </row>
    <row r="3" spans="1:3" s="151" customFormat="1" ht="11.25" customHeight="1">
      <c r="A3" s="150"/>
      <c r="B3" s="1001" t="s">
        <v>263</v>
      </c>
      <c r="C3" s="1001"/>
    </row>
    <row r="4" spans="1:3" ht="12" customHeight="1" thickBot="1">
      <c r="A4" s="1002" t="s">
        <v>267</v>
      </c>
      <c r="B4" s="1003"/>
      <c r="C4" s="1004"/>
    </row>
    <row r="5" spans="1:3" ht="12.6" thickTop="1">
      <c r="A5" s="147"/>
      <c r="B5" s="1005" t="s">
        <v>189</v>
      </c>
      <c r="C5" s="1006"/>
    </row>
    <row r="6" spans="1:3">
      <c r="A6" s="297"/>
      <c r="B6" s="1007" t="s">
        <v>264</v>
      </c>
      <c r="C6" s="1008"/>
    </row>
    <row r="7" spans="1:3">
      <c r="A7" s="297"/>
      <c r="B7" s="1007" t="s">
        <v>190</v>
      </c>
      <c r="C7" s="1008"/>
    </row>
    <row r="8" spans="1:3">
      <c r="A8" s="297"/>
      <c r="B8" s="1007" t="s">
        <v>265</v>
      </c>
      <c r="C8" s="1008"/>
    </row>
    <row r="9" spans="1:3">
      <c r="A9" s="297"/>
      <c r="B9" s="1013" t="s">
        <v>266</v>
      </c>
      <c r="C9" s="1014"/>
    </row>
    <row r="10" spans="1:3">
      <c r="A10" s="297"/>
      <c r="B10" s="1009" t="s">
        <v>191</v>
      </c>
      <c r="C10" s="1010" t="s">
        <v>191</v>
      </c>
    </row>
    <row r="11" spans="1:3">
      <c r="A11" s="297"/>
      <c r="B11" s="1009" t="s">
        <v>192</v>
      </c>
      <c r="C11" s="1010" t="s">
        <v>192</v>
      </c>
    </row>
    <row r="12" spans="1:3">
      <c r="A12" s="297"/>
      <c r="B12" s="1009" t="s">
        <v>193</v>
      </c>
      <c r="C12" s="1010" t="s">
        <v>193</v>
      </c>
    </row>
    <row r="13" spans="1:3">
      <c r="A13" s="297"/>
      <c r="B13" s="1009" t="s">
        <v>194</v>
      </c>
      <c r="C13" s="1010" t="s">
        <v>194</v>
      </c>
    </row>
    <row r="14" spans="1:3">
      <c r="A14" s="297"/>
      <c r="B14" s="1009" t="s">
        <v>195</v>
      </c>
      <c r="C14" s="1010" t="s">
        <v>195</v>
      </c>
    </row>
    <row r="15" spans="1:3" ht="21.75" customHeight="1">
      <c r="A15" s="297"/>
      <c r="B15" s="1009" t="s">
        <v>196</v>
      </c>
      <c r="C15" s="1010" t="s">
        <v>196</v>
      </c>
    </row>
    <row r="16" spans="1:3">
      <c r="A16" s="297"/>
      <c r="B16" s="1009" t="s">
        <v>197</v>
      </c>
      <c r="C16" s="1010" t="s">
        <v>198</v>
      </c>
    </row>
    <row r="17" spans="1:6">
      <c r="A17" s="297"/>
      <c r="B17" s="1009" t="s">
        <v>199</v>
      </c>
      <c r="C17" s="1010" t="s">
        <v>200</v>
      </c>
    </row>
    <row r="18" spans="1:6">
      <c r="A18" s="297"/>
      <c r="B18" s="1009" t="s">
        <v>201</v>
      </c>
      <c r="C18" s="1010" t="s">
        <v>202</v>
      </c>
    </row>
    <row r="19" spans="1:6">
      <c r="A19" s="297"/>
      <c r="B19" s="1009" t="s">
        <v>203</v>
      </c>
      <c r="C19" s="1010" t="s">
        <v>203</v>
      </c>
    </row>
    <row r="20" spans="1:6">
      <c r="A20" s="297"/>
      <c r="B20" s="1011" t="s">
        <v>959</v>
      </c>
      <c r="C20" s="1012" t="s">
        <v>204</v>
      </c>
    </row>
    <row r="21" spans="1:6">
      <c r="A21" s="297"/>
      <c r="B21" s="1009" t="s">
        <v>948</v>
      </c>
      <c r="C21" s="1010" t="s">
        <v>205</v>
      </c>
    </row>
    <row r="22" spans="1:6" ht="23.25" customHeight="1">
      <c r="A22" s="297"/>
      <c r="B22" s="1009" t="s">
        <v>206</v>
      </c>
      <c r="C22" s="1010" t="s">
        <v>207</v>
      </c>
      <c r="F22" s="493"/>
    </row>
    <row r="23" spans="1:6">
      <c r="A23" s="297"/>
      <c r="B23" s="1009" t="s">
        <v>208</v>
      </c>
      <c r="C23" s="1010" t="s">
        <v>208</v>
      </c>
    </row>
    <row r="24" spans="1:6">
      <c r="A24" s="297"/>
      <c r="B24" s="1009" t="s">
        <v>209</v>
      </c>
      <c r="C24" s="1010" t="s">
        <v>210</v>
      </c>
    </row>
    <row r="25" spans="1:6" ht="12.6" thickBot="1">
      <c r="A25" s="148"/>
      <c r="B25" s="1020" t="s">
        <v>211</v>
      </c>
      <c r="C25" s="1021"/>
    </row>
    <row r="26" spans="1:6" ht="13.2" thickTop="1" thickBot="1">
      <c r="A26" s="1002" t="s">
        <v>844</v>
      </c>
      <c r="B26" s="1003"/>
      <c r="C26" s="1004"/>
    </row>
    <row r="27" spans="1:6" ht="13.2" thickTop="1" thickBot="1">
      <c r="A27" s="149"/>
      <c r="B27" s="1022" t="s">
        <v>845</v>
      </c>
      <c r="C27" s="1023"/>
    </row>
    <row r="28" spans="1:6" ht="13.2" thickTop="1" thickBot="1">
      <c r="A28" s="1002" t="s">
        <v>268</v>
      </c>
      <c r="B28" s="1003"/>
      <c r="C28" s="1004"/>
    </row>
    <row r="29" spans="1:6" ht="12.6" thickTop="1">
      <c r="A29" s="147"/>
      <c r="B29" s="1024" t="s">
        <v>848</v>
      </c>
      <c r="C29" s="1025" t="s">
        <v>212</v>
      </c>
    </row>
    <row r="30" spans="1:6">
      <c r="A30" s="297"/>
      <c r="B30" s="1015" t="s">
        <v>216</v>
      </c>
      <c r="C30" s="1016" t="s">
        <v>213</v>
      </c>
    </row>
    <row r="31" spans="1:6">
      <c r="A31" s="297"/>
      <c r="B31" s="1015" t="s">
        <v>846</v>
      </c>
      <c r="C31" s="1016" t="s">
        <v>214</v>
      </c>
    </row>
    <row r="32" spans="1:6">
      <c r="A32" s="297"/>
      <c r="B32" s="1015" t="s">
        <v>847</v>
      </c>
      <c r="C32" s="1016" t="s">
        <v>215</v>
      </c>
    </row>
    <row r="33" spans="1:3">
      <c r="A33" s="297"/>
      <c r="B33" s="1015" t="s">
        <v>219</v>
      </c>
      <c r="C33" s="1016" t="s">
        <v>220</v>
      </c>
    </row>
    <row r="34" spans="1:3">
      <c r="A34" s="297"/>
      <c r="B34" s="1015" t="s">
        <v>849</v>
      </c>
      <c r="C34" s="1016" t="s">
        <v>217</v>
      </c>
    </row>
    <row r="35" spans="1:3">
      <c r="A35" s="297"/>
      <c r="B35" s="1015" t="s">
        <v>850</v>
      </c>
      <c r="C35" s="1016" t="s">
        <v>218</v>
      </c>
    </row>
    <row r="36" spans="1:3">
      <c r="A36" s="297"/>
      <c r="B36" s="1017" t="s">
        <v>851</v>
      </c>
      <c r="C36" s="1018"/>
    </row>
    <row r="37" spans="1:3" ht="24.75" customHeight="1">
      <c r="A37" s="297"/>
      <c r="B37" s="1015" t="s">
        <v>852</v>
      </c>
      <c r="C37" s="1016" t="s">
        <v>221</v>
      </c>
    </row>
    <row r="38" spans="1:3" ht="23.25" customHeight="1">
      <c r="A38" s="297"/>
      <c r="B38" s="1015" t="s">
        <v>853</v>
      </c>
      <c r="C38" s="1016" t="s">
        <v>222</v>
      </c>
    </row>
    <row r="39" spans="1:3" ht="23.25" customHeight="1">
      <c r="A39" s="333"/>
      <c r="B39" s="1017" t="s">
        <v>854</v>
      </c>
      <c r="C39" s="1019"/>
    </row>
    <row r="40" spans="1:3" ht="12" customHeight="1">
      <c r="A40" s="297"/>
      <c r="B40" s="1015" t="s">
        <v>855</v>
      </c>
      <c r="C40" s="1016"/>
    </row>
    <row r="41" spans="1:3" ht="12.6" thickBot="1">
      <c r="A41" s="1002" t="s">
        <v>269</v>
      </c>
      <c r="B41" s="1003"/>
      <c r="C41" s="1004"/>
    </row>
    <row r="42" spans="1:3" ht="12.6" thickTop="1">
      <c r="A42" s="147"/>
      <c r="B42" s="1005" t="s">
        <v>299</v>
      </c>
      <c r="C42" s="1006" t="s">
        <v>223</v>
      </c>
    </row>
    <row r="43" spans="1:3">
      <c r="A43" s="297"/>
      <c r="B43" s="1007" t="s">
        <v>298</v>
      </c>
      <c r="C43" s="1008"/>
    </row>
    <row r="44" spans="1:3" ht="23.25" customHeight="1" thickBot="1">
      <c r="A44" s="148"/>
      <c r="B44" s="1026" t="s">
        <v>224</v>
      </c>
      <c r="C44" s="1027" t="s">
        <v>225</v>
      </c>
    </row>
    <row r="45" spans="1:3" ht="11.25" customHeight="1" thickTop="1" thickBot="1">
      <c r="A45" s="1002" t="s">
        <v>270</v>
      </c>
      <c r="B45" s="1003"/>
      <c r="C45" s="1004"/>
    </row>
    <row r="46" spans="1:3" ht="26.25" customHeight="1" thickTop="1">
      <c r="A46" s="297"/>
      <c r="B46" s="1007" t="s">
        <v>271</v>
      </c>
      <c r="C46" s="1008"/>
    </row>
    <row r="47" spans="1:3" ht="12.6" thickBot="1">
      <c r="A47" s="1002" t="s">
        <v>272</v>
      </c>
      <c r="B47" s="1003"/>
      <c r="C47" s="1004"/>
    </row>
    <row r="48" spans="1:3" ht="12.6" thickTop="1">
      <c r="A48" s="147"/>
      <c r="B48" s="1005" t="s">
        <v>226</v>
      </c>
      <c r="C48" s="1006" t="s">
        <v>226</v>
      </c>
    </row>
    <row r="49" spans="1:3" ht="11.25" customHeight="1">
      <c r="A49" s="297"/>
      <c r="B49" s="1007" t="s">
        <v>227</v>
      </c>
      <c r="C49" s="1008" t="s">
        <v>227</v>
      </c>
    </row>
    <row r="50" spans="1:3">
      <c r="A50" s="297"/>
      <c r="B50" s="1007" t="s">
        <v>228</v>
      </c>
      <c r="C50" s="1008" t="s">
        <v>228</v>
      </c>
    </row>
    <row r="51" spans="1:3" ht="11.25" customHeight="1">
      <c r="A51" s="297"/>
      <c r="B51" s="1007" t="s">
        <v>857</v>
      </c>
      <c r="C51" s="1008" t="s">
        <v>229</v>
      </c>
    </row>
    <row r="52" spans="1:3" ht="33.6" customHeight="1">
      <c r="A52" s="297"/>
      <c r="B52" s="1007" t="s">
        <v>230</v>
      </c>
      <c r="C52" s="1008" t="s">
        <v>230</v>
      </c>
    </row>
    <row r="53" spans="1:3" ht="11.25" customHeight="1">
      <c r="A53" s="297"/>
      <c r="B53" s="1007" t="s">
        <v>319</v>
      </c>
      <c r="C53" s="1008" t="s">
        <v>231</v>
      </c>
    </row>
    <row r="54" spans="1:3" ht="11.25" customHeight="1" thickBot="1">
      <c r="A54" s="1002" t="s">
        <v>273</v>
      </c>
      <c r="B54" s="1003"/>
      <c r="C54" s="1004"/>
    </row>
    <row r="55" spans="1:3" ht="12.6" thickTop="1">
      <c r="A55" s="147"/>
      <c r="B55" s="1005" t="s">
        <v>226</v>
      </c>
      <c r="C55" s="1006" t="s">
        <v>226</v>
      </c>
    </row>
    <row r="56" spans="1:3">
      <c r="A56" s="297"/>
      <c r="B56" s="1007" t="s">
        <v>232</v>
      </c>
      <c r="C56" s="1008" t="s">
        <v>232</v>
      </c>
    </row>
    <row r="57" spans="1:3">
      <c r="A57" s="297"/>
      <c r="B57" s="1007" t="s">
        <v>276</v>
      </c>
      <c r="C57" s="1008" t="s">
        <v>233</v>
      </c>
    </row>
    <row r="58" spans="1:3">
      <c r="A58" s="297"/>
      <c r="B58" s="1007" t="s">
        <v>234</v>
      </c>
      <c r="C58" s="1008" t="s">
        <v>234</v>
      </c>
    </row>
    <row r="59" spans="1:3">
      <c r="A59" s="297"/>
      <c r="B59" s="1007" t="s">
        <v>235</v>
      </c>
      <c r="C59" s="1008" t="s">
        <v>235</v>
      </c>
    </row>
    <row r="60" spans="1:3">
      <c r="A60" s="297"/>
      <c r="B60" s="1007" t="s">
        <v>236</v>
      </c>
      <c r="C60" s="1008" t="s">
        <v>236</v>
      </c>
    </row>
    <row r="61" spans="1:3">
      <c r="A61" s="297"/>
      <c r="B61" s="1007" t="s">
        <v>277</v>
      </c>
      <c r="C61" s="1008" t="s">
        <v>237</v>
      </c>
    </row>
    <row r="62" spans="1:3">
      <c r="A62" s="297"/>
      <c r="B62" s="1007" t="s">
        <v>238</v>
      </c>
      <c r="C62" s="1008" t="s">
        <v>238</v>
      </c>
    </row>
    <row r="63" spans="1:3" ht="12.6" thickBot="1">
      <c r="A63" s="148"/>
      <c r="B63" s="1026" t="s">
        <v>239</v>
      </c>
      <c r="C63" s="1027" t="s">
        <v>239</v>
      </c>
    </row>
    <row r="64" spans="1:3" ht="11.25" customHeight="1" thickTop="1">
      <c r="A64" s="1030" t="s">
        <v>274</v>
      </c>
      <c r="B64" s="1031"/>
      <c r="C64" s="1032"/>
    </row>
    <row r="65" spans="1:3" ht="12.6" thickBot="1">
      <c r="A65" s="148"/>
      <c r="B65" s="1026" t="s">
        <v>240</v>
      </c>
      <c r="C65" s="1027" t="s">
        <v>240</v>
      </c>
    </row>
    <row r="66" spans="1:3" ht="11.25" customHeight="1" thickTop="1" thickBot="1">
      <c r="A66" s="1002" t="s">
        <v>275</v>
      </c>
      <c r="B66" s="1003"/>
      <c r="C66" s="1004"/>
    </row>
    <row r="67" spans="1:3" ht="12.6" thickTop="1">
      <c r="A67" s="147"/>
      <c r="B67" s="1005" t="s">
        <v>241</v>
      </c>
      <c r="C67" s="1006" t="s">
        <v>241</v>
      </c>
    </row>
    <row r="68" spans="1:3">
      <c r="A68" s="297"/>
      <c r="B68" s="1007" t="s">
        <v>859</v>
      </c>
      <c r="C68" s="1008" t="s">
        <v>242</v>
      </c>
    </row>
    <row r="69" spans="1:3">
      <c r="A69" s="297"/>
      <c r="B69" s="1007" t="s">
        <v>243</v>
      </c>
      <c r="C69" s="1008" t="s">
        <v>243</v>
      </c>
    </row>
    <row r="70" spans="1:3" ht="54.9" customHeight="1">
      <c r="A70" s="297"/>
      <c r="B70" s="1028" t="s">
        <v>688</v>
      </c>
      <c r="C70" s="1029" t="s">
        <v>244</v>
      </c>
    </row>
    <row r="71" spans="1:3" ht="33.75" customHeight="1">
      <c r="A71" s="297"/>
      <c r="B71" s="1028" t="s">
        <v>278</v>
      </c>
      <c r="C71" s="1029" t="s">
        <v>245</v>
      </c>
    </row>
    <row r="72" spans="1:3" ht="15.75" customHeight="1">
      <c r="A72" s="297"/>
      <c r="B72" s="1028" t="s">
        <v>860</v>
      </c>
      <c r="C72" s="1029" t="s">
        <v>246</v>
      </c>
    </row>
    <row r="73" spans="1:3">
      <c r="A73" s="297"/>
      <c r="B73" s="1007" t="s">
        <v>247</v>
      </c>
      <c r="C73" s="1008" t="s">
        <v>247</v>
      </c>
    </row>
    <row r="74" spans="1:3" ht="12.6" thickBot="1">
      <c r="A74" s="148"/>
      <c r="B74" s="1026" t="s">
        <v>248</v>
      </c>
      <c r="C74" s="1027" t="s">
        <v>248</v>
      </c>
    </row>
    <row r="75" spans="1:3" ht="12.6" thickTop="1">
      <c r="A75" s="1030" t="s">
        <v>302</v>
      </c>
      <c r="B75" s="1031"/>
      <c r="C75" s="1032"/>
    </row>
    <row r="76" spans="1:3">
      <c r="A76" s="297"/>
      <c r="B76" s="1007" t="s">
        <v>240</v>
      </c>
      <c r="C76" s="1008"/>
    </row>
    <row r="77" spans="1:3">
      <c r="A77" s="297"/>
      <c r="B77" s="1007" t="s">
        <v>300</v>
      </c>
      <c r="C77" s="1008"/>
    </row>
    <row r="78" spans="1:3">
      <c r="A78" s="297"/>
      <c r="B78" s="1007" t="s">
        <v>301</v>
      </c>
      <c r="C78" s="1008"/>
    </row>
    <row r="79" spans="1:3">
      <c r="A79" s="1030" t="s">
        <v>303</v>
      </c>
      <c r="B79" s="1031"/>
      <c r="C79" s="1032"/>
    </row>
    <row r="80" spans="1:3">
      <c r="A80" s="297"/>
      <c r="B80" s="1007" t="s">
        <v>240</v>
      </c>
      <c r="C80" s="1008"/>
    </row>
    <row r="81" spans="1:3">
      <c r="A81" s="297"/>
      <c r="B81" s="1007" t="s">
        <v>304</v>
      </c>
      <c r="C81" s="1008"/>
    </row>
    <row r="82" spans="1:3" ht="79.5" customHeight="1">
      <c r="A82" s="297"/>
      <c r="B82" s="1007" t="s">
        <v>318</v>
      </c>
      <c r="C82" s="1008"/>
    </row>
    <row r="83" spans="1:3" ht="53.25" customHeight="1">
      <c r="A83" s="297"/>
      <c r="B83" s="1007" t="s">
        <v>317</v>
      </c>
      <c r="C83" s="1008"/>
    </row>
    <row r="84" spans="1:3">
      <c r="A84" s="297"/>
      <c r="B84" s="1007" t="s">
        <v>305</v>
      </c>
      <c r="C84" s="1008"/>
    </row>
    <row r="85" spans="1:3">
      <c r="A85" s="297"/>
      <c r="B85" s="1007" t="s">
        <v>306</v>
      </c>
      <c r="C85" s="1008"/>
    </row>
    <row r="86" spans="1:3">
      <c r="A86" s="297"/>
      <c r="B86" s="1007" t="s">
        <v>307</v>
      </c>
      <c r="C86" s="1008"/>
    </row>
    <row r="87" spans="1:3">
      <c r="A87" s="1030" t="s">
        <v>308</v>
      </c>
      <c r="B87" s="1031"/>
      <c r="C87" s="1032"/>
    </row>
    <row r="88" spans="1:3">
      <c r="A88" s="297"/>
      <c r="B88" s="1007" t="s">
        <v>240</v>
      </c>
      <c r="C88" s="1008"/>
    </row>
    <row r="89" spans="1:3">
      <c r="A89" s="297"/>
      <c r="B89" s="1007" t="s">
        <v>310</v>
      </c>
      <c r="C89" s="1008"/>
    </row>
    <row r="90" spans="1:3" ht="12" customHeight="1">
      <c r="A90" s="297"/>
      <c r="B90" s="1007" t="s">
        <v>311</v>
      </c>
      <c r="C90" s="1008"/>
    </row>
    <row r="91" spans="1:3">
      <c r="A91" s="297"/>
      <c r="B91" s="1007" t="s">
        <v>312</v>
      </c>
      <c r="C91" s="1008"/>
    </row>
    <row r="92" spans="1:3" ht="24.75" customHeight="1">
      <c r="A92" s="297"/>
      <c r="B92" s="1033" t="s">
        <v>348</v>
      </c>
      <c r="C92" s="1034"/>
    </row>
    <row r="93" spans="1:3" ht="24" customHeight="1">
      <c r="A93" s="297"/>
      <c r="B93" s="1033" t="s">
        <v>349</v>
      </c>
      <c r="C93" s="1034"/>
    </row>
    <row r="94" spans="1:3" ht="13.5" customHeight="1">
      <c r="A94" s="297"/>
      <c r="B94" s="1035" t="s">
        <v>313</v>
      </c>
      <c r="C94" s="1036"/>
    </row>
    <row r="95" spans="1:3" ht="11.25" customHeight="1" thickBot="1">
      <c r="A95" s="1037" t="s">
        <v>344</v>
      </c>
      <c r="B95" s="1038"/>
      <c r="C95" s="1039"/>
    </row>
    <row r="96" spans="1:3" ht="13.2" thickTop="1" thickBot="1">
      <c r="A96" s="1046" t="s">
        <v>249</v>
      </c>
      <c r="B96" s="1046"/>
      <c r="C96" s="1046"/>
    </row>
    <row r="97" spans="1:3">
      <c r="A97" s="218">
        <v>2</v>
      </c>
      <c r="B97" s="283" t="s">
        <v>324</v>
      </c>
      <c r="C97" s="283" t="s">
        <v>345</v>
      </c>
    </row>
    <row r="98" spans="1:3">
      <c r="A98" s="152">
        <v>3</v>
      </c>
      <c r="B98" s="284" t="s">
        <v>325</v>
      </c>
      <c r="C98" s="285" t="s">
        <v>346</v>
      </c>
    </row>
    <row r="99" spans="1:3">
      <c r="A99" s="152">
        <v>4</v>
      </c>
      <c r="B99" s="284" t="s">
        <v>326</v>
      </c>
      <c r="C99" s="285" t="s">
        <v>350</v>
      </c>
    </row>
    <row r="100" spans="1:3" ht="11.25" customHeight="1">
      <c r="A100" s="152">
        <v>5</v>
      </c>
      <c r="B100" s="284" t="s">
        <v>327</v>
      </c>
      <c r="C100" s="285" t="s">
        <v>347</v>
      </c>
    </row>
    <row r="101" spans="1:3" ht="12" customHeight="1">
      <c r="A101" s="152">
        <v>6</v>
      </c>
      <c r="B101" s="284" t="s">
        <v>342</v>
      </c>
      <c r="C101" s="285" t="s">
        <v>328</v>
      </c>
    </row>
    <row r="102" spans="1:3" ht="12" customHeight="1">
      <c r="A102" s="152">
        <v>7</v>
      </c>
      <c r="B102" s="284" t="s">
        <v>329</v>
      </c>
      <c r="C102" s="285" t="s">
        <v>343</v>
      </c>
    </row>
    <row r="103" spans="1:3">
      <c r="A103" s="152">
        <v>8</v>
      </c>
      <c r="B103" s="284" t="s">
        <v>334</v>
      </c>
      <c r="C103" s="285" t="s">
        <v>354</v>
      </c>
    </row>
    <row r="104" spans="1:3" ht="11.25" customHeight="1">
      <c r="A104" s="1030" t="s">
        <v>314</v>
      </c>
      <c r="B104" s="1031"/>
      <c r="C104" s="1032"/>
    </row>
    <row r="105" spans="1:3" ht="12" customHeight="1">
      <c r="A105" s="297"/>
      <c r="B105" s="1007" t="s">
        <v>240</v>
      </c>
      <c r="C105" s="1008"/>
    </row>
    <row r="106" spans="1:3">
      <c r="A106" s="1030" t="s">
        <v>489</v>
      </c>
      <c r="B106" s="1031"/>
      <c r="C106" s="1032"/>
    </row>
    <row r="107" spans="1:3" ht="12" customHeight="1">
      <c r="A107" s="297"/>
      <c r="B107" s="1007" t="s">
        <v>491</v>
      </c>
      <c r="C107" s="1008"/>
    </row>
    <row r="108" spans="1:3">
      <c r="A108" s="297"/>
      <c r="B108" s="1007" t="s">
        <v>492</v>
      </c>
      <c r="C108" s="1008"/>
    </row>
    <row r="109" spans="1:3">
      <c r="A109" s="297"/>
      <c r="B109" s="1007" t="s">
        <v>490</v>
      </c>
      <c r="C109" s="1008"/>
    </row>
    <row r="110" spans="1:3">
      <c r="A110" s="1040" t="s">
        <v>724</v>
      </c>
      <c r="B110" s="1040"/>
      <c r="C110" s="1040"/>
    </row>
    <row r="111" spans="1:3">
      <c r="A111" s="1041" t="s">
        <v>187</v>
      </c>
      <c r="B111" s="1041"/>
      <c r="C111" s="1041"/>
    </row>
    <row r="112" spans="1:3">
      <c r="A112" s="470">
        <v>1</v>
      </c>
      <c r="B112" s="1042" t="s">
        <v>607</v>
      </c>
      <c r="C112" s="1043"/>
    </row>
    <row r="113" spans="1:3">
      <c r="A113" s="470">
        <v>2</v>
      </c>
      <c r="B113" s="1044" t="s">
        <v>608</v>
      </c>
      <c r="C113" s="1045"/>
    </row>
    <row r="114" spans="1:3">
      <c r="A114" s="470">
        <v>3</v>
      </c>
      <c r="B114" s="1042" t="s">
        <v>934</v>
      </c>
      <c r="C114" s="1043"/>
    </row>
    <row r="115" spans="1:3">
      <c r="A115" s="470">
        <v>4</v>
      </c>
      <c r="B115" s="1042" t="s">
        <v>933</v>
      </c>
      <c r="C115" s="1043"/>
    </row>
    <row r="116" spans="1:3">
      <c r="A116" s="470">
        <v>5</v>
      </c>
      <c r="B116" s="474" t="s">
        <v>932</v>
      </c>
      <c r="C116" s="473"/>
    </row>
    <row r="117" spans="1:3">
      <c r="A117" s="470">
        <v>6</v>
      </c>
      <c r="B117" s="1042" t="s">
        <v>946</v>
      </c>
      <c r="C117" s="1043"/>
    </row>
    <row r="118" spans="1:3" ht="48.6" customHeight="1">
      <c r="A118" s="470">
        <v>7</v>
      </c>
      <c r="B118" s="1042" t="s">
        <v>947</v>
      </c>
      <c r="C118" s="1043"/>
    </row>
    <row r="119" spans="1:3">
      <c r="A119" s="444">
        <v>8</v>
      </c>
      <c r="B119" s="441" t="s">
        <v>634</v>
      </c>
      <c r="C119" s="467" t="s">
        <v>931</v>
      </c>
    </row>
    <row r="120" spans="1:3" ht="24">
      <c r="A120" s="470">
        <v>9.01</v>
      </c>
      <c r="B120" s="441" t="s">
        <v>518</v>
      </c>
      <c r="C120" s="454" t="s">
        <v>683</v>
      </c>
    </row>
    <row r="121" spans="1:3" ht="36">
      <c r="A121" s="470">
        <v>9.02</v>
      </c>
      <c r="B121" s="441" t="s">
        <v>519</v>
      </c>
      <c r="C121" s="454" t="s">
        <v>686</v>
      </c>
    </row>
    <row r="122" spans="1:3">
      <c r="A122" s="470">
        <v>9.0299999999999994</v>
      </c>
      <c r="B122" s="457" t="s">
        <v>868</v>
      </c>
      <c r="C122" s="457" t="s">
        <v>609</v>
      </c>
    </row>
    <row r="123" spans="1:3">
      <c r="A123" s="470">
        <v>9.0399999999999991</v>
      </c>
      <c r="B123" s="441" t="s">
        <v>520</v>
      </c>
      <c r="C123" s="457" t="s">
        <v>610</v>
      </c>
    </row>
    <row r="124" spans="1:3">
      <c r="A124" s="470">
        <v>9.0500000000000007</v>
      </c>
      <c r="B124" s="441" t="s">
        <v>521</v>
      </c>
      <c r="C124" s="457" t="s">
        <v>611</v>
      </c>
    </row>
    <row r="125" spans="1:3" ht="24">
      <c r="A125" s="470">
        <v>9.06</v>
      </c>
      <c r="B125" s="441" t="s">
        <v>522</v>
      </c>
      <c r="C125" s="457" t="s">
        <v>612</v>
      </c>
    </row>
    <row r="126" spans="1:3">
      <c r="A126" s="470">
        <v>9.07</v>
      </c>
      <c r="B126" s="472" t="s">
        <v>523</v>
      </c>
      <c r="C126" s="457" t="s">
        <v>613</v>
      </c>
    </row>
    <row r="127" spans="1:3" ht="24">
      <c r="A127" s="470">
        <v>9.08</v>
      </c>
      <c r="B127" s="441" t="s">
        <v>524</v>
      </c>
      <c r="C127" s="457" t="s">
        <v>614</v>
      </c>
    </row>
    <row r="128" spans="1:3" ht="24">
      <c r="A128" s="470">
        <v>9.09</v>
      </c>
      <c r="B128" s="441" t="s">
        <v>525</v>
      </c>
      <c r="C128" s="457" t="s">
        <v>615</v>
      </c>
    </row>
    <row r="129" spans="1:3">
      <c r="A129" s="471">
        <v>9.1</v>
      </c>
      <c r="B129" s="441" t="s">
        <v>526</v>
      </c>
      <c r="C129" s="457" t="s">
        <v>616</v>
      </c>
    </row>
    <row r="130" spans="1:3">
      <c r="A130" s="470">
        <v>9.11</v>
      </c>
      <c r="B130" s="441" t="s">
        <v>527</v>
      </c>
      <c r="C130" s="457" t="s">
        <v>617</v>
      </c>
    </row>
    <row r="131" spans="1:3">
      <c r="A131" s="470">
        <v>9.1199999999999992</v>
      </c>
      <c r="B131" s="441" t="s">
        <v>528</v>
      </c>
      <c r="C131" s="457" t="s">
        <v>618</v>
      </c>
    </row>
    <row r="132" spans="1:3">
      <c r="A132" s="470">
        <v>9.1300000000000008</v>
      </c>
      <c r="B132" s="441" t="s">
        <v>529</v>
      </c>
      <c r="C132" s="457" t="s">
        <v>619</v>
      </c>
    </row>
    <row r="133" spans="1:3">
      <c r="A133" s="470">
        <v>9.14</v>
      </c>
      <c r="B133" s="441" t="s">
        <v>530</v>
      </c>
      <c r="C133" s="457" t="s">
        <v>620</v>
      </c>
    </row>
    <row r="134" spans="1:3">
      <c r="A134" s="470">
        <v>9.15</v>
      </c>
      <c r="B134" s="441" t="s">
        <v>531</v>
      </c>
      <c r="C134" s="457" t="s">
        <v>621</v>
      </c>
    </row>
    <row r="135" spans="1:3">
      <c r="A135" s="470">
        <v>9.16</v>
      </c>
      <c r="B135" s="441" t="s">
        <v>532</v>
      </c>
      <c r="C135" s="457" t="s">
        <v>622</v>
      </c>
    </row>
    <row r="136" spans="1:3">
      <c r="A136" s="470">
        <v>9.17</v>
      </c>
      <c r="B136" s="457" t="s">
        <v>533</v>
      </c>
      <c r="C136" s="457" t="s">
        <v>623</v>
      </c>
    </row>
    <row r="137" spans="1:3" ht="24">
      <c r="A137" s="470">
        <v>9.18</v>
      </c>
      <c r="B137" s="441" t="s">
        <v>534</v>
      </c>
      <c r="C137" s="457" t="s">
        <v>624</v>
      </c>
    </row>
    <row r="138" spans="1:3">
      <c r="A138" s="470">
        <v>9.19</v>
      </c>
      <c r="B138" s="441" t="s">
        <v>535</v>
      </c>
      <c r="C138" s="457" t="s">
        <v>625</v>
      </c>
    </row>
    <row r="139" spans="1:3">
      <c r="A139" s="471">
        <v>9.1999999999999993</v>
      </c>
      <c r="B139" s="441" t="s">
        <v>536</v>
      </c>
      <c r="C139" s="457" t="s">
        <v>626</v>
      </c>
    </row>
    <row r="140" spans="1:3">
      <c r="A140" s="470">
        <v>9.2100000000000009</v>
      </c>
      <c r="B140" s="441" t="s">
        <v>537</v>
      </c>
      <c r="C140" s="457" t="s">
        <v>627</v>
      </c>
    </row>
    <row r="141" spans="1:3">
      <c r="A141" s="470">
        <v>9.2200000000000006</v>
      </c>
      <c r="B141" s="441" t="s">
        <v>538</v>
      </c>
      <c r="C141" s="457" t="s">
        <v>628</v>
      </c>
    </row>
    <row r="142" spans="1:3" ht="24">
      <c r="A142" s="470">
        <v>9.23</v>
      </c>
      <c r="B142" s="441" t="s">
        <v>539</v>
      </c>
      <c r="C142" s="457" t="s">
        <v>629</v>
      </c>
    </row>
    <row r="143" spans="1:3" ht="24">
      <c r="A143" s="470">
        <v>9.24</v>
      </c>
      <c r="B143" s="441" t="s">
        <v>540</v>
      </c>
      <c r="C143" s="457" t="s">
        <v>630</v>
      </c>
    </row>
    <row r="144" spans="1:3">
      <c r="A144" s="470">
        <v>9.2500000000000107</v>
      </c>
      <c r="B144" s="441" t="s">
        <v>541</v>
      </c>
      <c r="C144" s="457" t="s">
        <v>631</v>
      </c>
    </row>
    <row r="145" spans="1:3" ht="24">
      <c r="A145" s="470">
        <v>9.2600000000000193</v>
      </c>
      <c r="B145" s="441" t="s">
        <v>632</v>
      </c>
      <c r="C145" s="469" t="s">
        <v>633</v>
      </c>
    </row>
    <row r="146" spans="1:3" s="298" customFormat="1" ht="24">
      <c r="A146" s="470">
        <v>9.2700000000000298</v>
      </c>
      <c r="B146" s="441" t="s">
        <v>99</v>
      </c>
      <c r="C146" s="469" t="s">
        <v>684</v>
      </c>
    </row>
    <row r="147" spans="1:3" s="298" customFormat="1">
      <c r="A147" s="445"/>
      <c r="B147" s="1048" t="s">
        <v>635</v>
      </c>
      <c r="C147" s="1049"/>
    </row>
    <row r="148" spans="1:3" s="298" customFormat="1">
      <c r="A148" s="444">
        <v>1</v>
      </c>
      <c r="B148" s="1050" t="s">
        <v>930</v>
      </c>
      <c r="C148" s="1051"/>
    </row>
    <row r="149" spans="1:3" s="298" customFormat="1">
      <c r="A149" s="444">
        <v>2</v>
      </c>
      <c r="B149" s="1050" t="s">
        <v>685</v>
      </c>
      <c r="C149" s="1051"/>
    </row>
    <row r="150" spans="1:3" s="298" customFormat="1">
      <c r="A150" s="444">
        <v>3</v>
      </c>
      <c r="B150" s="1050" t="s">
        <v>682</v>
      </c>
      <c r="C150" s="1051"/>
    </row>
    <row r="151" spans="1:3" s="298" customFormat="1">
      <c r="A151" s="445"/>
      <c r="B151" s="1048" t="s">
        <v>636</v>
      </c>
      <c r="C151" s="1049"/>
    </row>
    <row r="152" spans="1:3" s="298" customFormat="1">
      <c r="A152" s="444">
        <v>1</v>
      </c>
      <c r="B152" s="1059" t="s">
        <v>929</v>
      </c>
      <c r="C152" s="1060"/>
    </row>
    <row r="153" spans="1:3" s="298" customFormat="1">
      <c r="A153" s="444">
        <v>2</v>
      </c>
      <c r="B153" s="441" t="s">
        <v>866</v>
      </c>
      <c r="C153" s="467" t="s">
        <v>951</v>
      </c>
    </row>
    <row r="154" spans="1:3" ht="24">
      <c r="A154" s="444">
        <v>3</v>
      </c>
      <c r="B154" s="441" t="s">
        <v>865</v>
      </c>
      <c r="C154" s="467" t="s">
        <v>928</v>
      </c>
    </row>
    <row r="155" spans="1:3">
      <c r="A155" s="444">
        <v>4</v>
      </c>
      <c r="B155" s="441" t="s">
        <v>511</v>
      </c>
      <c r="C155" s="441" t="s">
        <v>952</v>
      </c>
    </row>
    <row r="156" spans="1:3" ht="24.9" customHeight="1">
      <c r="A156" s="445"/>
      <c r="B156" s="1048" t="s">
        <v>637</v>
      </c>
      <c r="C156" s="1049"/>
    </row>
    <row r="157" spans="1:3" ht="36">
      <c r="A157" s="444"/>
      <c r="B157" s="441" t="s">
        <v>917</v>
      </c>
      <c r="C157" s="446" t="s">
        <v>953</v>
      </c>
    </row>
    <row r="158" spans="1:3">
      <c r="A158" s="445"/>
      <c r="B158" s="1048" t="s">
        <v>638</v>
      </c>
      <c r="C158" s="1049"/>
    </row>
    <row r="159" spans="1:3" ht="39" customHeight="1">
      <c r="A159" s="445"/>
      <c r="B159" s="1057" t="s">
        <v>927</v>
      </c>
      <c r="C159" s="1058"/>
    </row>
    <row r="160" spans="1:3">
      <c r="A160" s="445" t="s">
        <v>639</v>
      </c>
      <c r="B160" s="468" t="s">
        <v>549</v>
      </c>
      <c r="C160" s="459" t="s">
        <v>640</v>
      </c>
    </row>
    <row r="161" spans="1:3">
      <c r="A161" s="445" t="s">
        <v>369</v>
      </c>
      <c r="B161" s="465" t="s">
        <v>550</v>
      </c>
      <c r="C161" s="467" t="s">
        <v>926</v>
      </c>
    </row>
    <row r="162" spans="1:3" ht="24">
      <c r="A162" s="445" t="s">
        <v>376</v>
      </c>
      <c r="B162" s="459" t="s">
        <v>551</v>
      </c>
      <c r="C162" s="467" t="s">
        <v>641</v>
      </c>
    </row>
    <row r="163" spans="1:3">
      <c r="A163" s="445" t="s">
        <v>642</v>
      </c>
      <c r="B163" s="465" t="s">
        <v>552</v>
      </c>
      <c r="C163" s="466" t="s">
        <v>643</v>
      </c>
    </row>
    <row r="164" spans="1:3" ht="24">
      <c r="A164" s="445" t="s">
        <v>644</v>
      </c>
      <c r="B164" s="465" t="s">
        <v>881</v>
      </c>
      <c r="C164" s="464" t="s">
        <v>925</v>
      </c>
    </row>
    <row r="165" spans="1:3" ht="24">
      <c r="A165" s="445" t="s">
        <v>377</v>
      </c>
      <c r="B165" s="465" t="s">
        <v>553</v>
      </c>
      <c r="C165" s="464" t="s">
        <v>646</v>
      </c>
    </row>
    <row r="166" spans="1:3" ht="24">
      <c r="A166" s="445" t="s">
        <v>645</v>
      </c>
      <c r="B166" s="462" t="s">
        <v>556</v>
      </c>
      <c r="C166" s="463" t="s">
        <v>653</v>
      </c>
    </row>
    <row r="167" spans="1:3" ht="24">
      <c r="A167" s="445" t="s">
        <v>647</v>
      </c>
      <c r="B167" s="462" t="s">
        <v>554</v>
      </c>
      <c r="C167" s="464" t="s">
        <v>649</v>
      </c>
    </row>
    <row r="168" spans="1:3" ht="26.4" customHeight="1">
      <c r="A168" s="445" t="s">
        <v>648</v>
      </c>
      <c r="B168" s="462" t="s">
        <v>555</v>
      </c>
      <c r="C168" s="463" t="s">
        <v>651</v>
      </c>
    </row>
    <row r="169" spans="1:3">
      <c r="A169" s="445" t="s">
        <v>650</v>
      </c>
      <c r="B169" s="439" t="s">
        <v>557</v>
      </c>
      <c r="C169" s="463" t="s">
        <v>655</v>
      </c>
    </row>
    <row r="170" spans="1:3" ht="24">
      <c r="A170" s="445" t="s">
        <v>652</v>
      </c>
      <c r="B170" s="462" t="s">
        <v>558</v>
      </c>
      <c r="C170" s="461" t="s">
        <v>656</v>
      </c>
    </row>
    <row r="171" spans="1:3">
      <c r="A171" s="445" t="s">
        <v>654</v>
      </c>
      <c r="B171" s="460" t="s">
        <v>559</v>
      </c>
      <c r="C171" s="459" t="s">
        <v>657</v>
      </c>
    </row>
    <row r="172" spans="1:3" ht="24">
      <c r="A172" s="445"/>
      <c r="B172" s="458" t="s">
        <v>924</v>
      </c>
      <c r="C172" s="457" t="s">
        <v>658</v>
      </c>
    </row>
    <row r="173" spans="1:3" ht="24">
      <c r="A173" s="445"/>
      <c r="B173" s="458" t="s">
        <v>923</v>
      </c>
      <c r="C173" s="457" t="s">
        <v>659</v>
      </c>
    </row>
    <row r="174" spans="1:3" ht="24">
      <c r="A174" s="445"/>
      <c r="B174" s="458" t="s">
        <v>922</v>
      </c>
      <c r="C174" s="457" t="s">
        <v>660</v>
      </c>
    </row>
    <row r="175" spans="1:3">
      <c r="A175" s="445"/>
      <c r="B175" s="1048" t="s">
        <v>661</v>
      </c>
      <c r="C175" s="1049"/>
    </row>
    <row r="176" spans="1:3">
      <c r="A176" s="445"/>
      <c r="B176" s="1050" t="s">
        <v>921</v>
      </c>
      <c r="C176" s="1051"/>
    </row>
    <row r="177" spans="1:3">
      <c r="A177" s="444">
        <v>1</v>
      </c>
      <c r="B177" s="457" t="s">
        <v>563</v>
      </c>
      <c r="C177" s="457" t="s">
        <v>563</v>
      </c>
    </row>
    <row r="178" spans="1:3" ht="24">
      <c r="A178" s="444">
        <v>2</v>
      </c>
      <c r="B178" s="457" t="s">
        <v>662</v>
      </c>
      <c r="C178" s="457" t="s">
        <v>663</v>
      </c>
    </row>
    <row r="179" spans="1:3">
      <c r="A179" s="444">
        <v>3</v>
      </c>
      <c r="B179" s="457" t="s">
        <v>565</v>
      </c>
      <c r="C179" s="457" t="s">
        <v>664</v>
      </c>
    </row>
    <row r="180" spans="1:3" ht="24">
      <c r="A180" s="444">
        <v>4</v>
      </c>
      <c r="B180" s="457" t="s">
        <v>566</v>
      </c>
      <c r="C180" s="457" t="s">
        <v>665</v>
      </c>
    </row>
    <row r="181" spans="1:3" ht="24">
      <c r="A181" s="444">
        <v>5</v>
      </c>
      <c r="B181" s="457" t="s">
        <v>567</v>
      </c>
      <c r="C181" s="457" t="s">
        <v>687</v>
      </c>
    </row>
    <row r="182" spans="1:3" ht="48">
      <c r="A182" s="444">
        <v>6</v>
      </c>
      <c r="B182" s="457" t="s">
        <v>568</v>
      </c>
      <c r="C182" s="457" t="s">
        <v>666</v>
      </c>
    </row>
    <row r="183" spans="1:3">
      <c r="A183" s="445"/>
      <c r="B183" s="1048" t="s">
        <v>667</v>
      </c>
      <c r="C183" s="1049"/>
    </row>
    <row r="184" spans="1:3">
      <c r="A184" s="445"/>
      <c r="B184" s="1052" t="s">
        <v>920</v>
      </c>
      <c r="C184" s="1053"/>
    </row>
    <row r="185" spans="1:3" ht="24">
      <c r="A185" s="445">
        <v>1.1000000000000001</v>
      </c>
      <c r="B185" s="456" t="s">
        <v>573</v>
      </c>
      <c r="C185" s="454" t="s">
        <v>668</v>
      </c>
    </row>
    <row r="186" spans="1:3" ht="50.1" customHeight="1">
      <c r="A186" s="445" t="s">
        <v>157</v>
      </c>
      <c r="B186" s="440" t="s">
        <v>574</v>
      </c>
      <c r="C186" s="454" t="s">
        <v>669</v>
      </c>
    </row>
    <row r="187" spans="1:3">
      <c r="A187" s="445" t="s">
        <v>575</v>
      </c>
      <c r="B187" s="455" t="s">
        <v>576</v>
      </c>
      <c r="C187" s="1054" t="s">
        <v>919</v>
      </c>
    </row>
    <row r="188" spans="1:3">
      <c r="A188" s="445" t="s">
        <v>577</v>
      </c>
      <c r="B188" s="455" t="s">
        <v>578</v>
      </c>
      <c r="C188" s="1054"/>
    </row>
    <row r="189" spans="1:3">
      <c r="A189" s="445" t="s">
        <v>579</v>
      </c>
      <c r="B189" s="455" t="s">
        <v>580</v>
      </c>
      <c r="C189" s="1054"/>
    </row>
    <row r="190" spans="1:3">
      <c r="A190" s="445" t="s">
        <v>581</v>
      </c>
      <c r="B190" s="455" t="s">
        <v>582</v>
      </c>
      <c r="C190" s="1054"/>
    </row>
    <row r="191" spans="1:3" ht="25.5" customHeight="1">
      <c r="A191" s="445">
        <v>1.2</v>
      </c>
      <c r="B191" s="453" t="s">
        <v>895</v>
      </c>
      <c r="C191" s="438" t="s">
        <v>954</v>
      </c>
    </row>
    <row r="192" spans="1:3" ht="24">
      <c r="A192" s="445" t="s">
        <v>584</v>
      </c>
      <c r="B192" s="448" t="s">
        <v>585</v>
      </c>
      <c r="C192" s="451" t="s">
        <v>670</v>
      </c>
    </row>
    <row r="193" spans="1:4" ht="24">
      <c r="A193" s="445" t="s">
        <v>586</v>
      </c>
      <c r="B193" s="452" t="s">
        <v>587</v>
      </c>
      <c r="C193" s="451" t="s">
        <v>671</v>
      </c>
    </row>
    <row r="194" spans="1:4" ht="26.1" customHeight="1">
      <c r="A194" s="445" t="s">
        <v>588</v>
      </c>
      <c r="B194" s="450" t="s">
        <v>589</v>
      </c>
      <c r="C194" s="438" t="s">
        <v>672</v>
      </c>
    </row>
    <row r="195" spans="1:4" ht="24">
      <c r="A195" s="445" t="s">
        <v>590</v>
      </c>
      <c r="B195" s="449" t="s">
        <v>591</v>
      </c>
      <c r="C195" s="438" t="s">
        <v>673</v>
      </c>
      <c r="D195" s="299"/>
    </row>
    <row r="196" spans="1:4" ht="12.6">
      <c r="A196" s="445">
        <v>1.4</v>
      </c>
      <c r="B196" s="448" t="s">
        <v>680</v>
      </c>
      <c r="C196" s="447" t="s">
        <v>674</v>
      </c>
      <c r="D196" s="300"/>
    </row>
    <row r="197" spans="1:4" ht="12.6">
      <c r="A197" s="445">
        <v>1.5</v>
      </c>
      <c r="B197" s="448" t="s">
        <v>681</v>
      </c>
      <c r="C197" s="447" t="s">
        <v>674</v>
      </c>
      <c r="D197" s="301"/>
    </row>
    <row r="198" spans="1:4" ht="12.6">
      <c r="A198" s="445"/>
      <c r="B198" s="1040" t="s">
        <v>675</v>
      </c>
      <c r="C198" s="1040"/>
      <c r="D198" s="301"/>
    </row>
    <row r="199" spans="1:4" ht="12.6">
      <c r="A199" s="445"/>
      <c r="B199" s="1052" t="s">
        <v>918</v>
      </c>
      <c r="C199" s="1052"/>
      <c r="D199" s="301"/>
    </row>
    <row r="200" spans="1:4" ht="12.6">
      <c r="A200" s="444"/>
      <c r="B200" s="441" t="s">
        <v>917</v>
      </c>
      <c r="C200" s="446" t="s">
        <v>951</v>
      </c>
      <c r="D200" s="301"/>
    </row>
    <row r="201" spans="1:4" ht="12.6">
      <c r="A201" s="445"/>
      <c r="B201" s="1040" t="s">
        <v>676</v>
      </c>
      <c r="C201" s="1040"/>
      <c r="D201" s="302"/>
    </row>
    <row r="202" spans="1:4" ht="12.6">
      <c r="A202" s="444"/>
      <c r="B202" s="1055" t="s">
        <v>916</v>
      </c>
      <c r="C202" s="1055"/>
      <c r="D202" s="303"/>
    </row>
    <row r="203" spans="1:4" ht="12.6">
      <c r="B203" s="1040" t="s">
        <v>714</v>
      </c>
      <c r="C203" s="1040"/>
      <c r="D203" s="304"/>
    </row>
    <row r="204" spans="1:4" ht="24">
      <c r="A204" s="440">
        <v>1</v>
      </c>
      <c r="B204" s="441" t="s">
        <v>690</v>
      </c>
      <c r="C204" s="438" t="s">
        <v>702</v>
      </c>
      <c r="D204" s="303"/>
    </row>
    <row r="205" spans="1:4" ht="18" customHeight="1">
      <c r="A205" s="440">
        <v>2</v>
      </c>
      <c r="B205" s="441" t="s">
        <v>691</v>
      </c>
      <c r="C205" s="438" t="s">
        <v>703</v>
      </c>
      <c r="D205" s="304"/>
    </row>
    <row r="206" spans="1:4" ht="24">
      <c r="A206" s="440">
        <v>3</v>
      </c>
      <c r="B206" s="441" t="s">
        <v>692</v>
      </c>
      <c r="C206" s="441" t="s">
        <v>704</v>
      </c>
      <c r="D206" s="305"/>
    </row>
    <row r="207" spans="1:4" ht="12.6">
      <c r="A207" s="440">
        <v>4</v>
      </c>
      <c r="B207" s="441" t="s">
        <v>693</v>
      </c>
      <c r="C207" s="441" t="s">
        <v>705</v>
      </c>
      <c r="D207" s="305"/>
    </row>
    <row r="208" spans="1:4" ht="24">
      <c r="A208" s="440">
        <v>5</v>
      </c>
      <c r="B208" s="441" t="s">
        <v>694</v>
      </c>
      <c r="C208" s="441" t="s">
        <v>706</v>
      </c>
    </row>
    <row r="209" spans="1:3" ht="24.6" customHeight="1">
      <c r="A209" s="440">
        <v>6</v>
      </c>
      <c r="B209" s="441" t="s">
        <v>695</v>
      </c>
      <c r="C209" s="441" t="s">
        <v>707</v>
      </c>
    </row>
    <row r="210" spans="1:3" ht="24">
      <c r="A210" s="440">
        <v>7</v>
      </c>
      <c r="B210" s="441" t="s">
        <v>696</v>
      </c>
      <c r="C210" s="441" t="s">
        <v>708</v>
      </c>
    </row>
    <row r="211" spans="1:3">
      <c r="A211" s="440">
        <v>7.1</v>
      </c>
      <c r="B211" s="443" t="s">
        <v>697</v>
      </c>
      <c r="C211" s="441" t="s">
        <v>709</v>
      </c>
    </row>
    <row r="212" spans="1:3">
      <c r="A212" s="440">
        <v>7.2</v>
      </c>
      <c r="B212" s="443" t="s">
        <v>698</v>
      </c>
      <c r="C212" s="441" t="s">
        <v>710</v>
      </c>
    </row>
    <row r="213" spans="1:3">
      <c r="A213" s="440">
        <v>7.3</v>
      </c>
      <c r="B213" s="442" t="s">
        <v>699</v>
      </c>
      <c r="C213" s="441" t="s">
        <v>711</v>
      </c>
    </row>
    <row r="214" spans="1:3" ht="39.6" customHeight="1">
      <c r="A214" s="440">
        <v>8</v>
      </c>
      <c r="B214" s="441" t="s">
        <v>700</v>
      </c>
      <c r="C214" s="438" t="s">
        <v>712</v>
      </c>
    </row>
    <row r="215" spans="1:3">
      <c r="A215" s="440">
        <v>9</v>
      </c>
      <c r="B215" s="441" t="s">
        <v>701</v>
      </c>
      <c r="C215" s="438" t="s">
        <v>713</v>
      </c>
    </row>
    <row r="216" spans="1:3">
      <c r="A216" s="483">
        <v>10.1</v>
      </c>
      <c r="B216" s="484" t="s">
        <v>721</v>
      </c>
      <c r="C216" s="475" t="s">
        <v>722</v>
      </c>
    </row>
    <row r="217" spans="1:3">
      <c r="A217" s="1056"/>
      <c r="B217" s="485" t="s">
        <v>908</v>
      </c>
      <c r="C217" s="438" t="s">
        <v>915</v>
      </c>
    </row>
    <row r="218" spans="1:3">
      <c r="A218" s="1056"/>
      <c r="B218" s="439" t="s">
        <v>572</v>
      </c>
      <c r="C218" s="438" t="s">
        <v>914</v>
      </c>
    </row>
    <row r="219" spans="1:3">
      <c r="A219" s="1056"/>
      <c r="B219" s="439" t="s">
        <v>907</v>
      </c>
      <c r="C219" s="438" t="s">
        <v>955</v>
      </c>
    </row>
    <row r="220" spans="1:3">
      <c r="A220" s="1056"/>
      <c r="B220" s="439" t="s">
        <v>715</v>
      </c>
      <c r="C220" s="438" t="s">
        <v>913</v>
      </c>
    </row>
    <row r="221" spans="1:3" ht="24">
      <c r="A221" s="1056"/>
      <c r="B221" s="439" t="s">
        <v>719</v>
      </c>
      <c r="C221" s="454" t="s">
        <v>912</v>
      </c>
    </row>
    <row r="222" spans="1:3" ht="36">
      <c r="A222" s="1056"/>
      <c r="B222" s="439" t="s">
        <v>718</v>
      </c>
      <c r="C222" s="438" t="s">
        <v>911</v>
      </c>
    </row>
    <row r="223" spans="1:3">
      <c r="A223" s="1056"/>
      <c r="B223" s="439" t="s">
        <v>956</v>
      </c>
      <c r="C223" s="438" t="s">
        <v>910</v>
      </c>
    </row>
    <row r="224" spans="1:3" ht="24">
      <c r="A224" s="1056"/>
      <c r="B224" s="439" t="s">
        <v>957</v>
      </c>
      <c r="C224" s="438" t="s">
        <v>909</v>
      </c>
    </row>
    <row r="225" spans="1:3" ht="12.6">
      <c r="A225" s="476"/>
      <c r="B225" s="477"/>
      <c r="C225" s="478"/>
    </row>
    <row r="226" spans="1:3" ht="12.6">
      <c r="A226" s="476"/>
      <c r="B226" s="478"/>
      <c r="C226" s="479"/>
    </row>
    <row r="227" spans="1:3" ht="12.6">
      <c r="A227" s="476"/>
      <c r="B227" s="478"/>
      <c r="C227" s="479"/>
    </row>
    <row r="228" spans="1:3" ht="12.6">
      <c r="A228" s="476"/>
      <c r="B228" s="480"/>
      <c r="C228" s="479"/>
    </row>
    <row r="229" spans="1:3">
      <c r="A229" s="1047"/>
      <c r="B229" s="481"/>
      <c r="C229" s="479"/>
    </row>
    <row r="230" spans="1:3">
      <c r="A230" s="1047"/>
      <c r="B230" s="481"/>
      <c r="C230" s="479"/>
    </row>
    <row r="231" spans="1:3">
      <c r="A231" s="1047"/>
      <c r="B231" s="481"/>
      <c r="C231" s="479"/>
    </row>
    <row r="232" spans="1:3">
      <c r="A232" s="1047"/>
      <c r="B232" s="481"/>
      <c r="C232" s="482"/>
    </row>
    <row r="233" spans="1:3" ht="40.5" customHeight="1">
      <c r="A233" s="1047"/>
      <c r="B233" s="481"/>
      <c r="C233" s="479"/>
    </row>
    <row r="234" spans="1:3" ht="24" customHeight="1">
      <c r="A234" s="1047"/>
      <c r="B234" s="481"/>
      <c r="C234" s="479"/>
    </row>
    <row r="235" spans="1:3">
      <c r="A235" s="1047"/>
      <c r="B235" s="481"/>
      <c r="C235" s="479"/>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5"/>
  <sheetViews>
    <sheetView topLeftCell="A20" zoomScale="80" zoomScaleNormal="80" workbookViewId="0">
      <selection activeCell="C10" sqref="C10"/>
    </sheetView>
  </sheetViews>
  <sheetFormatPr defaultRowHeight="14.4"/>
  <cols>
    <col min="2" max="2" width="66.5546875" customWidth="1"/>
    <col min="3" max="8" width="13.6640625" customWidth="1"/>
  </cols>
  <sheetData>
    <row r="1" spans="1:8">
      <c r="A1" s="17" t="s">
        <v>108</v>
      </c>
      <c r="B1" s="253" t="str">
        <f>Info!C2</f>
        <v>სს ”ლიბერთი ბანკი”</v>
      </c>
      <c r="C1" s="16"/>
      <c r="D1" s="215"/>
      <c r="E1" s="215"/>
      <c r="F1" s="215"/>
      <c r="G1" s="215"/>
    </row>
    <row r="2" spans="1:8">
      <c r="A2" s="17" t="s">
        <v>109</v>
      </c>
      <c r="B2" s="494">
        <f>'1. key ratios'!B2</f>
        <v>45382</v>
      </c>
      <c r="C2" s="29"/>
      <c r="D2" s="18"/>
      <c r="E2" s="18"/>
      <c r="F2" s="18"/>
      <c r="G2" s="18"/>
      <c r="H2" s="1"/>
    </row>
    <row r="3" spans="1:8" ht="15" thickBot="1">
      <c r="A3" s="17"/>
      <c r="B3" s="16"/>
      <c r="C3" s="29"/>
      <c r="D3" s="18"/>
      <c r="E3" s="18"/>
      <c r="F3" s="18"/>
      <c r="G3" s="18"/>
      <c r="H3" s="1"/>
    </row>
    <row r="4" spans="1:8">
      <c r="A4" s="893" t="s">
        <v>25</v>
      </c>
      <c r="B4" s="891" t="s">
        <v>166</v>
      </c>
      <c r="C4" s="886" t="s">
        <v>114</v>
      </c>
      <c r="D4" s="886"/>
      <c r="E4" s="886"/>
      <c r="F4" s="886" t="s">
        <v>115</v>
      </c>
      <c r="G4" s="886"/>
      <c r="H4" s="887"/>
    </row>
    <row r="5" spans="1:8" ht="15.6" customHeight="1">
      <c r="A5" s="894"/>
      <c r="B5" s="892"/>
      <c r="C5" s="685" t="s">
        <v>26</v>
      </c>
      <c r="D5" s="685" t="s">
        <v>88</v>
      </c>
      <c r="E5" s="685" t="s">
        <v>66</v>
      </c>
      <c r="F5" s="685" t="s">
        <v>26</v>
      </c>
      <c r="G5" s="685" t="s">
        <v>88</v>
      </c>
      <c r="H5" s="747" t="s">
        <v>66</v>
      </c>
    </row>
    <row r="6" spans="1:8">
      <c r="A6" s="753">
        <v>1</v>
      </c>
      <c r="B6" s="320" t="s">
        <v>776</v>
      </c>
      <c r="C6" s="686">
        <f>SUM(C7:C12)</f>
        <v>127707208.80400001</v>
      </c>
      <c r="D6" s="686">
        <f>SUM(D7:D12)</f>
        <v>17298950.199999999</v>
      </c>
      <c r="E6" s="687">
        <f>C6+D6</f>
        <v>145006159.00400001</v>
      </c>
      <c r="F6" s="686">
        <v>111585493.2698459</v>
      </c>
      <c r="G6" s="686">
        <v>11107174.84024757</v>
      </c>
      <c r="H6" s="754">
        <f>F6+G6</f>
        <v>122692668.11009347</v>
      </c>
    </row>
    <row r="7" spans="1:8">
      <c r="A7" s="753">
        <v>1.1000000000000001</v>
      </c>
      <c r="B7" s="321" t="s">
        <v>730</v>
      </c>
      <c r="C7" s="686"/>
      <c r="D7" s="686"/>
      <c r="E7" s="687">
        <f t="shared" ref="E7:E45" si="0">C7+D7</f>
        <v>0</v>
      </c>
      <c r="F7" s="686"/>
      <c r="G7" s="686"/>
      <c r="H7" s="754">
        <f t="shared" ref="H7:H45" si="1">F7+G7</f>
        <v>0</v>
      </c>
    </row>
    <row r="8" spans="1:8" ht="20.399999999999999">
      <c r="A8" s="753">
        <v>1.2</v>
      </c>
      <c r="B8" s="321" t="s">
        <v>777</v>
      </c>
      <c r="C8" s="686"/>
      <c r="D8" s="686"/>
      <c r="E8" s="687">
        <f t="shared" si="0"/>
        <v>0</v>
      </c>
      <c r="F8" s="686"/>
      <c r="G8" s="686"/>
      <c r="H8" s="754">
        <f t="shared" si="1"/>
        <v>0</v>
      </c>
    </row>
    <row r="9" spans="1:8" ht="21.6" customHeight="1">
      <c r="A9" s="753">
        <v>1.3</v>
      </c>
      <c r="B9" s="318" t="s">
        <v>778</v>
      </c>
      <c r="C9" s="686"/>
      <c r="D9" s="686"/>
      <c r="E9" s="687">
        <f t="shared" si="0"/>
        <v>0</v>
      </c>
      <c r="F9" s="686"/>
      <c r="G9" s="686"/>
      <c r="H9" s="754">
        <f t="shared" si="1"/>
        <v>0</v>
      </c>
    </row>
    <row r="10" spans="1:8" ht="20.399999999999999">
      <c r="A10" s="753">
        <v>1.4</v>
      </c>
      <c r="B10" s="318" t="s">
        <v>734</v>
      </c>
      <c r="C10" s="686">
        <v>3440823</v>
      </c>
      <c r="D10" s="686"/>
      <c r="E10" s="687">
        <f t="shared" si="0"/>
        <v>3440823</v>
      </c>
      <c r="F10" s="686">
        <v>2020480.1546040378</v>
      </c>
      <c r="G10" s="686">
        <v>0</v>
      </c>
      <c r="H10" s="754">
        <f t="shared" si="1"/>
        <v>2020480.1546040378</v>
      </c>
    </row>
    <row r="11" spans="1:8">
      <c r="A11" s="753">
        <v>1.5</v>
      </c>
      <c r="B11" s="318" t="s">
        <v>737</v>
      </c>
      <c r="C11" s="686">
        <v>124266385.80400001</v>
      </c>
      <c r="D11" s="686">
        <v>17298950.199999999</v>
      </c>
      <c r="E11" s="687">
        <f t="shared" si="0"/>
        <v>141565336.00400001</v>
      </c>
      <c r="F11" s="686">
        <v>109565013.11524187</v>
      </c>
      <c r="G11" s="686">
        <v>11107174.84024757</v>
      </c>
      <c r="H11" s="754">
        <f t="shared" si="1"/>
        <v>120672187.95548944</v>
      </c>
    </row>
    <row r="12" spans="1:8">
      <c r="A12" s="753">
        <v>1.6</v>
      </c>
      <c r="B12" s="322" t="s">
        <v>99</v>
      </c>
      <c r="C12" s="715"/>
      <c r="D12" s="715"/>
      <c r="E12" s="687">
        <f>C12+D12</f>
        <v>0</v>
      </c>
      <c r="F12" s="686"/>
      <c r="G12" s="686"/>
      <c r="H12" s="754">
        <f t="shared" si="1"/>
        <v>0</v>
      </c>
    </row>
    <row r="13" spans="1:8">
      <c r="A13" s="753">
        <v>2</v>
      </c>
      <c r="B13" s="323" t="s">
        <v>779</v>
      </c>
      <c r="C13" s="686">
        <f>SUM(C14:C17)</f>
        <v>-62176637.439695083</v>
      </c>
      <c r="D13" s="686">
        <f>SUM(D14:D17)</f>
        <v>-6214799.512468094</v>
      </c>
      <c r="E13" s="687">
        <f t="shared" si="0"/>
        <v>-68391436.952163175</v>
      </c>
      <c r="F13" s="686">
        <v>-50229243.33046452</v>
      </c>
      <c r="G13" s="686">
        <v>-3852512.4179007923</v>
      </c>
      <c r="H13" s="754">
        <f t="shared" si="1"/>
        <v>-54081755.748365313</v>
      </c>
    </row>
    <row r="14" spans="1:8">
      <c r="A14" s="753">
        <v>2.1</v>
      </c>
      <c r="B14" s="318" t="s">
        <v>780</v>
      </c>
      <c r="C14" s="686"/>
      <c r="D14" s="686"/>
      <c r="E14" s="687">
        <f t="shared" si="0"/>
        <v>0</v>
      </c>
      <c r="F14" s="686"/>
      <c r="G14" s="686"/>
      <c r="H14" s="754">
        <f t="shared" si="1"/>
        <v>0</v>
      </c>
    </row>
    <row r="15" spans="1:8" ht="24.6" customHeight="1">
      <c r="A15" s="753">
        <v>2.2000000000000002</v>
      </c>
      <c r="B15" s="318" t="s">
        <v>781</v>
      </c>
      <c r="C15" s="686"/>
      <c r="D15" s="686"/>
      <c r="E15" s="687">
        <f t="shared" si="0"/>
        <v>0</v>
      </c>
      <c r="F15" s="686"/>
      <c r="G15" s="686"/>
      <c r="H15" s="754">
        <f t="shared" si="1"/>
        <v>0</v>
      </c>
    </row>
    <row r="16" spans="1:8" ht="20.399999999999999" customHeight="1">
      <c r="A16" s="753">
        <v>2.2999999999999998</v>
      </c>
      <c r="B16" s="318" t="s">
        <v>782</v>
      </c>
      <c r="C16" s="715">
        <v>-62176637.439695083</v>
      </c>
      <c r="D16" s="715">
        <v>-6214799.512468094</v>
      </c>
      <c r="E16" s="687">
        <f t="shared" si="0"/>
        <v>-68391436.952163175</v>
      </c>
      <c r="F16" s="686">
        <v>-50229243.33046452</v>
      </c>
      <c r="G16" s="686">
        <v>-3852512.4179007923</v>
      </c>
      <c r="H16" s="754">
        <f t="shared" si="1"/>
        <v>-54081755.748365313</v>
      </c>
    </row>
    <row r="17" spans="1:8">
      <c r="A17" s="753">
        <v>2.4</v>
      </c>
      <c r="B17" s="318" t="s">
        <v>783</v>
      </c>
      <c r="C17" s="715"/>
      <c r="D17" s="715"/>
      <c r="E17" s="687">
        <f t="shared" si="0"/>
        <v>0</v>
      </c>
      <c r="F17" s="686"/>
      <c r="G17" s="686"/>
      <c r="H17" s="754">
        <f t="shared" si="1"/>
        <v>0</v>
      </c>
    </row>
    <row r="18" spans="1:8">
      <c r="A18" s="753">
        <v>3</v>
      </c>
      <c r="B18" s="323" t="s">
        <v>784</v>
      </c>
      <c r="C18" s="686"/>
      <c r="D18" s="686"/>
      <c r="E18" s="687">
        <f t="shared" si="0"/>
        <v>0</v>
      </c>
      <c r="F18" s="686"/>
      <c r="G18" s="686"/>
      <c r="H18" s="754">
        <f t="shared" si="1"/>
        <v>0</v>
      </c>
    </row>
    <row r="19" spans="1:8">
      <c r="A19" s="753">
        <v>4</v>
      </c>
      <c r="B19" s="323" t="s">
        <v>785</v>
      </c>
      <c r="C19" s="686">
        <v>10309185.710000001</v>
      </c>
      <c r="D19" s="686">
        <v>2209434.6099999994</v>
      </c>
      <c r="E19" s="687">
        <f t="shared" si="0"/>
        <v>12518620.32</v>
      </c>
      <c r="F19" s="686">
        <v>8936910.1000000015</v>
      </c>
      <c r="G19" s="686">
        <v>2656298.7299999995</v>
      </c>
      <c r="H19" s="754">
        <f t="shared" si="1"/>
        <v>11593208.830000002</v>
      </c>
    </row>
    <row r="20" spans="1:8">
      <c r="A20" s="753">
        <v>5</v>
      </c>
      <c r="B20" s="323" t="s">
        <v>786</v>
      </c>
      <c r="C20" s="686">
        <v>-1431453</v>
      </c>
      <c r="D20" s="686">
        <v>-4566298.6399999997</v>
      </c>
      <c r="E20" s="687">
        <f t="shared" si="0"/>
        <v>-5997751.6399999997</v>
      </c>
      <c r="F20" s="686">
        <v>-1247929.2000000004</v>
      </c>
      <c r="G20" s="686">
        <v>-4058799.91</v>
      </c>
      <c r="H20" s="754">
        <f t="shared" si="1"/>
        <v>-5306729.1100000003</v>
      </c>
    </row>
    <row r="21" spans="1:8" ht="38.4" customHeight="1">
      <c r="A21" s="753">
        <v>6</v>
      </c>
      <c r="B21" s="323" t="s">
        <v>787</v>
      </c>
      <c r="C21" s="686">
        <v>-79281.489999999991</v>
      </c>
      <c r="D21" s="686">
        <v>0</v>
      </c>
      <c r="E21" s="687">
        <f t="shared" si="0"/>
        <v>-79281.489999999991</v>
      </c>
      <c r="F21" s="686">
        <v>19343.520000000004</v>
      </c>
      <c r="G21" s="686">
        <v>0</v>
      </c>
      <c r="H21" s="754">
        <f t="shared" si="1"/>
        <v>19343.520000000004</v>
      </c>
    </row>
    <row r="22" spans="1:8" ht="27.6" customHeight="1">
      <c r="A22" s="753">
        <v>7</v>
      </c>
      <c r="B22" s="323" t="s">
        <v>788</v>
      </c>
      <c r="C22" s="686">
        <v>6603696.3200000003</v>
      </c>
      <c r="D22" s="686">
        <v>0</v>
      </c>
      <c r="E22" s="687">
        <f t="shared" si="0"/>
        <v>6603696.3200000003</v>
      </c>
      <c r="F22" s="686"/>
      <c r="G22" s="686">
        <v>0</v>
      </c>
      <c r="H22" s="754">
        <f t="shared" si="1"/>
        <v>0</v>
      </c>
    </row>
    <row r="23" spans="1:8" ht="36.9" customHeight="1">
      <c r="A23" s="753">
        <v>8</v>
      </c>
      <c r="B23" s="324" t="s">
        <v>789</v>
      </c>
      <c r="C23" s="686"/>
      <c r="D23" s="686"/>
      <c r="E23" s="687">
        <f t="shared" si="0"/>
        <v>0</v>
      </c>
      <c r="F23" s="686">
        <v>-1670988.7025900143</v>
      </c>
      <c r="G23" s="686"/>
      <c r="H23" s="754">
        <f t="shared" si="1"/>
        <v>-1670988.7025900143</v>
      </c>
    </row>
    <row r="24" spans="1:8" ht="34.5" customHeight="1">
      <c r="A24" s="753">
        <v>9</v>
      </c>
      <c r="B24" s="324" t="s">
        <v>790</v>
      </c>
      <c r="C24" s="686"/>
      <c r="D24" s="686"/>
      <c r="E24" s="687">
        <f t="shared" si="0"/>
        <v>0</v>
      </c>
      <c r="F24" s="686"/>
      <c r="G24" s="686"/>
      <c r="H24" s="754">
        <f t="shared" si="1"/>
        <v>0</v>
      </c>
    </row>
    <row r="25" spans="1:8">
      <c r="A25" s="753">
        <v>10</v>
      </c>
      <c r="B25" s="323" t="s">
        <v>791</v>
      </c>
      <c r="C25" s="686">
        <v>-2907388.3800000008</v>
      </c>
      <c r="D25" s="686">
        <v>0</v>
      </c>
      <c r="E25" s="687">
        <f t="shared" si="0"/>
        <v>-2907388.3800000008</v>
      </c>
      <c r="F25" s="686">
        <v>5087071.9399999976</v>
      </c>
      <c r="G25" s="686"/>
      <c r="H25" s="754">
        <f t="shared" si="1"/>
        <v>5087071.9399999976</v>
      </c>
    </row>
    <row r="26" spans="1:8" ht="27" customHeight="1">
      <c r="A26" s="753">
        <v>11</v>
      </c>
      <c r="B26" s="325" t="s">
        <v>792</v>
      </c>
      <c r="C26" s="686">
        <v>44884.44</v>
      </c>
      <c r="D26" s="686">
        <v>0</v>
      </c>
      <c r="E26" s="687">
        <f t="shared" si="0"/>
        <v>44884.44</v>
      </c>
      <c r="F26" s="686">
        <v>12484.880000000001</v>
      </c>
      <c r="G26" s="686"/>
      <c r="H26" s="754">
        <f t="shared" si="1"/>
        <v>12484.880000000001</v>
      </c>
    </row>
    <row r="27" spans="1:8">
      <c r="A27" s="753">
        <v>12</v>
      </c>
      <c r="B27" s="323" t="s">
        <v>793</v>
      </c>
      <c r="C27" s="686">
        <v>4054085.4000000004</v>
      </c>
      <c r="D27" s="686">
        <v>0</v>
      </c>
      <c r="E27" s="687">
        <f>C27+D27</f>
        <v>4054085.4000000004</v>
      </c>
      <c r="F27" s="686"/>
      <c r="G27" s="686">
        <v>0</v>
      </c>
      <c r="H27" s="754">
        <f t="shared" si="1"/>
        <v>0</v>
      </c>
    </row>
    <row r="28" spans="1:8">
      <c r="A28" s="753">
        <v>13</v>
      </c>
      <c r="B28" s="326" t="s">
        <v>794</v>
      </c>
      <c r="C28" s="686">
        <v>4363016</v>
      </c>
      <c r="D28" s="686">
        <v>31573</v>
      </c>
      <c r="E28" s="687">
        <f t="shared" si="0"/>
        <v>4394589</v>
      </c>
      <c r="F28" s="686">
        <v>-7854402.7099999972</v>
      </c>
      <c r="G28" s="686">
        <v>0</v>
      </c>
      <c r="H28" s="754">
        <f t="shared" si="1"/>
        <v>-7854402.7099999972</v>
      </c>
    </row>
    <row r="29" spans="1:8">
      <c r="A29" s="753">
        <v>14</v>
      </c>
      <c r="B29" s="327" t="s">
        <v>795</v>
      </c>
      <c r="C29" s="686">
        <v>-49337868.57</v>
      </c>
      <c r="D29" s="686">
        <v>-970682.36999999988</v>
      </c>
      <c r="E29" s="687">
        <f t="shared" si="0"/>
        <v>-50308550.939999998</v>
      </c>
      <c r="F29" s="686">
        <v>-30104204.060239088</v>
      </c>
      <c r="G29" s="686">
        <v>0</v>
      </c>
      <c r="H29" s="754">
        <f t="shared" si="1"/>
        <v>-30104204.060239088</v>
      </c>
    </row>
    <row r="30" spans="1:8">
      <c r="A30" s="753">
        <v>14.1</v>
      </c>
      <c r="B30" s="312" t="s">
        <v>796</v>
      </c>
      <c r="C30" s="686">
        <v>-31538996.190000001</v>
      </c>
      <c r="D30" s="686"/>
      <c r="E30" s="687">
        <f t="shared" si="0"/>
        <v>-31538996.190000001</v>
      </c>
      <c r="F30" s="686">
        <v>-28183365.200239088</v>
      </c>
      <c r="G30" s="686"/>
      <c r="H30" s="754">
        <f t="shared" si="1"/>
        <v>-28183365.200239088</v>
      </c>
    </row>
    <row r="31" spans="1:8">
      <c r="A31" s="753">
        <v>14.2</v>
      </c>
      <c r="B31" s="312" t="s">
        <v>797</v>
      </c>
      <c r="C31" s="686">
        <v>-17798872.379999999</v>
      </c>
      <c r="D31" s="686">
        <v>-970682.36999999988</v>
      </c>
      <c r="E31" s="687">
        <f t="shared" si="0"/>
        <v>-18769554.75</v>
      </c>
      <c r="F31" s="686">
        <v>-1920838.86</v>
      </c>
      <c r="G31" s="686">
        <v>0</v>
      </c>
      <c r="H31" s="754">
        <f t="shared" si="1"/>
        <v>-1920838.86</v>
      </c>
    </row>
    <row r="32" spans="1:8">
      <c r="A32" s="753">
        <v>15</v>
      </c>
      <c r="B32" s="688" t="s">
        <v>798</v>
      </c>
      <c r="C32" s="686">
        <v>-8958716.4000000004</v>
      </c>
      <c r="D32" s="686"/>
      <c r="E32" s="687">
        <f t="shared" si="0"/>
        <v>-8958716.4000000004</v>
      </c>
      <c r="F32" s="686">
        <v>-8676456.2999999989</v>
      </c>
      <c r="G32" s="686"/>
      <c r="H32" s="754">
        <f t="shared" si="1"/>
        <v>-8676456.2999999989</v>
      </c>
    </row>
    <row r="33" spans="1:8" ht="22.5" customHeight="1">
      <c r="A33" s="753">
        <v>16</v>
      </c>
      <c r="B33" s="308" t="s">
        <v>799</v>
      </c>
      <c r="C33" s="686"/>
      <c r="D33" s="686"/>
      <c r="E33" s="687">
        <f t="shared" si="0"/>
        <v>0</v>
      </c>
      <c r="F33" s="686"/>
      <c r="G33" s="686"/>
      <c r="H33" s="754">
        <f t="shared" si="1"/>
        <v>0</v>
      </c>
    </row>
    <row r="34" spans="1:8">
      <c r="A34" s="753">
        <v>17</v>
      </c>
      <c r="B34" s="323" t="s">
        <v>800</v>
      </c>
      <c r="C34" s="686">
        <f>SUM(C35:C36)</f>
        <v>300742.47156735271</v>
      </c>
      <c r="D34" s="686">
        <f>SUM(D35:D36)</f>
        <v>30101.417361613607</v>
      </c>
      <c r="E34" s="687">
        <f t="shared" si="0"/>
        <v>330843.88892896631</v>
      </c>
      <c r="F34" s="686">
        <v>431867.33199110115</v>
      </c>
      <c r="G34" s="686">
        <v>44076.950070357096</v>
      </c>
      <c r="H34" s="754">
        <f t="shared" si="1"/>
        <v>475944.28206145822</v>
      </c>
    </row>
    <row r="35" spans="1:8">
      <c r="A35" s="753">
        <v>17.100000000000001</v>
      </c>
      <c r="B35" s="328" t="s">
        <v>801</v>
      </c>
      <c r="C35" s="686">
        <v>300742.47156735271</v>
      </c>
      <c r="D35" s="686">
        <v>30101.417361613607</v>
      </c>
      <c r="E35" s="687">
        <f t="shared" si="0"/>
        <v>330843.88892896631</v>
      </c>
      <c r="F35" s="686">
        <v>431867.33199110115</v>
      </c>
      <c r="G35" s="686">
        <v>44076.950070357096</v>
      </c>
      <c r="H35" s="754">
        <f t="shared" si="1"/>
        <v>475944.28206145822</v>
      </c>
    </row>
    <row r="36" spans="1:8">
      <c r="A36" s="753">
        <v>17.2</v>
      </c>
      <c r="B36" s="312" t="s">
        <v>802</v>
      </c>
      <c r="C36" s="686"/>
      <c r="D36" s="686"/>
      <c r="E36" s="687">
        <f t="shared" si="0"/>
        <v>0</v>
      </c>
      <c r="F36" s="686"/>
      <c r="G36" s="686"/>
      <c r="H36" s="754">
        <f t="shared" si="1"/>
        <v>0</v>
      </c>
    </row>
    <row r="37" spans="1:8" ht="41.4" customHeight="1">
      <c r="A37" s="753">
        <v>18</v>
      </c>
      <c r="B37" s="329" t="s">
        <v>803</v>
      </c>
      <c r="C37" s="686">
        <f>SUM(C38:C39)</f>
        <v>-7978451.0499999998</v>
      </c>
      <c r="D37" s="686">
        <f>SUM(D38:D39)</f>
        <v>228374</v>
      </c>
      <c r="E37" s="687">
        <f t="shared" si="0"/>
        <v>-7750077.0499999998</v>
      </c>
      <c r="F37" s="686">
        <v>-8852758.0207438748</v>
      </c>
      <c r="G37" s="686">
        <v>1619047.2995357581</v>
      </c>
      <c r="H37" s="754">
        <f t="shared" si="1"/>
        <v>-7233710.721208117</v>
      </c>
    </row>
    <row r="38" spans="1:8" ht="20.399999999999999">
      <c r="A38" s="753">
        <v>18.100000000000001</v>
      </c>
      <c r="B38" s="318" t="s">
        <v>804</v>
      </c>
      <c r="C38" s="686"/>
      <c r="D38" s="686">
        <v>0</v>
      </c>
      <c r="E38" s="687">
        <f t="shared" si="0"/>
        <v>0</v>
      </c>
      <c r="F38" s="686"/>
      <c r="G38" s="686">
        <v>0</v>
      </c>
      <c r="H38" s="754">
        <f t="shared" si="1"/>
        <v>0</v>
      </c>
    </row>
    <row r="39" spans="1:8">
      <c r="A39" s="753">
        <v>18.2</v>
      </c>
      <c r="B39" s="318" t="s">
        <v>805</v>
      </c>
      <c r="C39" s="686">
        <v>-7978451.0499999998</v>
      </c>
      <c r="D39" s="686">
        <v>228374</v>
      </c>
      <c r="E39" s="687">
        <f t="shared" si="0"/>
        <v>-7750077.0499999998</v>
      </c>
      <c r="F39" s="686">
        <v>-8852758.0207438748</v>
      </c>
      <c r="G39" s="686">
        <v>1619047.2995357581</v>
      </c>
      <c r="H39" s="754">
        <f t="shared" si="1"/>
        <v>-7233710.721208117</v>
      </c>
    </row>
    <row r="40" spans="1:8" ht="24.6" customHeight="1">
      <c r="A40" s="753">
        <v>19</v>
      </c>
      <c r="B40" s="329" t="s">
        <v>806</v>
      </c>
      <c r="C40" s="686"/>
      <c r="D40" s="686"/>
      <c r="E40" s="687">
        <f t="shared" si="0"/>
        <v>0</v>
      </c>
      <c r="F40" s="686"/>
      <c r="G40" s="686"/>
      <c r="H40" s="754">
        <f t="shared" si="1"/>
        <v>0</v>
      </c>
    </row>
    <row r="41" spans="1:8" ht="24.9" customHeight="1">
      <c r="A41" s="753">
        <v>20</v>
      </c>
      <c r="B41" s="329" t="s">
        <v>807</v>
      </c>
      <c r="C41" s="686">
        <v>-124123.19</v>
      </c>
      <c r="D41" s="686">
        <v>0</v>
      </c>
      <c r="E41" s="687">
        <f t="shared" si="0"/>
        <v>-124123.19</v>
      </c>
      <c r="F41" s="686"/>
      <c r="G41" s="686"/>
      <c r="H41" s="754">
        <f t="shared" si="1"/>
        <v>0</v>
      </c>
    </row>
    <row r="42" spans="1:8" ht="33" customHeight="1">
      <c r="A42" s="753">
        <v>21</v>
      </c>
      <c r="B42" s="330" t="s">
        <v>808</v>
      </c>
      <c r="C42" s="686"/>
      <c r="D42" s="686"/>
      <c r="E42" s="687">
        <f t="shared" si="0"/>
        <v>0</v>
      </c>
      <c r="F42" s="686"/>
      <c r="G42" s="686"/>
      <c r="H42" s="754">
        <f t="shared" si="1"/>
        <v>0</v>
      </c>
    </row>
    <row r="43" spans="1:8">
      <c r="A43" s="753">
        <v>22</v>
      </c>
      <c r="B43" s="689" t="s">
        <v>809</v>
      </c>
      <c r="C43" s="686">
        <f>SUM(C6,C13,C18,C19,C20,C21,C22,C23,C24,C25,C26,C27,C28,C29,C32,C33,C34,C37,C40,C41,C42)</f>
        <v>20388899.62587228</v>
      </c>
      <c r="D43" s="686">
        <f>SUM(D6,D13,D18,D19,D20,D21,D22,D23,D24,D25,D26,D27,D28,D29,D32,D33,D34,D37,D40,D41,D42)</f>
        <v>8046652.7048935192</v>
      </c>
      <c r="E43" s="687">
        <f t="shared" si="0"/>
        <v>28435552.330765799</v>
      </c>
      <c r="F43" s="686">
        <f>SUM(F6,F13,F18,F19,F20,F21,F22,F23,F24,F25,F26,F27,F28,F29,F32,F33,F34,F37,F40,F41,F42)</f>
        <v>17437188.7177995</v>
      </c>
      <c r="G43" s="686">
        <f>SUM(G6,G13,G18,G19,G20,G21,G22,G23,G24,G25,G26,G27,G28,G29,G32,G33,G34,G37,G40,G41,G42)</f>
        <v>7515285.4919528915</v>
      </c>
      <c r="H43" s="754">
        <f t="shared" si="1"/>
        <v>24952474.209752392</v>
      </c>
    </row>
    <row r="44" spans="1:8">
      <c r="A44" s="753">
        <v>23</v>
      </c>
      <c r="B44" s="689" t="s">
        <v>810</v>
      </c>
      <c r="C44" s="686">
        <v>3684917.69</v>
      </c>
      <c r="D44" s="686"/>
      <c r="E44" s="687">
        <f t="shared" si="0"/>
        <v>3684917.69</v>
      </c>
      <c r="F44" s="686">
        <v>3194091.05</v>
      </c>
      <c r="G44" s="686"/>
      <c r="H44" s="754">
        <f t="shared" si="1"/>
        <v>3194091.05</v>
      </c>
    </row>
    <row r="45" spans="1:8" ht="15" thickBot="1">
      <c r="A45" s="755">
        <v>24</v>
      </c>
      <c r="B45" s="756" t="s">
        <v>811</v>
      </c>
      <c r="C45" s="757">
        <f>C43-C44</f>
        <v>16703981.935872281</v>
      </c>
      <c r="D45" s="757">
        <f>D43-D44</f>
        <v>8046652.7048935192</v>
      </c>
      <c r="E45" s="758">
        <f t="shared" si="0"/>
        <v>24750634.640765801</v>
      </c>
      <c r="F45" s="757">
        <f>F43-F44</f>
        <v>14243097.667799499</v>
      </c>
      <c r="G45" s="757">
        <f>G43-G44</f>
        <v>7515285.4919528915</v>
      </c>
      <c r="H45" s="759">
        <f t="shared" si="1"/>
        <v>21758383.159752391</v>
      </c>
    </row>
  </sheetData>
  <mergeCells count="4">
    <mergeCell ref="B4:B5"/>
    <mergeCell ref="C4:E4"/>
    <mergeCell ref="F4:H4"/>
    <mergeCell ref="A4:A5"/>
  </mergeCells>
  <pageMargins left="0.7" right="0.7" top="0.75" bottom="0.75" header="0.3" footer="0.3"/>
  <pageSetup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7"/>
  <sheetViews>
    <sheetView topLeftCell="A28" zoomScale="80" zoomScaleNormal="80" workbookViewId="0">
      <selection activeCell="D48" sqref="D48"/>
    </sheetView>
  </sheetViews>
  <sheetFormatPr defaultRowHeight="14.4"/>
  <cols>
    <col min="1" max="1" width="8.6640625" style="331"/>
    <col min="2" max="2" width="87.5546875" bestFit="1" customWidth="1"/>
    <col min="3" max="3" width="14.6640625" customWidth="1"/>
    <col min="4" max="5" width="15.33203125" bestFit="1" customWidth="1"/>
    <col min="6" max="6" width="15" customWidth="1"/>
    <col min="7" max="7" width="14.88671875" bestFit="1" customWidth="1"/>
    <col min="8" max="8" width="15.44140625" bestFit="1" customWidth="1"/>
  </cols>
  <sheetData>
    <row r="1" spans="1:8">
      <c r="A1" s="17" t="s">
        <v>108</v>
      </c>
      <c r="B1" s="253" t="str">
        <f>Info!C2</f>
        <v>სს ”ლიბერთი ბანკი”</v>
      </c>
      <c r="C1" s="16"/>
      <c r="D1" s="215"/>
      <c r="E1" s="215"/>
      <c r="F1" s="215"/>
      <c r="G1" s="215"/>
    </row>
    <row r="2" spans="1:8">
      <c r="A2" s="17" t="s">
        <v>109</v>
      </c>
      <c r="B2" s="494">
        <f>'1. key ratios'!B2</f>
        <v>45382</v>
      </c>
      <c r="C2" s="29"/>
      <c r="D2" s="18"/>
      <c r="E2" s="18"/>
      <c r="F2" s="18"/>
      <c r="G2" s="18"/>
      <c r="H2" s="1"/>
    </row>
    <row r="3" spans="1:8" ht="15" thickBot="1">
      <c r="A3" s="17"/>
      <c r="B3" s="16"/>
      <c r="C3" s="29"/>
      <c r="D3" s="18"/>
      <c r="E3" s="18"/>
      <c r="F3" s="18"/>
      <c r="G3" s="18"/>
      <c r="H3" s="1"/>
    </row>
    <row r="4" spans="1:8">
      <c r="A4" s="882" t="s">
        <v>25</v>
      </c>
      <c r="B4" s="895" t="s">
        <v>151</v>
      </c>
      <c r="C4" s="897" t="s">
        <v>114</v>
      </c>
      <c r="D4" s="897"/>
      <c r="E4" s="897"/>
      <c r="F4" s="897" t="s">
        <v>115</v>
      </c>
      <c r="G4" s="897"/>
      <c r="H4" s="898"/>
    </row>
    <row r="5" spans="1:8">
      <c r="A5" s="883"/>
      <c r="B5" s="896"/>
      <c r="C5" s="685" t="s">
        <v>26</v>
      </c>
      <c r="D5" s="685" t="s">
        <v>88</v>
      </c>
      <c r="E5" s="685" t="s">
        <v>66</v>
      </c>
      <c r="F5" s="685" t="s">
        <v>26</v>
      </c>
      <c r="G5" s="685" t="s">
        <v>88</v>
      </c>
      <c r="H5" s="747" t="s">
        <v>66</v>
      </c>
    </row>
    <row r="6" spans="1:8">
      <c r="A6" s="658">
        <v>1</v>
      </c>
      <c r="B6" s="690" t="s">
        <v>812</v>
      </c>
      <c r="C6" s="522">
        <v>0</v>
      </c>
      <c r="D6" s="522">
        <v>0</v>
      </c>
      <c r="E6" s="523">
        <f t="shared" ref="E6:E43" si="0">C6+D6</f>
        <v>0</v>
      </c>
      <c r="F6" s="522">
        <v>0</v>
      </c>
      <c r="G6" s="522">
        <v>0</v>
      </c>
      <c r="H6" s="748">
        <f t="shared" ref="H6:H43" si="1">F6+G6</f>
        <v>0</v>
      </c>
    </row>
    <row r="7" spans="1:8">
      <c r="A7" s="658">
        <v>2</v>
      </c>
      <c r="B7" s="690" t="s">
        <v>177</v>
      </c>
      <c r="C7" s="522">
        <v>0</v>
      </c>
      <c r="D7" s="522">
        <v>0</v>
      </c>
      <c r="E7" s="523">
        <f t="shared" si="0"/>
        <v>0</v>
      </c>
      <c r="F7" s="522">
        <v>0</v>
      </c>
      <c r="G7" s="522">
        <v>0</v>
      </c>
      <c r="H7" s="748">
        <f t="shared" si="1"/>
        <v>0</v>
      </c>
    </row>
    <row r="8" spans="1:8">
      <c r="A8" s="658">
        <v>3</v>
      </c>
      <c r="B8" s="690" t="s">
        <v>179</v>
      </c>
      <c r="C8" s="522">
        <f>C9+C10</f>
        <v>475966845.25999999</v>
      </c>
      <c r="D8" s="522">
        <f>D9+D10</f>
        <v>17028798226.350002</v>
      </c>
      <c r="E8" s="523">
        <f t="shared" si="0"/>
        <v>17504765071.610001</v>
      </c>
      <c r="F8" s="522">
        <f>F9+F10</f>
        <v>469436443</v>
      </c>
      <c r="G8" s="522">
        <f>G9+G10</f>
        <v>16177777695</v>
      </c>
      <c r="H8" s="748">
        <f t="shared" si="1"/>
        <v>16647214138</v>
      </c>
    </row>
    <row r="9" spans="1:8">
      <c r="A9" s="658">
        <v>3.1</v>
      </c>
      <c r="B9" s="691" t="s">
        <v>813</v>
      </c>
      <c r="C9" s="522">
        <v>0</v>
      </c>
      <c r="D9" s="522">
        <v>0</v>
      </c>
      <c r="E9" s="523">
        <f t="shared" si="0"/>
        <v>0</v>
      </c>
      <c r="F9" s="522">
        <v>0</v>
      </c>
      <c r="G9" s="522">
        <v>0</v>
      </c>
      <c r="H9" s="748">
        <f t="shared" si="1"/>
        <v>0</v>
      </c>
    </row>
    <row r="10" spans="1:8">
      <c r="A10" s="658">
        <v>3.2</v>
      </c>
      <c r="B10" s="691" t="s">
        <v>814</v>
      </c>
      <c r="C10" s="522">
        <v>475966845.25999999</v>
      </c>
      <c r="D10" s="522">
        <v>17028798226.350002</v>
      </c>
      <c r="E10" s="523">
        <f t="shared" si="0"/>
        <v>17504765071.610001</v>
      </c>
      <c r="F10" s="522">
        <v>469436443</v>
      </c>
      <c r="G10" s="522">
        <v>16177777695</v>
      </c>
      <c r="H10" s="748">
        <f t="shared" si="1"/>
        <v>16647214138</v>
      </c>
    </row>
    <row r="11" spans="1:8" ht="30" customHeight="1">
      <c r="A11" s="658">
        <v>4</v>
      </c>
      <c r="B11" s="690" t="s">
        <v>178</v>
      </c>
      <c r="C11" s="522">
        <f>C12+C13</f>
        <v>359285000</v>
      </c>
      <c r="D11" s="522">
        <f>D12+D13</f>
        <v>0</v>
      </c>
      <c r="E11" s="523">
        <f t="shared" si="0"/>
        <v>359285000</v>
      </c>
      <c r="F11" s="522">
        <f>F12+F13</f>
        <v>276157000</v>
      </c>
      <c r="G11" s="522">
        <f>G12+G13</f>
        <v>0</v>
      </c>
      <c r="H11" s="748">
        <f t="shared" si="1"/>
        <v>276157000</v>
      </c>
    </row>
    <row r="12" spans="1:8">
      <c r="A12" s="658">
        <v>4.0999999999999996</v>
      </c>
      <c r="B12" s="691" t="s">
        <v>815</v>
      </c>
      <c r="C12" s="522">
        <v>359285000</v>
      </c>
      <c r="D12" s="522">
        <v>0</v>
      </c>
      <c r="E12" s="523">
        <f t="shared" si="0"/>
        <v>359285000</v>
      </c>
      <c r="F12" s="522">
        <v>276157000</v>
      </c>
      <c r="G12" s="522">
        <v>0</v>
      </c>
      <c r="H12" s="748">
        <f t="shared" si="1"/>
        <v>276157000</v>
      </c>
    </row>
    <row r="13" spans="1:8">
      <c r="A13" s="658">
        <v>4.2</v>
      </c>
      <c r="B13" s="691" t="s">
        <v>816</v>
      </c>
      <c r="C13" s="522">
        <v>0</v>
      </c>
      <c r="D13" s="522">
        <v>0</v>
      </c>
      <c r="E13" s="523">
        <f t="shared" si="0"/>
        <v>0</v>
      </c>
      <c r="F13" s="522">
        <v>0</v>
      </c>
      <c r="G13" s="522">
        <v>0</v>
      </c>
      <c r="H13" s="748">
        <f t="shared" si="1"/>
        <v>0</v>
      </c>
    </row>
    <row r="14" spans="1:8">
      <c r="A14" s="658">
        <v>5</v>
      </c>
      <c r="B14" s="692" t="s">
        <v>817</v>
      </c>
      <c r="C14" s="522">
        <f>C15+C16+C17+C23+C24+C25+C26</f>
        <v>199862237.23000002</v>
      </c>
      <c r="D14" s="522">
        <f>D15+D16+D17+D23+D24+D25+D26</f>
        <v>5283405376.1799994</v>
      </c>
      <c r="E14" s="523">
        <f t="shared" si="0"/>
        <v>5483267613.4099998</v>
      </c>
      <c r="F14" s="522">
        <f>F15+F16+F17+F23+F24+F25+F26</f>
        <v>211757666</v>
      </c>
      <c r="G14" s="522">
        <f>G15+G16+G17+G23+G24+G25+G26</f>
        <v>5027990580</v>
      </c>
      <c r="H14" s="748">
        <f t="shared" si="1"/>
        <v>5239748246</v>
      </c>
    </row>
    <row r="15" spans="1:8">
      <c r="A15" s="658">
        <v>5.0999999999999996</v>
      </c>
      <c r="B15" s="693" t="s">
        <v>818</v>
      </c>
      <c r="C15" s="522">
        <v>34943948.850000001</v>
      </c>
      <c r="D15" s="522">
        <v>8075039.8799999999</v>
      </c>
      <c r="E15" s="523">
        <f>C15+D15</f>
        <v>43018988.730000004</v>
      </c>
      <c r="F15" s="522">
        <v>34938224</v>
      </c>
      <c r="G15" s="522">
        <v>7685398</v>
      </c>
      <c r="H15" s="748">
        <f t="shared" si="1"/>
        <v>42623622</v>
      </c>
    </row>
    <row r="16" spans="1:8">
      <c r="A16" s="658">
        <v>5.2</v>
      </c>
      <c r="B16" s="693" t="s">
        <v>819</v>
      </c>
      <c r="C16" s="522">
        <v>75238491.209999993</v>
      </c>
      <c r="D16" s="522">
        <v>101751585.8</v>
      </c>
      <c r="E16" s="523">
        <f>C16+D16</f>
        <v>176990077.00999999</v>
      </c>
      <c r="F16" s="522">
        <v>87139645</v>
      </c>
      <c r="G16" s="522">
        <v>104995248</v>
      </c>
      <c r="H16" s="748">
        <f t="shared" si="1"/>
        <v>192134893</v>
      </c>
    </row>
    <row r="17" spans="1:8">
      <c r="A17" s="658">
        <v>5.3</v>
      </c>
      <c r="B17" s="693" t="s">
        <v>820</v>
      </c>
      <c r="C17" s="522">
        <f>SUM(C18:C22)</f>
        <v>1531900</v>
      </c>
      <c r="D17" s="522">
        <f>SUM(D18:D22)</f>
        <v>3296186464</v>
      </c>
      <c r="E17" s="523">
        <f>C17+D17</f>
        <v>3297718364</v>
      </c>
      <c r="F17" s="522">
        <f>SUM(F18:F22)</f>
        <v>1531900</v>
      </c>
      <c r="G17" s="522">
        <f>SUM(G18:G22)</f>
        <v>3131212642</v>
      </c>
      <c r="H17" s="748">
        <f t="shared" si="1"/>
        <v>3132744542</v>
      </c>
    </row>
    <row r="18" spans="1:8">
      <c r="A18" s="658" t="s">
        <v>180</v>
      </c>
      <c r="B18" s="694" t="s">
        <v>821</v>
      </c>
      <c r="C18" s="522">
        <v>0</v>
      </c>
      <c r="D18" s="522">
        <v>211597385.83700299</v>
      </c>
      <c r="E18" s="523">
        <f t="shared" si="0"/>
        <v>211597385.83700299</v>
      </c>
      <c r="F18" s="522">
        <v>0</v>
      </c>
      <c r="G18" s="522">
        <v>726593732</v>
      </c>
      <c r="H18" s="748">
        <f t="shared" si="1"/>
        <v>726593732</v>
      </c>
    </row>
    <row r="19" spans="1:8">
      <c r="A19" s="658" t="s">
        <v>181</v>
      </c>
      <c r="B19" s="695" t="s">
        <v>822</v>
      </c>
      <c r="C19" s="522">
        <v>344000</v>
      </c>
      <c r="D19" s="522">
        <v>1101482278.9677937</v>
      </c>
      <c r="E19" s="523">
        <f t="shared" si="0"/>
        <v>1101826278.9677937</v>
      </c>
      <c r="F19" s="522">
        <v>299000</v>
      </c>
      <c r="G19" s="522">
        <v>927295947</v>
      </c>
      <c r="H19" s="748">
        <f t="shared" si="1"/>
        <v>927594947</v>
      </c>
    </row>
    <row r="20" spans="1:8">
      <c r="A20" s="658" t="s">
        <v>182</v>
      </c>
      <c r="B20" s="695" t="s">
        <v>823</v>
      </c>
      <c r="C20" s="522">
        <v>0</v>
      </c>
      <c r="D20" s="522">
        <v>279470118.15850002</v>
      </c>
      <c r="E20" s="523">
        <f t="shared" si="0"/>
        <v>279470118.15850002</v>
      </c>
      <c r="F20" s="522">
        <v>0</v>
      </c>
      <c r="G20" s="522">
        <v>297810851</v>
      </c>
      <c r="H20" s="748">
        <f t="shared" si="1"/>
        <v>297810851</v>
      </c>
    </row>
    <row r="21" spans="1:8">
      <c r="A21" s="658" t="s">
        <v>183</v>
      </c>
      <c r="B21" s="695" t="s">
        <v>824</v>
      </c>
      <c r="C21" s="522">
        <v>1136900</v>
      </c>
      <c r="D21" s="522">
        <v>1585305515.407403</v>
      </c>
      <c r="E21" s="523">
        <f t="shared" si="0"/>
        <v>1586442415.407403</v>
      </c>
      <c r="F21" s="522">
        <v>1181900</v>
      </c>
      <c r="G21" s="522">
        <v>1061795156</v>
      </c>
      <c r="H21" s="748">
        <f t="shared" si="1"/>
        <v>1062977056</v>
      </c>
    </row>
    <row r="22" spans="1:8">
      <c r="A22" s="658" t="s">
        <v>184</v>
      </c>
      <c r="B22" s="695" t="s">
        <v>541</v>
      </c>
      <c r="C22" s="522">
        <v>51000</v>
      </c>
      <c r="D22" s="522">
        <v>118331165.62930034</v>
      </c>
      <c r="E22" s="523">
        <f t="shared" si="0"/>
        <v>118382165.62930034</v>
      </c>
      <c r="F22" s="522">
        <v>51000</v>
      </c>
      <c r="G22" s="522">
        <v>117716956</v>
      </c>
      <c r="H22" s="748">
        <f t="shared" si="1"/>
        <v>117767956</v>
      </c>
    </row>
    <row r="23" spans="1:8">
      <c r="A23" s="658">
        <v>5.4</v>
      </c>
      <c r="B23" s="693" t="s">
        <v>825</v>
      </c>
      <c r="C23" s="522">
        <v>2760542.17</v>
      </c>
      <c r="D23" s="522">
        <v>432020326.10000002</v>
      </c>
      <c r="E23" s="523">
        <f t="shared" si="0"/>
        <v>434780868.27000004</v>
      </c>
      <c r="F23" s="522">
        <v>2760542</v>
      </c>
      <c r="G23" s="522">
        <v>410397671</v>
      </c>
      <c r="H23" s="748">
        <f t="shared" si="1"/>
        <v>413158213</v>
      </c>
    </row>
    <row r="24" spans="1:8">
      <c r="A24" s="658">
        <v>5.5</v>
      </c>
      <c r="B24" s="693" t="s">
        <v>826</v>
      </c>
      <c r="C24" s="522">
        <v>13625000</v>
      </c>
      <c r="D24" s="522">
        <v>595393529.79999995</v>
      </c>
      <c r="E24" s="523">
        <f t="shared" si="0"/>
        <v>609018529.79999995</v>
      </c>
      <c r="F24" s="522">
        <v>13625000</v>
      </c>
      <c r="G24" s="522">
        <v>565608248</v>
      </c>
      <c r="H24" s="748">
        <f t="shared" si="1"/>
        <v>579233248</v>
      </c>
    </row>
    <row r="25" spans="1:8">
      <c r="A25" s="658">
        <v>5.6</v>
      </c>
      <c r="B25" s="693" t="s">
        <v>827</v>
      </c>
      <c r="C25" s="522">
        <v>19000010</v>
      </c>
      <c r="D25" s="522">
        <v>496826905.39999998</v>
      </c>
      <c r="E25" s="523">
        <f t="shared" si="0"/>
        <v>515826915.39999998</v>
      </c>
      <c r="F25" s="522">
        <v>19000010</v>
      </c>
      <c r="G25" s="522">
        <v>472391805</v>
      </c>
      <c r="H25" s="748">
        <f t="shared" si="1"/>
        <v>491391815</v>
      </c>
    </row>
    <row r="26" spans="1:8">
      <c r="A26" s="658">
        <v>5.7</v>
      </c>
      <c r="B26" s="693" t="s">
        <v>541</v>
      </c>
      <c r="C26" s="522">
        <v>52762345</v>
      </c>
      <c r="D26" s="522">
        <v>353151525.19999999</v>
      </c>
      <c r="E26" s="523">
        <f t="shared" si="0"/>
        <v>405913870.19999999</v>
      </c>
      <c r="F26" s="522">
        <v>52762345</v>
      </c>
      <c r="G26" s="522">
        <v>335699568</v>
      </c>
      <c r="H26" s="748">
        <f t="shared" si="1"/>
        <v>388461913</v>
      </c>
    </row>
    <row r="27" spans="1:8">
      <c r="A27" s="658">
        <v>6</v>
      </c>
      <c r="B27" s="692" t="s">
        <v>828</v>
      </c>
      <c r="C27" s="522">
        <v>135286679.77000001</v>
      </c>
      <c r="D27" s="522">
        <v>115442491.67</v>
      </c>
      <c r="E27" s="523">
        <f t="shared" si="0"/>
        <v>250729171.44</v>
      </c>
      <c r="F27" s="522">
        <v>61301192</v>
      </c>
      <c r="G27" s="522">
        <v>85825786</v>
      </c>
      <c r="H27" s="748">
        <f t="shared" si="1"/>
        <v>147126978</v>
      </c>
    </row>
    <row r="28" spans="1:8">
      <c r="A28" s="658">
        <v>7</v>
      </c>
      <c r="B28" s="692" t="s">
        <v>829</v>
      </c>
      <c r="C28" s="522">
        <v>55080177.009999998</v>
      </c>
      <c r="D28" s="522">
        <v>9533661.932</v>
      </c>
      <c r="E28" s="523">
        <f t="shared" si="0"/>
        <v>64613838.942000002</v>
      </c>
      <c r="F28" s="522">
        <v>25314657</v>
      </c>
      <c r="G28" s="522">
        <v>9152371</v>
      </c>
      <c r="H28" s="748">
        <f t="shared" si="1"/>
        <v>34467028</v>
      </c>
    </row>
    <row r="29" spans="1:8">
      <c r="A29" s="658">
        <v>8</v>
      </c>
      <c r="B29" s="692" t="s">
        <v>830</v>
      </c>
      <c r="C29" s="522">
        <v>0</v>
      </c>
      <c r="D29" s="522">
        <v>0</v>
      </c>
      <c r="E29" s="523">
        <f t="shared" si="0"/>
        <v>0</v>
      </c>
      <c r="F29" s="522">
        <v>0</v>
      </c>
      <c r="G29" s="522">
        <v>0</v>
      </c>
      <c r="H29" s="748">
        <f t="shared" si="1"/>
        <v>0</v>
      </c>
    </row>
    <row r="30" spans="1:8">
      <c r="A30" s="658">
        <v>9</v>
      </c>
      <c r="B30" s="690" t="s">
        <v>185</v>
      </c>
      <c r="C30" s="522">
        <f>C31+C32+C33+C34+C35+C36+C37</f>
        <v>50089527</v>
      </c>
      <c r="D30" s="522">
        <f>D31+D32+D33+D34+D35+D36+D37</f>
        <v>96516083.320000008</v>
      </c>
      <c r="E30" s="523">
        <f t="shared" si="0"/>
        <v>146605610.31999999</v>
      </c>
      <c r="F30" s="522">
        <f>F31+F32+F33+F34+F35+F36+F37</f>
        <v>110399951</v>
      </c>
      <c r="G30" s="522">
        <f>G31+G32+G33+G34+G35+G36+G37</f>
        <v>107065042.97999999</v>
      </c>
      <c r="H30" s="748">
        <f t="shared" si="1"/>
        <v>217464993.97999999</v>
      </c>
    </row>
    <row r="31" spans="1:8" ht="27.6">
      <c r="A31" s="658">
        <v>9.1</v>
      </c>
      <c r="B31" s="691" t="s">
        <v>831</v>
      </c>
      <c r="C31" s="522">
        <v>8623599.9999999925</v>
      </c>
      <c r="D31" s="522">
        <v>58794869.990000002</v>
      </c>
      <c r="E31" s="523">
        <f t="shared" si="0"/>
        <v>67418469.989999995</v>
      </c>
      <c r="F31" s="522">
        <v>5879000</v>
      </c>
      <c r="G31" s="522">
        <v>84647230.459999993</v>
      </c>
      <c r="H31" s="748">
        <f t="shared" si="1"/>
        <v>90526230.459999993</v>
      </c>
    </row>
    <row r="32" spans="1:8" ht="27.6">
      <c r="A32" s="658">
        <v>9.1999999999999993</v>
      </c>
      <c r="B32" s="691" t="s">
        <v>832</v>
      </c>
      <c r="C32" s="522">
        <v>41465927.000000007</v>
      </c>
      <c r="D32" s="522">
        <v>37721213.330000006</v>
      </c>
      <c r="E32" s="523">
        <f t="shared" si="0"/>
        <v>79187140.330000013</v>
      </c>
      <c r="F32" s="522">
        <v>104520951</v>
      </c>
      <c r="G32" s="522">
        <v>22417812.52</v>
      </c>
      <c r="H32" s="748">
        <f t="shared" si="1"/>
        <v>126938763.52</v>
      </c>
    </row>
    <row r="33" spans="1:8" ht="27.6">
      <c r="A33" s="658">
        <v>9.3000000000000007</v>
      </c>
      <c r="B33" s="691" t="s">
        <v>833</v>
      </c>
      <c r="C33" s="522">
        <v>0</v>
      </c>
      <c r="D33" s="522">
        <v>0</v>
      </c>
      <c r="E33" s="523">
        <f t="shared" si="0"/>
        <v>0</v>
      </c>
      <c r="F33" s="522">
        <v>0</v>
      </c>
      <c r="G33" s="522">
        <v>0</v>
      </c>
      <c r="H33" s="748">
        <f t="shared" si="1"/>
        <v>0</v>
      </c>
    </row>
    <row r="34" spans="1:8" ht="17.399999999999999" customHeight="1">
      <c r="A34" s="658">
        <v>9.4</v>
      </c>
      <c r="B34" s="691" t="s">
        <v>834</v>
      </c>
      <c r="C34" s="522">
        <v>0</v>
      </c>
      <c r="D34" s="522">
        <v>0</v>
      </c>
      <c r="E34" s="523">
        <f t="shared" si="0"/>
        <v>0</v>
      </c>
      <c r="F34" s="522">
        <v>0</v>
      </c>
      <c r="G34" s="522">
        <v>0</v>
      </c>
      <c r="H34" s="748">
        <f t="shared" si="1"/>
        <v>0</v>
      </c>
    </row>
    <row r="35" spans="1:8" ht="16.95" customHeight="1">
      <c r="A35" s="658">
        <v>9.5</v>
      </c>
      <c r="B35" s="691" t="s">
        <v>835</v>
      </c>
      <c r="C35" s="522">
        <v>0</v>
      </c>
      <c r="D35" s="522">
        <v>0</v>
      </c>
      <c r="E35" s="523">
        <f t="shared" si="0"/>
        <v>0</v>
      </c>
      <c r="F35" s="522">
        <v>0</v>
      </c>
      <c r="G35" s="522">
        <v>0</v>
      </c>
      <c r="H35" s="748">
        <f t="shared" si="1"/>
        <v>0</v>
      </c>
    </row>
    <row r="36" spans="1:8" ht="27.6">
      <c r="A36" s="658">
        <v>9.6</v>
      </c>
      <c r="B36" s="691" t="s">
        <v>836</v>
      </c>
      <c r="C36" s="522">
        <v>0</v>
      </c>
      <c r="D36" s="522">
        <v>0</v>
      </c>
      <c r="E36" s="523">
        <f t="shared" si="0"/>
        <v>0</v>
      </c>
      <c r="F36" s="522">
        <v>0</v>
      </c>
      <c r="G36" s="522">
        <v>0</v>
      </c>
      <c r="H36" s="748">
        <f t="shared" si="1"/>
        <v>0</v>
      </c>
    </row>
    <row r="37" spans="1:8" ht="27.6">
      <c r="A37" s="658">
        <v>9.6999999999999993</v>
      </c>
      <c r="B37" s="691" t="s">
        <v>837</v>
      </c>
      <c r="C37" s="522">
        <v>0</v>
      </c>
      <c r="D37" s="522">
        <v>0</v>
      </c>
      <c r="E37" s="523">
        <f t="shared" si="0"/>
        <v>0</v>
      </c>
      <c r="F37" s="522">
        <v>0</v>
      </c>
      <c r="G37" s="522">
        <v>0</v>
      </c>
      <c r="H37" s="748">
        <f t="shared" si="1"/>
        <v>0</v>
      </c>
    </row>
    <row r="38" spans="1:8" ht="19.95" customHeight="1">
      <c r="A38" s="658">
        <v>10</v>
      </c>
      <c r="B38" s="696" t="s">
        <v>838</v>
      </c>
      <c r="C38" s="522">
        <f>C39+C40+C41+C42</f>
        <v>153150691.93000001</v>
      </c>
      <c r="D38" s="522">
        <f>D39+D40+D41+D42</f>
        <v>2599135.2068037107</v>
      </c>
      <c r="E38" s="523">
        <f t="shared" si="0"/>
        <v>155749827.13680372</v>
      </c>
      <c r="F38" s="522">
        <f>F39+F40+F41+F42</f>
        <v>163256255.69999957</v>
      </c>
      <c r="G38" s="522">
        <f>G39+G40+G41+G42</f>
        <v>2775367.7469437104</v>
      </c>
      <c r="H38" s="748">
        <f t="shared" si="1"/>
        <v>166031623.44694328</v>
      </c>
    </row>
    <row r="39" spans="1:8" ht="25.95" customHeight="1">
      <c r="A39" s="658">
        <v>10.1</v>
      </c>
      <c r="B39" s="691" t="s">
        <v>839</v>
      </c>
      <c r="C39" s="522">
        <v>7255408.5400000149</v>
      </c>
      <c r="D39" s="522">
        <v>637.82399999999996</v>
      </c>
      <c r="E39" s="523">
        <f t="shared" si="0"/>
        <v>7256046.364000015</v>
      </c>
      <c r="F39" s="522">
        <v>3136279.5399999907</v>
      </c>
      <c r="G39" s="522">
        <v>158018.58113600002</v>
      </c>
      <c r="H39" s="748">
        <f t="shared" si="1"/>
        <v>3294298.1211359906</v>
      </c>
    </row>
    <row r="40" spans="1:8" ht="27.6">
      <c r="A40" s="658">
        <v>10.199999999999999</v>
      </c>
      <c r="B40" s="691" t="s">
        <v>840</v>
      </c>
      <c r="C40" s="522">
        <v>0</v>
      </c>
      <c r="D40" s="522">
        <v>0</v>
      </c>
      <c r="E40" s="523">
        <f t="shared" si="0"/>
        <v>0</v>
      </c>
      <c r="F40" s="522">
        <v>0</v>
      </c>
      <c r="G40" s="522">
        <v>0</v>
      </c>
      <c r="H40" s="748">
        <f t="shared" si="1"/>
        <v>0</v>
      </c>
    </row>
    <row r="41" spans="1:8" ht="27.6">
      <c r="A41" s="658">
        <v>10.3</v>
      </c>
      <c r="B41" s="691" t="s">
        <v>841</v>
      </c>
      <c r="C41" s="522">
        <v>145895283.38999999</v>
      </c>
      <c r="D41" s="522">
        <v>2598497.3828037106</v>
      </c>
      <c r="E41" s="523">
        <f t="shared" si="0"/>
        <v>148493780.77280369</v>
      </c>
      <c r="F41" s="522">
        <v>160119976.15999958</v>
      </c>
      <c r="G41" s="522">
        <v>2617349.1658077105</v>
      </c>
      <c r="H41" s="748">
        <f t="shared" si="1"/>
        <v>162737325.3258073</v>
      </c>
    </row>
    <row r="42" spans="1:8" ht="27.6">
      <c r="A42" s="658">
        <v>10.4</v>
      </c>
      <c r="B42" s="691" t="s">
        <v>842</v>
      </c>
      <c r="C42" s="522">
        <v>0</v>
      </c>
      <c r="D42" s="522">
        <v>0</v>
      </c>
      <c r="E42" s="523">
        <f t="shared" si="0"/>
        <v>0</v>
      </c>
      <c r="F42" s="522">
        <v>0</v>
      </c>
      <c r="G42" s="522">
        <v>0</v>
      </c>
      <c r="H42" s="748">
        <f t="shared" si="1"/>
        <v>0</v>
      </c>
    </row>
    <row r="43" spans="1:8" ht="23.4" customHeight="1" thickBot="1">
      <c r="A43" s="680">
        <v>11</v>
      </c>
      <c r="B43" s="749" t="s">
        <v>186</v>
      </c>
      <c r="C43" s="750">
        <v>1787577</v>
      </c>
      <c r="D43" s="750">
        <v>324555</v>
      </c>
      <c r="E43" s="751">
        <f t="shared" si="0"/>
        <v>2112132</v>
      </c>
      <c r="F43" s="750">
        <v>2182273</v>
      </c>
      <c r="G43" s="750">
        <v>1407093.0143360002</v>
      </c>
      <c r="H43" s="752">
        <f t="shared" si="1"/>
        <v>3589366.0143360002</v>
      </c>
    </row>
    <row r="44" spans="1:8">
      <c r="C44" s="332"/>
      <c r="D44" s="332"/>
      <c r="E44" s="332"/>
      <c r="F44" s="332"/>
      <c r="G44" s="332"/>
      <c r="H44" s="332"/>
    </row>
    <row r="45" spans="1:8">
      <c r="C45" s="332"/>
      <c r="D45" s="332"/>
      <c r="E45" s="332"/>
      <c r="F45" s="332"/>
      <c r="G45" s="332"/>
      <c r="H45" s="332"/>
    </row>
    <row r="46" spans="1:8">
      <c r="C46" s="332"/>
      <c r="D46" s="332"/>
      <c r="E46" s="332"/>
      <c r="F46" s="332"/>
      <c r="G46" s="332"/>
      <c r="H46" s="332"/>
    </row>
    <row r="47" spans="1:8">
      <c r="C47" s="332"/>
      <c r="D47" s="332"/>
      <c r="E47" s="332"/>
      <c r="F47" s="332"/>
      <c r="G47" s="332"/>
      <c r="H47" s="332"/>
    </row>
  </sheetData>
  <mergeCells count="4">
    <mergeCell ref="A4:A5"/>
    <mergeCell ref="B4:B5"/>
    <mergeCell ref="C4:E4"/>
    <mergeCell ref="F4:H4"/>
  </mergeCells>
  <pageMargins left="0.7" right="0.7" top="0.75" bottom="0.75" header="0.3" footer="0.3"/>
  <pageSetup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85" zoomScaleNormal="85" workbookViewId="0">
      <pane xSplit="1" ySplit="4" topLeftCell="B5" activePane="bottomRight" state="frozen"/>
      <selection activeCell="B37" sqref="B37"/>
      <selection pane="topRight" activeCell="B37" sqref="B37"/>
      <selection pane="bottomLeft" activeCell="B37" sqref="B37"/>
      <selection pane="bottomRight" activeCell="J15" sqref="J15"/>
    </sheetView>
  </sheetViews>
  <sheetFormatPr defaultColWidth="9.109375" defaultRowHeight="13.8"/>
  <cols>
    <col min="1" max="1" width="9.5546875" style="215" bestFit="1" customWidth="1"/>
    <col min="2" max="2" width="88.33203125" style="215" customWidth="1"/>
    <col min="3" max="4" width="14.44140625" style="215" bestFit="1" customWidth="1"/>
    <col min="5" max="7" width="14.6640625" style="12" bestFit="1" customWidth="1"/>
    <col min="8" max="10" width="9.6640625" style="12" customWidth="1"/>
    <col min="11" max="16384" width="9.109375" style="12"/>
  </cols>
  <sheetData>
    <row r="1" spans="1:8">
      <c r="A1" s="729" t="s">
        <v>108</v>
      </c>
      <c r="B1" s="496" t="str">
        <f>Info!C2</f>
        <v>სს ”ლიბერთი ბანკი”</v>
      </c>
      <c r="C1" s="16"/>
    </row>
    <row r="2" spans="1:8">
      <c r="A2" s="729" t="s">
        <v>109</v>
      </c>
      <c r="B2" s="494">
        <f>'1. key ratios'!B2</f>
        <v>45382</v>
      </c>
      <c r="C2" s="29"/>
      <c r="D2" s="18"/>
      <c r="E2" s="11"/>
      <c r="F2" s="11"/>
      <c r="G2" s="11"/>
      <c r="H2" s="11"/>
    </row>
    <row r="3" spans="1:8">
      <c r="A3" s="729"/>
      <c r="B3" s="16"/>
      <c r="C3" s="29"/>
      <c r="D3" s="18"/>
      <c r="E3" s="11"/>
      <c r="F3" s="11"/>
      <c r="G3" s="11"/>
      <c r="H3" s="11"/>
    </row>
    <row r="4" spans="1:8" ht="15" customHeight="1" thickBot="1">
      <c r="A4" s="143" t="s">
        <v>253</v>
      </c>
      <c r="B4" s="144" t="s">
        <v>107</v>
      </c>
      <c r="C4" s="730" t="s">
        <v>87</v>
      </c>
    </row>
    <row r="5" spans="1:8" ht="15" customHeight="1">
      <c r="A5" s="530" t="s">
        <v>25</v>
      </c>
      <c r="B5" s="817"/>
      <c r="C5" s="732" t="str">
        <f>INT((MONTH($B$2))/3)&amp;"Q"&amp;"-"&amp;YEAR($B$2)</f>
        <v>1Q-2024</v>
      </c>
      <c r="D5" s="731" t="str">
        <f>IF(INT(MONTH($B$2))=3, "4"&amp;"Q"&amp;"-"&amp;YEAR($B$2)-1, IF(INT(MONTH($B$2))=6, "1"&amp;"Q"&amp;"-"&amp;YEAR($B$2), IF(INT(MONTH($B$2))=9, "2"&amp;"Q"&amp;"-"&amp;YEAR($B$2),IF(INT(MONTH($B$2))=12, "3"&amp;"Q"&amp;"-"&amp;YEAR($B$2), 0))))</f>
        <v>4Q-2023</v>
      </c>
      <c r="E5" s="731" t="str">
        <f>IF(INT(MONTH($B$2))=3, "3"&amp;"Q"&amp;"-"&amp;YEAR($B$2)-1, IF(INT(MONTH($B$2))=6, "4"&amp;"Q"&amp;"-"&amp;YEAR($B$2)-1, IF(INT(MONTH($B$2))=9, "1"&amp;"Q"&amp;"-"&amp;YEAR($B$2),IF(INT(MONTH($B$2))=12, "2"&amp;"Q"&amp;"-"&amp;YEAR($B$2), 0))))</f>
        <v>3Q-2023</v>
      </c>
      <c r="F5" s="731" t="str">
        <f>IF(INT(MONTH($B$2))=3, "2"&amp;"Q"&amp;"-"&amp;YEAR($B$2)-1, IF(INT(MONTH($B$2))=6, "3"&amp;"Q"&amp;"-"&amp;YEAR($B$2)-1, IF(INT(MONTH($B$2))=9, "4"&amp;"Q"&amp;"-"&amp;YEAR($B$2)-1,IF(INT(MONTH($B$2))=12, "1"&amp;"Q"&amp;"-"&amp;YEAR($B$2), 0))))</f>
        <v>2Q-2023</v>
      </c>
      <c r="G5" s="824" t="str">
        <f>IF(INT(MONTH($B$2))=3, "1"&amp;"Q"&amp;"-"&amp;YEAR($B$2)-1, IF(INT(MONTH($B$2))=6, "2"&amp;"Q"&amp;"-"&amp;YEAR($B$2)-1, IF(INT(MONTH($B$2))=9, "3"&amp;"Q"&amp;"-"&amp;YEAR($B$2)-1,IF(INT(MONTH($B$2))=12, "4"&amp;"Q"&amp;"-"&amp;YEAR($B$2)-1, 0))))</f>
        <v>1Q-2023</v>
      </c>
    </row>
    <row r="6" spans="1:8" ht="15" customHeight="1">
      <c r="A6" s="733">
        <v>1</v>
      </c>
      <c r="B6" s="818" t="s">
        <v>112</v>
      </c>
      <c r="C6" s="735">
        <f>C7+C9+C10</f>
        <v>2467307470.119647</v>
      </c>
      <c r="D6" s="734">
        <f>D7+D9+D10</f>
        <v>2477974863.8496666</v>
      </c>
      <c r="E6" s="734">
        <f t="shared" ref="E6:G6" si="0">E7+E9+E10</f>
        <v>2384614505.4430203</v>
      </c>
      <c r="F6" s="734">
        <f t="shared" si="0"/>
        <v>2268079471.4187307</v>
      </c>
      <c r="G6" s="736">
        <f t="shared" si="0"/>
        <v>2242914612.7673388</v>
      </c>
    </row>
    <row r="7" spans="1:8" ht="15" customHeight="1">
      <c r="A7" s="733">
        <v>1.1000000000000001</v>
      </c>
      <c r="B7" s="819" t="s">
        <v>436</v>
      </c>
      <c r="C7" s="825">
        <v>2418936632.6047473</v>
      </c>
      <c r="D7" s="737">
        <v>2433257021.983057</v>
      </c>
      <c r="E7" s="740">
        <v>2329859176.3489714</v>
      </c>
      <c r="F7" s="740">
        <v>2213201648.169136</v>
      </c>
      <c r="G7" s="739">
        <v>2198431158.9651175</v>
      </c>
    </row>
    <row r="8" spans="1:8" ht="27.6">
      <c r="A8" s="733" t="s">
        <v>157</v>
      </c>
      <c r="B8" s="820" t="s">
        <v>250</v>
      </c>
      <c r="C8" s="738">
        <v>0</v>
      </c>
      <c r="D8" s="740">
        <v>0</v>
      </c>
      <c r="E8" s="740">
        <v>0</v>
      </c>
      <c r="F8" s="740">
        <v>0</v>
      </c>
      <c r="G8" s="739">
        <v>0</v>
      </c>
    </row>
    <row r="9" spans="1:8" ht="15" customHeight="1">
      <c r="A9" s="733">
        <v>1.2</v>
      </c>
      <c r="B9" s="819" t="s">
        <v>21</v>
      </c>
      <c r="C9" s="738">
        <v>43809585.544900171</v>
      </c>
      <c r="D9" s="740">
        <v>38503503.896609783</v>
      </c>
      <c r="E9" s="740">
        <v>45282527.204048976</v>
      </c>
      <c r="F9" s="740">
        <v>44114198.479594752</v>
      </c>
      <c r="G9" s="739">
        <v>33719829.032221504</v>
      </c>
    </row>
    <row r="10" spans="1:8" ht="15" customHeight="1">
      <c r="A10" s="733">
        <v>1.3</v>
      </c>
      <c r="B10" s="821" t="s">
        <v>74</v>
      </c>
      <c r="C10" s="825">
        <v>4561251.97</v>
      </c>
      <c r="D10" s="737">
        <v>6214337.9699999997</v>
      </c>
      <c r="E10" s="737">
        <v>9472801.8900000006</v>
      </c>
      <c r="F10" s="737">
        <v>10763624.77</v>
      </c>
      <c r="G10" s="741">
        <v>10763624.77</v>
      </c>
    </row>
    <row r="11" spans="1:8" ht="15" customHeight="1">
      <c r="A11" s="733">
        <v>2</v>
      </c>
      <c r="B11" s="818" t="s">
        <v>113</v>
      </c>
      <c r="C11" s="738">
        <v>19105617.331822868</v>
      </c>
      <c r="D11" s="740">
        <v>13685313.567564307</v>
      </c>
      <c r="E11" s="740">
        <v>11775437.598890075</v>
      </c>
      <c r="F11" s="740">
        <v>4467292.0140835429</v>
      </c>
      <c r="G11" s="739">
        <v>15507878.162166128</v>
      </c>
    </row>
    <row r="12" spans="1:8" ht="15" customHeight="1">
      <c r="A12" s="742">
        <v>3</v>
      </c>
      <c r="B12" s="822" t="s">
        <v>111</v>
      </c>
      <c r="C12" s="825">
        <v>551599286.37110138</v>
      </c>
      <c r="D12" s="737">
        <v>551599286.37110138</v>
      </c>
      <c r="E12" s="737">
        <v>451569288.71260834</v>
      </c>
      <c r="F12" s="737">
        <v>451569288.71260834</v>
      </c>
      <c r="G12" s="741">
        <v>451569288.71260834</v>
      </c>
    </row>
    <row r="13" spans="1:8" ht="15" customHeight="1" thickBot="1">
      <c r="A13" s="743">
        <v>4</v>
      </c>
      <c r="B13" s="823" t="s">
        <v>158</v>
      </c>
      <c r="C13" s="745">
        <f>C6+C11+C12</f>
        <v>3038012373.8225713</v>
      </c>
      <c r="D13" s="744">
        <f>D6+D11+D12</f>
        <v>3043259463.7883325</v>
      </c>
      <c r="E13" s="744">
        <f t="shared" ref="E13:G13" si="1">E6+E11+E12</f>
        <v>2847959231.754519</v>
      </c>
      <c r="F13" s="744">
        <f t="shared" si="1"/>
        <v>2724116052.1454225</v>
      </c>
      <c r="G13" s="746">
        <f t="shared" si="1"/>
        <v>2709991779.6421132</v>
      </c>
    </row>
    <row r="14" spans="1:8">
      <c r="B14" s="23"/>
    </row>
    <row r="15" spans="1:8" ht="27.6">
      <c r="B15" s="67" t="s">
        <v>437</v>
      </c>
    </row>
    <row r="16" spans="1:8">
      <c r="B16" s="67"/>
    </row>
    <row r="17" spans="2:2">
      <c r="B17" s="67"/>
    </row>
    <row r="18" spans="2:2">
      <c r="B18" s="67"/>
    </row>
  </sheetData>
  <pageMargins left="0.7" right="0.7" top="0.75" bottom="0.75"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7"/>
  <sheetViews>
    <sheetView showGridLines="0" zoomScale="85" zoomScaleNormal="85" workbookViewId="0">
      <pane xSplit="1" ySplit="4" topLeftCell="B5" activePane="bottomRight" state="frozen"/>
      <selection activeCell="B37" sqref="B37"/>
      <selection pane="topRight" activeCell="B37" sqref="B37"/>
      <selection pane="bottomLeft" activeCell="B37" sqref="B37"/>
      <selection pane="bottomRight" activeCell="H14" sqref="H14"/>
    </sheetView>
  </sheetViews>
  <sheetFormatPr defaultRowHeight="14.4"/>
  <cols>
    <col min="1" max="1" width="12" style="2" customWidth="1"/>
    <col min="2" max="2" width="60.44140625" style="2" customWidth="1"/>
    <col min="3" max="3" width="38.44140625" style="2" customWidth="1"/>
  </cols>
  <sheetData>
    <row r="1" spans="1:3">
      <c r="A1" s="2" t="s">
        <v>108</v>
      </c>
      <c r="B1" s="215" t="str">
        <f>Info!C2</f>
        <v>სს ”ლიბერთი ბანკი”</v>
      </c>
    </row>
    <row r="2" spans="1:3">
      <c r="A2" s="2" t="s">
        <v>109</v>
      </c>
      <c r="B2" s="494">
        <f>'1. key ratios'!B2</f>
        <v>45382</v>
      </c>
    </row>
    <row r="4" spans="1:3" ht="29.25" customHeight="1" thickBot="1">
      <c r="A4" s="156" t="s">
        <v>254</v>
      </c>
      <c r="B4" s="31" t="s">
        <v>91</v>
      </c>
      <c r="C4" s="13"/>
    </row>
    <row r="5" spans="1:3">
      <c r="A5" s="10"/>
      <c r="B5" s="255" t="s">
        <v>92</v>
      </c>
      <c r="C5" s="259" t="s">
        <v>450</v>
      </c>
    </row>
    <row r="6" spans="1:3">
      <c r="A6" s="524">
        <v>1</v>
      </c>
      <c r="B6" s="525" t="s">
        <v>961</v>
      </c>
      <c r="C6" s="526" t="s">
        <v>964</v>
      </c>
    </row>
    <row r="7" spans="1:3">
      <c r="A7" s="524">
        <v>2</v>
      </c>
      <c r="B7" s="525" t="s">
        <v>965</v>
      </c>
      <c r="C7" s="526" t="s">
        <v>966</v>
      </c>
    </row>
    <row r="8" spans="1:3">
      <c r="A8" s="524">
        <v>3</v>
      </c>
      <c r="B8" s="525" t="s">
        <v>967</v>
      </c>
      <c r="C8" s="526" t="s">
        <v>968</v>
      </c>
    </row>
    <row r="9" spans="1:3">
      <c r="A9" s="524">
        <v>4</v>
      </c>
      <c r="B9" s="525" t="s">
        <v>969</v>
      </c>
      <c r="C9" s="526" t="s">
        <v>968</v>
      </c>
    </row>
    <row r="10" spans="1:3">
      <c r="A10" s="524">
        <v>5</v>
      </c>
      <c r="B10" s="525" t="s">
        <v>970</v>
      </c>
      <c r="C10" s="526" t="s">
        <v>968</v>
      </c>
    </row>
    <row r="11" spans="1:3" ht="15">
      <c r="A11" s="14"/>
      <c r="B11" s="899"/>
      <c r="C11" s="900"/>
    </row>
    <row r="12" spans="1:3" ht="41.4">
      <c r="A12" s="14"/>
      <c r="B12" s="256" t="s">
        <v>93</v>
      </c>
      <c r="C12" s="260" t="s">
        <v>451</v>
      </c>
    </row>
    <row r="13" spans="1:3" ht="16.2" customHeight="1">
      <c r="A13" s="527">
        <v>1</v>
      </c>
      <c r="B13" s="528" t="s">
        <v>962</v>
      </c>
      <c r="C13" s="529" t="s">
        <v>971</v>
      </c>
    </row>
    <row r="14" spans="1:3">
      <c r="A14" s="527">
        <v>2</v>
      </c>
      <c r="B14" s="528" t="s">
        <v>972</v>
      </c>
      <c r="C14" s="529" t="s">
        <v>978</v>
      </c>
    </row>
    <row r="15" spans="1:3">
      <c r="A15" s="527">
        <v>3</v>
      </c>
      <c r="B15" s="528" t="s">
        <v>973</v>
      </c>
      <c r="C15" s="529" t="s">
        <v>979</v>
      </c>
    </row>
    <row r="16" spans="1:3">
      <c r="A16" s="14"/>
      <c r="B16" s="27"/>
      <c r="C16" s="258"/>
    </row>
    <row r="17" spans="1:3">
      <c r="A17" s="14"/>
      <c r="B17" s="27"/>
      <c r="C17" s="28"/>
    </row>
    <row r="18" spans="1:3">
      <c r="A18" s="14"/>
      <c r="B18" s="901" t="s">
        <v>94</v>
      </c>
      <c r="C18" s="902"/>
    </row>
    <row r="19" spans="1:3">
      <c r="A19" s="630">
        <v>1</v>
      </c>
      <c r="B19" s="631" t="s">
        <v>974</v>
      </c>
      <c r="C19" s="832">
        <v>0.96280347792480847</v>
      </c>
    </row>
    <row r="20" spans="1:3">
      <c r="A20" s="630">
        <v>2</v>
      </c>
      <c r="B20" s="631" t="s">
        <v>975</v>
      </c>
      <c r="C20" s="832">
        <v>3.7196522075191543E-2</v>
      </c>
    </row>
    <row r="21" spans="1:3" ht="15">
      <c r="A21" s="14"/>
      <c r="B21" s="32"/>
      <c r="C21" s="33"/>
    </row>
    <row r="22" spans="1:3" ht="15">
      <c r="A22" s="14"/>
      <c r="B22" s="32"/>
      <c r="C22" s="33"/>
    </row>
    <row r="23" spans="1:3">
      <c r="A23" s="14"/>
      <c r="B23" s="901" t="s">
        <v>174</v>
      </c>
      <c r="C23" s="902"/>
    </row>
    <row r="24" spans="1:3">
      <c r="A24" s="524">
        <v>1</v>
      </c>
      <c r="B24" s="631" t="s">
        <v>965</v>
      </c>
      <c r="C24" s="832">
        <v>0.30665843199960896</v>
      </c>
    </row>
    <row r="25" spans="1:3">
      <c r="A25" s="497">
        <v>2</v>
      </c>
      <c r="B25" s="632" t="s">
        <v>976</v>
      </c>
      <c r="C25" s="832">
        <v>0.30665843199960896</v>
      </c>
    </row>
    <row r="26" spans="1:3">
      <c r="A26" s="497">
        <v>3</v>
      </c>
      <c r="B26" s="631" t="s">
        <v>977</v>
      </c>
      <c r="C26" s="832">
        <v>0.30665843199960896</v>
      </c>
    </row>
    <row r="27" spans="1:3" ht="15.6" thickBot="1">
      <c r="A27" s="15"/>
      <c r="B27" s="34"/>
      <c r="C27" s="257"/>
    </row>
  </sheetData>
  <mergeCells count="3">
    <mergeCell ref="B11:C11"/>
    <mergeCell ref="B23:C23"/>
    <mergeCell ref="B18:C18"/>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3"/>
  <sheetViews>
    <sheetView zoomScale="80" zoomScaleNormal="80" workbookViewId="0">
      <pane xSplit="1" ySplit="5" topLeftCell="B24" activePane="bottomRight" state="frozen"/>
      <selection activeCell="F13" sqref="F13"/>
      <selection pane="topRight" activeCell="F13" sqref="F13"/>
      <selection pane="bottomLeft" activeCell="F13" sqref="F13"/>
      <selection pane="bottomRight" activeCell="E48" sqref="E48"/>
    </sheetView>
  </sheetViews>
  <sheetFormatPr defaultColWidth="9.109375" defaultRowHeight="14.4"/>
  <cols>
    <col min="1" max="1" width="9.5546875" style="39" bestFit="1" customWidth="1"/>
    <col min="2" max="2" width="76.5546875" style="39" customWidth="1"/>
    <col min="3" max="3" width="24.6640625" style="39" customWidth="1"/>
    <col min="4" max="4" width="26" style="39" customWidth="1"/>
    <col min="5" max="5" width="27.5546875" style="39" customWidth="1"/>
    <col min="6" max="6" width="12" style="502" bestFit="1" customWidth="1"/>
    <col min="7" max="16384" width="9.109375" style="502"/>
  </cols>
  <sheetData>
    <row r="1" spans="1:5">
      <c r="A1" s="17" t="s">
        <v>108</v>
      </c>
      <c r="B1" s="19" t="str">
        <f>Info!C2</f>
        <v>სს ”ლიბერთი ბანკი”</v>
      </c>
    </row>
    <row r="2" spans="1:5" s="21" customFormat="1" ht="15.75" customHeight="1">
      <c r="A2" s="21" t="s">
        <v>109</v>
      </c>
      <c r="B2" s="638">
        <f>'1. key ratios'!B2</f>
        <v>45382</v>
      </c>
    </row>
    <row r="3" spans="1:5" s="21" customFormat="1" ht="15.75" customHeight="1"/>
    <row r="4" spans="1:5" s="21" customFormat="1" ht="15.75" customHeight="1" thickBot="1">
      <c r="A4" s="157" t="s">
        <v>255</v>
      </c>
      <c r="B4" s="639" t="s">
        <v>168</v>
      </c>
      <c r="C4" s="125"/>
      <c r="D4" s="125"/>
      <c r="E4" s="126" t="s">
        <v>87</v>
      </c>
    </row>
    <row r="5" spans="1:5" s="643" customFormat="1" ht="17.399999999999999" customHeight="1">
      <c r="A5" s="640"/>
      <c r="B5" s="641"/>
      <c r="C5" s="642" t="s">
        <v>0</v>
      </c>
      <c r="D5" s="642" t="s">
        <v>1</v>
      </c>
      <c r="E5" s="768" t="s">
        <v>2</v>
      </c>
    </row>
    <row r="6" spans="1:5" s="644" customFormat="1" ht="14.4" customHeight="1">
      <c r="A6" s="697"/>
      <c r="B6" s="903" t="s">
        <v>144</v>
      </c>
      <c r="C6" s="903" t="s">
        <v>856</v>
      </c>
      <c r="D6" s="904" t="s">
        <v>143</v>
      </c>
      <c r="E6" s="905"/>
    </row>
    <row r="7" spans="1:5" s="644" customFormat="1" ht="84" customHeight="1">
      <c r="A7" s="697"/>
      <c r="B7" s="903"/>
      <c r="C7" s="903"/>
      <c r="D7" s="645" t="s">
        <v>142</v>
      </c>
      <c r="E7" s="769" t="s">
        <v>353</v>
      </c>
    </row>
    <row r="8" spans="1:5" s="644" customFormat="1" ht="22.5" customHeight="1">
      <c r="A8" s="770">
        <v>1</v>
      </c>
      <c r="B8" s="771" t="s">
        <v>843</v>
      </c>
      <c r="C8" s="717">
        <f>SUM(C9:C11)</f>
        <v>568492169.78999996</v>
      </c>
      <c r="D8" s="717">
        <f>SUM(D9:D11)</f>
        <v>0</v>
      </c>
      <c r="E8" s="772">
        <f>C8-D8</f>
        <v>568492169.78999996</v>
      </c>
    </row>
    <row r="9" spans="1:5" s="644" customFormat="1">
      <c r="A9" s="770">
        <v>1.1000000000000001</v>
      </c>
      <c r="B9" s="773" t="s">
        <v>96</v>
      </c>
      <c r="C9" s="717">
        <v>285231236.44999999</v>
      </c>
      <c r="D9" s="717"/>
      <c r="E9" s="772">
        <f t="shared" ref="E9:E34" si="0">C9-D9</f>
        <v>285231236.44999999</v>
      </c>
    </row>
    <row r="10" spans="1:5" s="644" customFormat="1">
      <c r="A10" s="770">
        <v>1.2</v>
      </c>
      <c r="B10" s="773" t="s">
        <v>97</v>
      </c>
      <c r="C10" s="717">
        <v>93085621.5</v>
      </c>
      <c r="D10" s="717"/>
      <c r="E10" s="772">
        <f t="shared" si="0"/>
        <v>93085621.5</v>
      </c>
    </row>
    <row r="11" spans="1:5" s="644" customFormat="1">
      <c r="A11" s="770">
        <v>1.3</v>
      </c>
      <c r="B11" s="773" t="s">
        <v>98</v>
      </c>
      <c r="C11" s="717">
        <v>190175311.83999997</v>
      </c>
      <c r="D11" s="717"/>
      <c r="E11" s="772">
        <f t="shared" si="0"/>
        <v>190175311.83999997</v>
      </c>
    </row>
    <row r="12" spans="1:5" s="644" customFormat="1">
      <c r="A12" s="770">
        <v>2</v>
      </c>
      <c r="B12" s="774" t="s">
        <v>730</v>
      </c>
      <c r="C12" s="717"/>
      <c r="D12" s="717"/>
      <c r="E12" s="772">
        <f t="shared" si="0"/>
        <v>0</v>
      </c>
    </row>
    <row r="13" spans="1:5" s="644" customFormat="1">
      <c r="A13" s="770">
        <v>2.1</v>
      </c>
      <c r="B13" s="775" t="s">
        <v>731</v>
      </c>
      <c r="C13" s="717"/>
      <c r="D13" s="717"/>
      <c r="E13" s="772">
        <f t="shared" si="0"/>
        <v>0</v>
      </c>
    </row>
    <row r="14" spans="1:5" s="644" customFormat="1" ht="33.9" customHeight="1">
      <c r="A14" s="770">
        <v>3</v>
      </c>
      <c r="B14" s="646" t="s">
        <v>732</v>
      </c>
      <c r="C14" s="717"/>
      <c r="D14" s="717"/>
      <c r="E14" s="772">
        <f t="shared" si="0"/>
        <v>0</v>
      </c>
    </row>
    <row r="15" spans="1:5" s="644" customFormat="1" ht="32.4" customHeight="1">
      <c r="A15" s="770">
        <v>4</v>
      </c>
      <c r="B15" s="647" t="s">
        <v>733</v>
      </c>
      <c r="C15" s="717"/>
      <c r="D15" s="717"/>
      <c r="E15" s="772">
        <f t="shared" si="0"/>
        <v>0</v>
      </c>
    </row>
    <row r="16" spans="1:5" s="644" customFormat="1" ht="23.1" customHeight="1">
      <c r="A16" s="770">
        <v>5</v>
      </c>
      <c r="B16" s="647" t="s">
        <v>734</v>
      </c>
      <c r="C16" s="717">
        <f>SUM(C17:C19)</f>
        <v>160634250.99999997</v>
      </c>
      <c r="D16" s="717">
        <f>SUM(D17:D19)</f>
        <v>0</v>
      </c>
      <c r="E16" s="772">
        <f t="shared" si="0"/>
        <v>160634250.99999997</v>
      </c>
    </row>
    <row r="17" spans="1:5" s="644" customFormat="1">
      <c r="A17" s="770">
        <v>5.0999999999999996</v>
      </c>
      <c r="B17" s="648" t="s">
        <v>735</v>
      </c>
      <c r="C17" s="717"/>
      <c r="D17" s="717"/>
      <c r="E17" s="772">
        <f t="shared" si="0"/>
        <v>0</v>
      </c>
    </row>
    <row r="18" spans="1:5" s="644" customFormat="1">
      <c r="A18" s="770">
        <v>5.2</v>
      </c>
      <c r="B18" s="648" t="s">
        <v>569</v>
      </c>
      <c r="C18" s="717">
        <v>160634250.99999997</v>
      </c>
      <c r="D18" s="717"/>
      <c r="E18" s="772">
        <f t="shared" si="0"/>
        <v>160634250.99999997</v>
      </c>
    </row>
    <row r="19" spans="1:5" s="644" customFormat="1">
      <c r="A19" s="770">
        <v>5.3</v>
      </c>
      <c r="B19" s="648" t="s">
        <v>736</v>
      </c>
      <c r="C19" s="717"/>
      <c r="D19" s="717"/>
      <c r="E19" s="772">
        <f t="shared" si="0"/>
        <v>0</v>
      </c>
    </row>
    <row r="20" spans="1:5" s="644" customFormat="1">
      <c r="A20" s="770">
        <v>6</v>
      </c>
      <c r="B20" s="646" t="s">
        <v>737</v>
      </c>
      <c r="C20" s="717">
        <f>SUM(C21:C22)</f>
        <v>3248598889.1855612</v>
      </c>
      <c r="D20" s="717">
        <f>SUM(D21:D22)</f>
        <v>0</v>
      </c>
      <c r="E20" s="772">
        <f t="shared" si="0"/>
        <v>3248598889.1855612</v>
      </c>
    </row>
    <row r="21" spans="1:5">
      <c r="A21" s="770">
        <v>6.1</v>
      </c>
      <c r="B21" s="648" t="s">
        <v>569</v>
      </c>
      <c r="C21" s="571">
        <v>281801480.26392233</v>
      </c>
      <c r="D21" s="571"/>
      <c r="E21" s="776">
        <f t="shared" si="0"/>
        <v>281801480.26392233</v>
      </c>
    </row>
    <row r="22" spans="1:5">
      <c r="A22" s="770">
        <v>6.2</v>
      </c>
      <c r="B22" s="648" t="s">
        <v>736</v>
      </c>
      <c r="C22" s="571">
        <v>2966797408.921639</v>
      </c>
      <c r="D22" s="571"/>
      <c r="E22" s="776">
        <f t="shared" si="0"/>
        <v>2966797408.921639</v>
      </c>
    </row>
    <row r="23" spans="1:5">
      <c r="A23" s="770">
        <v>7</v>
      </c>
      <c r="B23" s="649" t="s">
        <v>738</v>
      </c>
      <c r="C23" s="571">
        <v>106733.3</v>
      </c>
      <c r="D23" s="571">
        <v>106733.3</v>
      </c>
      <c r="E23" s="776">
        <f>C23-D23</f>
        <v>0</v>
      </c>
    </row>
    <row r="24" spans="1:5">
      <c r="A24" s="770">
        <v>8</v>
      </c>
      <c r="B24" s="650" t="s">
        <v>739</v>
      </c>
      <c r="C24" s="571"/>
      <c r="D24" s="571"/>
      <c r="E24" s="776">
        <f t="shared" si="0"/>
        <v>0</v>
      </c>
    </row>
    <row r="25" spans="1:5">
      <c r="A25" s="770">
        <v>9</v>
      </c>
      <c r="B25" s="647" t="s">
        <v>740</v>
      </c>
      <c r="C25" s="571">
        <f>SUM(C26:C27)</f>
        <v>183473059.14999998</v>
      </c>
      <c r="D25" s="571">
        <f>SUM(D26:D27)</f>
        <v>21901502</v>
      </c>
      <c r="E25" s="776">
        <f t="shared" si="0"/>
        <v>161571557.14999998</v>
      </c>
    </row>
    <row r="26" spans="1:5">
      <c r="A26" s="770">
        <v>9.1</v>
      </c>
      <c r="B26" s="651" t="s">
        <v>741</v>
      </c>
      <c r="C26" s="571">
        <v>181428340.10999998</v>
      </c>
      <c r="D26" s="571">
        <v>21901502</v>
      </c>
      <c r="E26" s="776">
        <f t="shared" si="0"/>
        <v>159526838.10999998</v>
      </c>
    </row>
    <row r="27" spans="1:5">
      <c r="A27" s="770">
        <v>9.1999999999999993</v>
      </c>
      <c r="B27" s="651" t="s">
        <v>742</v>
      </c>
      <c r="C27" s="571">
        <v>2044719.04</v>
      </c>
      <c r="D27" s="571"/>
      <c r="E27" s="776">
        <f t="shared" si="0"/>
        <v>2044719.04</v>
      </c>
    </row>
    <row r="28" spans="1:5">
      <c r="A28" s="770">
        <v>10</v>
      </c>
      <c r="B28" s="647" t="s">
        <v>36</v>
      </c>
      <c r="C28" s="571">
        <f>SUM(C29:C30)</f>
        <v>64538189.32</v>
      </c>
      <c r="D28" s="571">
        <f>SUM(D29:D30)</f>
        <v>64538189</v>
      </c>
      <c r="E28" s="776">
        <f t="shared" si="0"/>
        <v>0.32000000029802322</v>
      </c>
    </row>
    <row r="29" spans="1:5">
      <c r="A29" s="770">
        <v>10.1</v>
      </c>
      <c r="B29" s="651" t="s">
        <v>743</v>
      </c>
      <c r="C29" s="571"/>
      <c r="D29" s="571"/>
      <c r="E29" s="776">
        <f t="shared" si="0"/>
        <v>0</v>
      </c>
    </row>
    <row r="30" spans="1:5">
      <c r="A30" s="770">
        <v>10.199999999999999</v>
      </c>
      <c r="B30" s="651" t="s">
        <v>744</v>
      </c>
      <c r="C30" s="571">
        <v>64538189.32</v>
      </c>
      <c r="D30" s="571">
        <v>64538189</v>
      </c>
      <c r="E30" s="776">
        <f t="shared" si="0"/>
        <v>0.32000000029802322</v>
      </c>
    </row>
    <row r="31" spans="1:5">
      <c r="A31" s="770">
        <v>11</v>
      </c>
      <c r="B31" s="647" t="s">
        <v>745</v>
      </c>
      <c r="C31" s="571">
        <f>SUM(C32:C33)</f>
        <v>2176710.61</v>
      </c>
      <c r="D31" s="571">
        <f>SUM(D32:D33)</f>
        <v>0</v>
      </c>
      <c r="E31" s="776">
        <f t="shared" si="0"/>
        <v>2176710.61</v>
      </c>
    </row>
    <row r="32" spans="1:5">
      <c r="A32" s="770">
        <v>11.1</v>
      </c>
      <c r="B32" s="651" t="s">
        <v>746</v>
      </c>
      <c r="C32" s="571">
        <v>2176710.61</v>
      </c>
      <c r="D32" s="571"/>
      <c r="E32" s="776">
        <f t="shared" si="0"/>
        <v>2176710.61</v>
      </c>
    </row>
    <row r="33" spans="1:6">
      <c r="A33" s="770">
        <v>11.2</v>
      </c>
      <c r="B33" s="651" t="s">
        <v>747</v>
      </c>
      <c r="C33" s="571"/>
      <c r="D33" s="571"/>
      <c r="E33" s="776">
        <f t="shared" si="0"/>
        <v>0</v>
      </c>
    </row>
    <row r="34" spans="1:6">
      <c r="A34" s="770">
        <v>13</v>
      </c>
      <c r="B34" s="647" t="s">
        <v>99</v>
      </c>
      <c r="C34" s="571">
        <v>62744991.588400744</v>
      </c>
      <c r="D34" s="571"/>
      <c r="E34" s="776">
        <f t="shared" si="0"/>
        <v>62744991.588400744</v>
      </c>
    </row>
    <row r="35" spans="1:6">
      <c r="A35" s="770">
        <v>13.1</v>
      </c>
      <c r="B35" s="777" t="s">
        <v>748</v>
      </c>
      <c r="C35" s="571"/>
      <c r="D35" s="571"/>
      <c r="E35" s="776"/>
    </row>
    <row r="36" spans="1:6">
      <c r="A36" s="770">
        <v>13.2</v>
      </c>
      <c r="B36" s="777" t="s">
        <v>749</v>
      </c>
      <c r="C36" s="571"/>
      <c r="D36" s="571"/>
      <c r="E36" s="776"/>
    </row>
    <row r="37" spans="1:6" ht="28.2" thickBot="1">
      <c r="A37" s="778"/>
      <c r="B37" s="779" t="s">
        <v>320</v>
      </c>
      <c r="C37" s="780">
        <f>SUM(C8,C12,C14,C15,C16,C20,C23,C24,C25,C28,C31,C34)</f>
        <v>4290764993.9439626</v>
      </c>
      <c r="D37" s="780">
        <f t="shared" ref="D37" si="1">SUM(D8,D12,D14,D15,D16,D20,D23,D24,D25,D28,D31,D34)</f>
        <v>86546424.299999997</v>
      </c>
      <c r="E37" s="781">
        <f>SUM(E8,E12,E14,E15,E16,E20,E23,E24,E25,E28,E31,E34)</f>
        <v>4204218569.6439624</v>
      </c>
    </row>
    <row r="38" spans="1:6">
      <c r="A38" s="502"/>
      <c r="B38" s="502"/>
      <c r="C38" s="502"/>
      <c r="D38" s="502"/>
      <c r="E38" s="502"/>
    </row>
    <row r="39" spans="1:6">
      <c r="A39" s="502"/>
      <c r="B39" s="502"/>
      <c r="C39" s="502"/>
      <c r="D39" s="502"/>
      <c r="E39" s="502"/>
    </row>
    <row r="40" spans="1:6">
      <c r="C40" s="652"/>
      <c r="D40" s="652"/>
      <c r="E40" s="652"/>
    </row>
    <row r="41" spans="1:6" s="39" customFormat="1">
      <c r="B41" s="36"/>
      <c r="F41" s="502"/>
    </row>
    <row r="42" spans="1:6" s="39" customFormat="1">
      <c r="B42" s="36"/>
      <c r="F42" s="502"/>
    </row>
    <row r="43" spans="1:6" s="39" customFormat="1">
      <c r="B43" s="36"/>
      <c r="F43" s="502"/>
    </row>
    <row r="44" spans="1:6" s="39" customFormat="1">
      <c r="B44" s="36"/>
      <c r="F44" s="502"/>
    </row>
    <row r="45" spans="1:6" s="39" customFormat="1">
      <c r="B45" s="36"/>
      <c r="F45" s="502"/>
    </row>
    <row r="46" spans="1:6" s="39" customFormat="1">
      <c r="B46" s="36"/>
      <c r="F46" s="502"/>
    </row>
    <row r="47" spans="1:6" s="39" customFormat="1">
      <c r="B47" s="36"/>
      <c r="F47" s="502"/>
    </row>
    <row r="48" spans="1:6" s="39" customFormat="1">
      <c r="B48" s="36"/>
      <c r="F48" s="502"/>
    </row>
    <row r="49" spans="2:6" s="39" customFormat="1">
      <c r="B49" s="36"/>
      <c r="F49" s="502"/>
    </row>
    <row r="50" spans="2:6" s="39" customFormat="1">
      <c r="B50" s="36"/>
      <c r="F50" s="502"/>
    </row>
    <row r="51" spans="2:6" s="39" customFormat="1">
      <c r="B51" s="36"/>
      <c r="F51" s="502"/>
    </row>
    <row r="52" spans="2:6" s="39" customFormat="1">
      <c r="B52" s="36"/>
      <c r="F52" s="502"/>
    </row>
    <row r="53" spans="2:6" s="39" customFormat="1">
      <c r="B53" s="36"/>
      <c r="F53" s="502"/>
    </row>
  </sheetData>
  <mergeCells count="3">
    <mergeCell ref="B6:B7"/>
    <mergeCell ref="C6:C7"/>
    <mergeCell ref="D6:E6"/>
  </mergeCells>
  <pageMargins left="0.7" right="0.7" top="0.75" bottom="0.75" header="0.3" footer="0.3"/>
  <pageSetup paperSize="9"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85" zoomScaleNormal="85" workbookViewId="0">
      <pane xSplit="1" ySplit="4" topLeftCell="B5" activePane="bottomRight" state="frozen"/>
      <selection activeCell="F13" sqref="F13"/>
      <selection pane="topRight" activeCell="F13" sqref="F13"/>
      <selection pane="bottomLeft" activeCell="F13" sqref="F13"/>
      <selection pane="bottomRight" activeCell="C10" sqref="C10"/>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7" t="s">
        <v>108</v>
      </c>
      <c r="B1" s="16" t="str">
        <f>Info!C2</f>
        <v>სს ”ლიბერთი ბანკი”</v>
      </c>
    </row>
    <row r="2" spans="1:6" s="21" customFormat="1" ht="15.75" customHeight="1">
      <c r="A2" s="21" t="s">
        <v>109</v>
      </c>
      <c r="B2" s="494">
        <f>'1. key ratios'!B2</f>
        <v>45382</v>
      </c>
      <c r="C2"/>
      <c r="D2"/>
      <c r="E2"/>
      <c r="F2"/>
    </row>
    <row r="3" spans="1:6" s="21" customFormat="1" ht="15.75" customHeight="1">
      <c r="C3"/>
      <c r="D3"/>
      <c r="E3"/>
      <c r="F3"/>
    </row>
    <row r="4" spans="1:6" s="21" customFormat="1" ht="28.2" thickBot="1">
      <c r="A4" s="21" t="s">
        <v>256</v>
      </c>
      <c r="B4" s="132" t="s">
        <v>171</v>
      </c>
      <c r="C4" s="126" t="s">
        <v>87</v>
      </c>
      <c r="D4"/>
      <c r="E4"/>
      <c r="F4"/>
    </row>
    <row r="5" spans="1:6">
      <c r="A5" s="127">
        <v>1</v>
      </c>
      <c r="B5" s="128" t="s">
        <v>727</v>
      </c>
      <c r="C5" s="160">
        <f>'7. LI1'!E37</f>
        <v>4204218569.6439624</v>
      </c>
    </row>
    <row r="6" spans="1:6" s="118" customFormat="1">
      <c r="A6" s="79">
        <v>2.1</v>
      </c>
      <c r="B6" s="134" t="s">
        <v>861</v>
      </c>
      <c r="C6" s="161">
        <v>314214319.71206146</v>
      </c>
    </row>
    <row r="7" spans="1:6" s="4" customFormat="1" ht="27.6" outlineLevel="1">
      <c r="A7" s="133">
        <v>2.2000000000000002</v>
      </c>
      <c r="B7" s="129" t="s">
        <v>862</v>
      </c>
      <c r="C7" s="162">
        <v>41465927</v>
      </c>
    </row>
    <row r="8" spans="1:6" s="4" customFormat="1" ht="27.6">
      <c r="A8" s="133">
        <v>3</v>
      </c>
      <c r="B8" s="130" t="s">
        <v>728</v>
      </c>
      <c r="C8" s="163">
        <f>SUM(C5:C7)</f>
        <v>4559898816.3560238</v>
      </c>
    </row>
    <row r="9" spans="1:6" s="118" customFormat="1">
      <c r="A9" s="79">
        <v>4</v>
      </c>
      <c r="B9" s="137" t="s">
        <v>169</v>
      </c>
      <c r="C9" s="161"/>
    </row>
    <row r="10" spans="1:6" s="4" customFormat="1" ht="27.6" outlineLevel="1">
      <c r="A10" s="133">
        <v>5.0999999999999996</v>
      </c>
      <c r="B10" s="129" t="s">
        <v>175</v>
      </c>
      <c r="C10" s="162">
        <v>-264467674.656326</v>
      </c>
    </row>
    <row r="11" spans="1:6" s="4" customFormat="1" ht="27.6" outlineLevel="1">
      <c r="A11" s="133">
        <v>5.2</v>
      </c>
      <c r="B11" s="129" t="s">
        <v>176</v>
      </c>
      <c r="C11" s="162">
        <v>-36904675.030000001</v>
      </c>
    </row>
    <row r="12" spans="1:6" s="4" customFormat="1">
      <c r="A12" s="133">
        <v>6</v>
      </c>
      <c r="B12" s="135" t="s">
        <v>438</v>
      </c>
      <c r="C12" s="226"/>
    </row>
    <row r="13" spans="1:6" s="4" customFormat="1" ht="15" thickBot="1">
      <c r="A13" s="136">
        <v>7</v>
      </c>
      <c r="B13" s="131" t="s">
        <v>170</v>
      </c>
      <c r="C13" s="164">
        <f>SUM(C8:C12)</f>
        <v>4258526466.6696973</v>
      </c>
    </row>
    <row r="15" spans="1:6" ht="27.6">
      <c r="B15" s="23" t="s">
        <v>439</v>
      </c>
    </row>
    <row r="17" spans="2:9" s="2" customFormat="1">
      <c r="B17" s="38"/>
      <c r="C17"/>
      <c r="D17"/>
      <c r="E17"/>
      <c r="F17"/>
      <c r="G17"/>
      <c r="H17"/>
      <c r="I17"/>
    </row>
    <row r="18" spans="2:9" s="2" customFormat="1">
      <c r="B18" s="35"/>
      <c r="C18"/>
      <c r="D18"/>
      <c r="E18"/>
      <c r="F18"/>
      <c r="G18"/>
      <c r="H18"/>
      <c r="I18"/>
    </row>
    <row r="19" spans="2:9" s="2" customFormat="1">
      <c r="B19" s="35"/>
      <c r="C19"/>
      <c r="D19"/>
      <c r="E19"/>
      <c r="F19"/>
      <c r="G19"/>
      <c r="H19"/>
      <c r="I19"/>
    </row>
    <row r="20" spans="2:9" s="2" customFormat="1">
      <c r="B20" s="37"/>
      <c r="C20"/>
      <c r="D20"/>
      <c r="E20"/>
      <c r="F20"/>
      <c r="G20"/>
      <c r="H20"/>
      <c r="I20"/>
    </row>
    <row r="21" spans="2:9" s="2" customFormat="1">
      <c r="B21" s="36"/>
      <c r="C21"/>
      <c r="D21"/>
      <c r="E21"/>
      <c r="F21"/>
      <c r="G21"/>
      <c r="H21"/>
      <c r="I21"/>
    </row>
    <row r="22" spans="2:9" s="2" customFormat="1">
      <c r="B22" s="37"/>
      <c r="C22"/>
      <c r="D22"/>
      <c r="E22"/>
      <c r="F22"/>
      <c r="G22"/>
      <c r="H22"/>
      <c r="I22"/>
    </row>
    <row r="23" spans="2:9" s="2" customFormat="1">
      <c r="B23" s="36"/>
      <c r="C23"/>
      <c r="D23"/>
      <c r="E23"/>
      <c r="F23"/>
      <c r="G23"/>
      <c r="H23"/>
      <c r="I23"/>
    </row>
    <row r="24" spans="2:9" s="2" customFormat="1">
      <c r="B24" s="36"/>
      <c r="C24"/>
      <c r="D24"/>
      <c r="E24"/>
      <c r="F24"/>
      <c r="G24"/>
      <c r="H24"/>
      <c r="I24"/>
    </row>
    <row r="25" spans="2:9" s="2" customFormat="1">
      <c r="B25" s="36"/>
      <c r="C25"/>
      <c r="D25"/>
      <c r="E25"/>
      <c r="F25"/>
      <c r="G25"/>
      <c r="H25"/>
      <c r="I25"/>
    </row>
    <row r="26" spans="2:9" s="2" customFormat="1">
      <c r="B26" s="36"/>
      <c r="C26"/>
      <c r="D26"/>
      <c r="E26"/>
      <c r="F26"/>
      <c r="G26"/>
      <c r="H26"/>
      <c r="I26"/>
    </row>
    <row r="27" spans="2:9" s="2" customFormat="1">
      <c r="B27" s="36"/>
      <c r="C27"/>
      <c r="D27"/>
      <c r="E27"/>
      <c r="F27"/>
      <c r="G27"/>
      <c r="H27"/>
      <c r="I27"/>
    </row>
    <row r="28" spans="2:9" s="2" customFormat="1">
      <c r="B28" s="37"/>
      <c r="C28"/>
      <c r="D28"/>
      <c r="E28"/>
      <c r="F28"/>
      <c r="G28"/>
      <c r="H28"/>
      <c r="I28"/>
    </row>
    <row r="29" spans="2:9" s="2" customFormat="1">
      <c r="B29" s="37"/>
      <c r="C29"/>
      <c r="D29"/>
      <c r="E29"/>
      <c r="F29"/>
      <c r="G29"/>
      <c r="H29"/>
      <c r="I29"/>
    </row>
    <row r="30" spans="2:9" s="2" customFormat="1">
      <c r="B30" s="37"/>
      <c r="C30"/>
      <c r="D30"/>
      <c r="E30"/>
      <c r="F30"/>
      <c r="G30"/>
      <c r="H30"/>
      <c r="I30"/>
    </row>
    <row r="31" spans="2:9" s="2" customFormat="1">
      <c r="B31" s="37"/>
      <c r="C31"/>
      <c r="D31"/>
      <c r="E31"/>
      <c r="F31"/>
      <c r="G31"/>
      <c r="H31"/>
      <c r="I31"/>
    </row>
    <row r="32" spans="2:9" s="2" customFormat="1">
      <c r="B32" s="37"/>
      <c r="C32"/>
      <c r="D32"/>
      <c r="E32"/>
      <c r="F32"/>
      <c r="G32"/>
      <c r="H32"/>
      <c r="I32"/>
    </row>
    <row r="33" spans="2:9" s="2" customFormat="1">
      <c r="B33" s="37"/>
      <c r="C33"/>
      <c r="D33"/>
      <c r="E33"/>
      <c r="F33"/>
      <c r="G33"/>
      <c r="H33"/>
      <c r="I33"/>
    </row>
  </sheetData>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2024-05-01T08:03:31Z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