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959FE0BE-22BE-4CEE-AE17-5DD3347F0E73}" xr6:coauthVersionLast="47" xr6:coauthVersionMax="47" xr10:uidLastSave="{00000000-0000-0000-0000-000000000000}"/>
  <bookViews>
    <workbookView xWindow="-120" yWindow="-120" windowWidth="29040" windowHeight="15840" tabRatio="854"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02" l="1"/>
  <c r="K33" i="102"/>
  <c r="J33" i="102"/>
  <c r="I33" i="102"/>
  <c r="G33" i="102"/>
  <c r="F33" i="102"/>
  <c r="E33" i="102"/>
  <c r="D33" i="102"/>
  <c r="H32" i="102"/>
  <c r="C32" i="102"/>
  <c r="H31" i="102"/>
  <c r="C31" i="102"/>
  <c r="H30" i="102"/>
  <c r="C30" i="102"/>
  <c r="H29" i="102"/>
  <c r="C29" i="102"/>
  <c r="H28" i="102"/>
  <c r="C28" i="102"/>
  <c r="H27" i="102"/>
  <c r="C27" i="102"/>
  <c r="H26" i="102"/>
  <c r="C26" i="102"/>
  <c r="H25" i="102"/>
  <c r="C25" i="102"/>
  <c r="H24" i="102"/>
  <c r="C24" i="102"/>
  <c r="H23" i="102"/>
  <c r="C23" i="102"/>
  <c r="H22" i="102"/>
  <c r="C22" i="102"/>
  <c r="H21" i="102"/>
  <c r="C21" i="102"/>
  <c r="H20" i="102"/>
  <c r="C20" i="102"/>
  <c r="H19" i="102"/>
  <c r="C19" i="102"/>
  <c r="H18" i="102"/>
  <c r="C18" i="102"/>
  <c r="H17" i="102"/>
  <c r="C17" i="102"/>
  <c r="H16" i="102"/>
  <c r="C16" i="102"/>
  <c r="H15" i="102"/>
  <c r="C15" i="102"/>
  <c r="H14" i="102"/>
  <c r="C14" i="102"/>
  <c r="H13" i="102"/>
  <c r="C13" i="102"/>
  <c r="H12" i="102"/>
  <c r="C12" i="102"/>
  <c r="H11" i="102"/>
  <c r="C11" i="102"/>
  <c r="H10" i="102"/>
  <c r="C10" i="102"/>
  <c r="H9" i="102"/>
  <c r="C9" i="102"/>
  <c r="H8" i="102"/>
  <c r="C8" i="102"/>
  <c r="H7" i="102"/>
  <c r="H33" i="102" s="1"/>
  <c r="C7" i="102"/>
  <c r="C33" i="102" s="1"/>
  <c r="C10" i="99" l="1"/>
  <c r="G21" i="96"/>
  <c r="F21" i="96"/>
  <c r="E21" i="96"/>
  <c r="D21" i="96"/>
  <c r="C21" i="96"/>
  <c r="H7" i="96"/>
  <c r="H8" i="96"/>
  <c r="H9" i="96"/>
  <c r="H10" i="96"/>
  <c r="H11" i="96"/>
  <c r="H12" i="96"/>
  <c r="H13" i="96"/>
  <c r="H14" i="96"/>
  <c r="H15" i="96"/>
  <c r="H16" i="96"/>
  <c r="H17" i="96"/>
  <c r="H18" i="96"/>
  <c r="H19" i="96"/>
  <c r="H20" i="96"/>
  <c r="H22" i="96"/>
  <c r="H23" i="96"/>
  <c r="C22" i="35"/>
  <c r="D22" i="35"/>
  <c r="E22" i="35"/>
  <c r="F22" i="35"/>
  <c r="G22" i="35"/>
  <c r="H22" i="35"/>
  <c r="I22" i="35"/>
  <c r="J22" i="35"/>
  <c r="K22" i="35"/>
  <c r="L22" i="35"/>
  <c r="M22" i="35"/>
  <c r="N22" i="35"/>
  <c r="O22" i="35"/>
  <c r="P22" i="35"/>
  <c r="Q22" i="35"/>
  <c r="R22" i="35"/>
  <c r="E23" i="72"/>
  <c r="C8" i="72"/>
  <c r="H21" i="96" l="1"/>
  <c r="E6" i="94"/>
  <c r="E7" i="94"/>
  <c r="C8" i="94"/>
  <c r="D8" i="94"/>
  <c r="E9" i="94"/>
  <c r="E10" i="94"/>
  <c r="C11" i="94"/>
  <c r="D11" i="94"/>
  <c r="E12" i="94"/>
  <c r="E13" i="94"/>
  <c r="E15" i="94"/>
  <c r="E16" i="94"/>
  <c r="C17" i="94"/>
  <c r="C14" i="94" s="1"/>
  <c r="D17" i="94"/>
  <c r="D14" i="94" s="1"/>
  <c r="E18" i="94"/>
  <c r="E19" i="94"/>
  <c r="E20" i="94"/>
  <c r="E21" i="94"/>
  <c r="E22" i="94"/>
  <c r="E23" i="94"/>
  <c r="E24" i="94"/>
  <c r="E25" i="94"/>
  <c r="E26" i="94"/>
  <c r="E27" i="94"/>
  <c r="E28" i="94"/>
  <c r="E29" i="94"/>
  <c r="C30" i="94"/>
  <c r="D30" i="94"/>
  <c r="E31" i="94"/>
  <c r="E32" i="94"/>
  <c r="E33" i="94"/>
  <c r="E34" i="94"/>
  <c r="E35" i="94"/>
  <c r="E36" i="94"/>
  <c r="E37" i="94"/>
  <c r="C38" i="94"/>
  <c r="D38" i="94"/>
  <c r="E39" i="94"/>
  <c r="E40" i="94"/>
  <c r="E41" i="94"/>
  <c r="E42" i="94"/>
  <c r="E43" i="94"/>
  <c r="E30" i="94" l="1"/>
  <c r="E17" i="94"/>
  <c r="E38" i="94"/>
  <c r="E11" i="94"/>
  <c r="E8" i="94"/>
  <c r="E14" i="94"/>
  <c r="D7" i="98"/>
  <c r="H33" i="97"/>
  <c r="G34" i="97"/>
  <c r="C62" i="69" l="1"/>
  <c r="C58" i="69"/>
  <c r="C67" i="69" s="1"/>
  <c r="C46" i="69"/>
  <c r="C40" i="69"/>
  <c r="C52" i="69" s="1"/>
  <c r="C29" i="69"/>
  <c r="C26" i="69"/>
  <c r="C23" i="69"/>
  <c r="C18" i="69"/>
  <c r="C14" i="69"/>
  <c r="C6" i="69"/>
  <c r="C21" i="77"/>
  <c r="C20" i="77"/>
  <c r="C19" i="77"/>
  <c r="C48" i="28"/>
  <c r="C44" i="28"/>
  <c r="C53" i="28" s="1"/>
  <c r="C36" i="28"/>
  <c r="C32" i="28"/>
  <c r="C31" i="28" s="1"/>
  <c r="C12" i="28"/>
  <c r="C6" i="28"/>
  <c r="E34" i="72"/>
  <c r="E33" i="72"/>
  <c r="E32" i="72"/>
  <c r="D31" i="72"/>
  <c r="C31" i="72"/>
  <c r="E30" i="72"/>
  <c r="E29" i="72"/>
  <c r="D28" i="72"/>
  <c r="C28" i="72"/>
  <c r="E27" i="72"/>
  <c r="E26" i="72"/>
  <c r="D25" i="72"/>
  <c r="C25" i="72"/>
  <c r="E24" i="72"/>
  <c r="E22" i="72"/>
  <c r="E21" i="72"/>
  <c r="D20" i="72"/>
  <c r="C20" i="72"/>
  <c r="E19" i="72"/>
  <c r="E18" i="72"/>
  <c r="E17" i="72"/>
  <c r="D16" i="72"/>
  <c r="C16" i="72"/>
  <c r="E16" i="72" s="1"/>
  <c r="E15" i="72"/>
  <c r="E14" i="72"/>
  <c r="E13" i="72"/>
  <c r="E12" i="72"/>
  <c r="E11" i="72"/>
  <c r="E10" i="72"/>
  <c r="E9" i="72"/>
  <c r="D8" i="72"/>
  <c r="C42" i="28" l="1"/>
  <c r="C35" i="69"/>
  <c r="E25" i="72"/>
  <c r="E31" i="72"/>
  <c r="E28" i="72"/>
  <c r="C68" i="69"/>
  <c r="C29" i="28"/>
  <c r="E20" i="72"/>
  <c r="E8" i="72"/>
  <c r="F11" i="80"/>
  <c r="C13" i="93" l="1"/>
  <c r="D13" i="93" l="1"/>
  <c r="E12" i="93"/>
  <c r="E27" i="93"/>
  <c r="C6" i="93" l="1"/>
  <c r="C24" i="92"/>
  <c r="C18" i="80" l="1"/>
  <c r="E19" i="37" l="1"/>
  <c r="E18" i="37"/>
  <c r="E17" i="37"/>
  <c r="E16" i="37"/>
  <c r="E15" i="37"/>
  <c r="M14" i="37"/>
  <c r="L14" i="37"/>
  <c r="K14" i="37"/>
  <c r="J14" i="37"/>
  <c r="I14" i="37"/>
  <c r="H14" i="37"/>
  <c r="G14" i="37"/>
  <c r="F14" i="37"/>
  <c r="C14" i="37"/>
  <c r="E12" i="37"/>
  <c r="E11" i="37"/>
  <c r="E10" i="37"/>
  <c r="E9" i="37"/>
  <c r="E8" i="37"/>
  <c r="M7" i="37"/>
  <c r="L7" i="37"/>
  <c r="K7" i="37"/>
  <c r="J7" i="37"/>
  <c r="I7" i="37"/>
  <c r="H7" i="37"/>
  <c r="G7" i="37"/>
  <c r="F7" i="37"/>
  <c r="C7" i="37"/>
  <c r="E14" i="37" l="1"/>
  <c r="E7" i="37"/>
  <c r="G63" i="92"/>
  <c r="F63" i="92"/>
  <c r="G59" i="92"/>
  <c r="F59" i="92"/>
  <c r="G47" i="92"/>
  <c r="F47" i="92"/>
  <c r="C47" i="92"/>
  <c r="G41" i="92"/>
  <c r="F41" i="92"/>
  <c r="G15" i="92"/>
  <c r="F15" i="92"/>
  <c r="D15" i="92"/>
  <c r="C15" i="92"/>
  <c r="C19" i="92"/>
  <c r="G30" i="92"/>
  <c r="F30" i="92"/>
  <c r="G27" i="92"/>
  <c r="F27" i="92"/>
  <c r="G24" i="92"/>
  <c r="F24" i="92"/>
  <c r="G19" i="92"/>
  <c r="F19" i="92"/>
  <c r="F7" i="92"/>
  <c r="G7" i="92"/>
  <c r="G36" i="92" l="1"/>
  <c r="C14" i="80"/>
  <c r="C27" i="92"/>
  <c r="D5" i="6"/>
  <c r="I5" i="6" s="1"/>
  <c r="G33" i="80" l="1"/>
  <c r="F33" i="80"/>
  <c r="E33" i="80"/>
  <c r="D33" i="80"/>
  <c r="C33" i="80"/>
  <c r="G24" i="80"/>
  <c r="G37" i="80" s="1"/>
  <c r="F24" i="80"/>
  <c r="E24" i="80"/>
  <c r="D24" i="80"/>
  <c r="C24" i="80"/>
  <c r="G18" i="80"/>
  <c r="F18" i="80"/>
  <c r="E18" i="80"/>
  <c r="D18" i="80"/>
  <c r="G14" i="80"/>
  <c r="F14" i="80"/>
  <c r="E14" i="80"/>
  <c r="D14" i="80"/>
  <c r="G11" i="80"/>
  <c r="E11" i="80"/>
  <c r="D11" i="80"/>
  <c r="C11" i="80"/>
  <c r="G8" i="80"/>
  <c r="F8" i="80"/>
  <c r="E8" i="80"/>
  <c r="D8" i="80"/>
  <c r="C8" i="80"/>
  <c r="G21" i="80" l="1"/>
  <c r="G39" i="80" l="1"/>
  <c r="C18" i="99"/>
  <c r="C15" i="98"/>
  <c r="G37" i="93" l="1"/>
  <c r="F37" i="93"/>
  <c r="G34" i="93"/>
  <c r="F34" i="93"/>
  <c r="G29" i="93"/>
  <c r="F29" i="93"/>
  <c r="G13" i="93"/>
  <c r="F13" i="93"/>
  <c r="G6" i="93"/>
  <c r="F6" i="93"/>
  <c r="F68" i="92"/>
  <c r="G68" i="92"/>
  <c r="H67" i="92"/>
  <c r="H66" i="92"/>
  <c r="H65" i="92"/>
  <c r="H64" i="92"/>
  <c r="H63" i="92"/>
  <c r="H62" i="92"/>
  <c r="H61" i="92"/>
  <c r="H60" i="92"/>
  <c r="H59" i="92"/>
  <c r="H58" i="92"/>
  <c r="H57" i="92"/>
  <c r="H56" i="92"/>
  <c r="H55" i="92"/>
  <c r="H52" i="92"/>
  <c r="H51" i="92"/>
  <c r="H50" i="92"/>
  <c r="H49" i="92"/>
  <c r="H48" i="92"/>
  <c r="H47" i="92"/>
  <c r="H46" i="92"/>
  <c r="H45" i="92"/>
  <c r="H44" i="92"/>
  <c r="H43" i="92"/>
  <c r="H42" i="92"/>
  <c r="H41" i="92"/>
  <c r="H40" i="92"/>
  <c r="H39" i="92"/>
  <c r="H38" i="92"/>
  <c r="H35" i="92"/>
  <c r="H34" i="92"/>
  <c r="H33" i="92"/>
  <c r="H32" i="92"/>
  <c r="H31" i="92"/>
  <c r="H30" i="92"/>
  <c r="H29" i="92"/>
  <c r="H28" i="92"/>
  <c r="H27" i="92"/>
  <c r="H26" i="92"/>
  <c r="H25" i="92"/>
  <c r="H24" i="92"/>
  <c r="H23" i="92"/>
  <c r="H22" i="92"/>
  <c r="H21" i="92"/>
  <c r="H20" i="92"/>
  <c r="H19" i="92"/>
  <c r="H18" i="92"/>
  <c r="H17" i="92"/>
  <c r="H16" i="92"/>
  <c r="H15" i="92"/>
  <c r="H14" i="92"/>
  <c r="H13" i="92"/>
  <c r="H12" i="92"/>
  <c r="H11" i="92"/>
  <c r="H10" i="92"/>
  <c r="H9" i="92"/>
  <c r="H8" i="92"/>
  <c r="H7" i="92"/>
  <c r="F43" i="93" l="1"/>
  <c r="F45" i="93" s="1"/>
  <c r="G43" i="93"/>
  <c r="G45" i="93" s="1"/>
  <c r="H68" i="92"/>
  <c r="C22" i="74" l="1"/>
  <c r="E37" i="72"/>
  <c r="C37" i="72"/>
  <c r="H43" i="94" l="1"/>
  <c r="H42" i="94"/>
  <c r="H41" i="94"/>
  <c r="H40" i="94"/>
  <c r="H39" i="94"/>
  <c r="G38" i="94"/>
  <c r="F38" i="94"/>
  <c r="H37" i="94"/>
  <c r="H36" i="94"/>
  <c r="H35" i="94"/>
  <c r="H34" i="94"/>
  <c r="H33" i="94"/>
  <c r="H32" i="94"/>
  <c r="H31" i="94"/>
  <c r="G30" i="94"/>
  <c r="F30" i="94"/>
  <c r="H29" i="94"/>
  <c r="H28" i="94"/>
  <c r="H27" i="94"/>
  <c r="H26" i="94"/>
  <c r="H25" i="94"/>
  <c r="H24" i="94"/>
  <c r="H23" i="94"/>
  <c r="H22" i="94"/>
  <c r="H21" i="94"/>
  <c r="H20" i="94"/>
  <c r="H19" i="94"/>
  <c r="H18" i="94"/>
  <c r="G17" i="94"/>
  <c r="G14" i="94" s="1"/>
  <c r="F17" i="94"/>
  <c r="F14" i="94" s="1"/>
  <c r="H16" i="94"/>
  <c r="H15" i="94"/>
  <c r="H13" i="94"/>
  <c r="H12" i="94"/>
  <c r="G11" i="94"/>
  <c r="F11" i="94"/>
  <c r="H10" i="94"/>
  <c r="H9" i="94"/>
  <c r="G8" i="94"/>
  <c r="F8" i="94"/>
  <c r="H7" i="94"/>
  <c r="H6" i="94"/>
  <c r="H38" i="94" l="1"/>
  <c r="H14" i="94"/>
  <c r="H30" i="94"/>
  <c r="H8" i="94"/>
  <c r="H11" i="94"/>
  <c r="H17" i="94"/>
  <c r="C29" i="93"/>
  <c r="C7" i="92"/>
  <c r="C22" i="95" l="1"/>
  <c r="H21" i="95"/>
  <c r="B1" i="94" l="1"/>
  <c r="B1" i="93"/>
  <c r="B1" i="92"/>
  <c r="B1" i="104" l="1"/>
  <c r="B1" i="103"/>
  <c r="B1" i="102"/>
  <c r="B1" i="101"/>
  <c r="B1" i="100"/>
  <c r="B1" i="99"/>
  <c r="B1" i="98"/>
  <c r="B1" i="97"/>
  <c r="B1" i="96"/>
  <c r="B1" i="95"/>
  <c r="D10" i="98" l="1"/>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C34" i="97"/>
  <c r="D34" i="97"/>
  <c r="E34" i="97"/>
  <c r="H8" i="95"/>
  <c r="H9" i="95"/>
  <c r="H10" i="95"/>
  <c r="H11" i="95"/>
  <c r="H12" i="95"/>
  <c r="H13" i="95"/>
  <c r="H14" i="95"/>
  <c r="H15" i="95"/>
  <c r="H16" i="95"/>
  <c r="H17" i="95"/>
  <c r="H18" i="95"/>
  <c r="H19" i="95"/>
  <c r="H20" i="95"/>
  <c r="D22" i="95"/>
  <c r="E22" i="95"/>
  <c r="F22" i="95"/>
  <c r="G22" i="95"/>
  <c r="D15" i="98" l="1"/>
  <c r="H22" i="95"/>
  <c r="H34" i="97"/>
  <c r="D37" i="72"/>
  <c r="H44" i="93"/>
  <c r="E44" i="93"/>
  <c r="H42" i="93"/>
  <c r="E42" i="93"/>
  <c r="H41" i="93"/>
  <c r="E41" i="93"/>
  <c r="H40" i="93"/>
  <c r="E40" i="93"/>
  <c r="H39" i="93"/>
  <c r="E39" i="93"/>
  <c r="H38" i="93"/>
  <c r="E38" i="93"/>
  <c r="D37" i="93"/>
  <c r="C37" i="93"/>
  <c r="H36" i="93"/>
  <c r="E36" i="93"/>
  <c r="H35" i="93"/>
  <c r="E35" i="93"/>
  <c r="D34" i="93"/>
  <c r="C34" i="93"/>
  <c r="H33" i="93"/>
  <c r="E33" i="93"/>
  <c r="H32" i="93"/>
  <c r="E32" i="93"/>
  <c r="H31" i="93"/>
  <c r="E31" i="93"/>
  <c r="H30" i="93"/>
  <c r="E30" i="93"/>
  <c r="D29" i="93"/>
  <c r="E29" i="93" s="1"/>
  <c r="H28" i="93"/>
  <c r="E28" i="93"/>
  <c r="H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H12" i="93"/>
  <c r="H11" i="93"/>
  <c r="E11" i="93"/>
  <c r="H10" i="93"/>
  <c r="E10" i="93"/>
  <c r="H9" i="93"/>
  <c r="E9" i="93"/>
  <c r="H8" i="93"/>
  <c r="E8" i="93"/>
  <c r="H7" i="93"/>
  <c r="E7" i="93"/>
  <c r="D6" i="93"/>
  <c r="E67" i="92"/>
  <c r="E66" i="92"/>
  <c r="E65" i="92"/>
  <c r="E64" i="92"/>
  <c r="D63" i="92"/>
  <c r="C63" i="92"/>
  <c r="E62" i="92"/>
  <c r="E61" i="92"/>
  <c r="E60" i="92"/>
  <c r="D59" i="92"/>
  <c r="C59" i="92"/>
  <c r="E58" i="92"/>
  <c r="E57" i="92"/>
  <c r="E56" i="92"/>
  <c r="E55" i="92"/>
  <c r="E52" i="92"/>
  <c r="E51" i="92"/>
  <c r="E50" i="92"/>
  <c r="E49" i="92"/>
  <c r="E48" i="92"/>
  <c r="D47" i="92"/>
  <c r="E46" i="92"/>
  <c r="E45" i="92"/>
  <c r="E44" i="92"/>
  <c r="E43" i="92"/>
  <c r="E42" i="92"/>
  <c r="D41" i="92"/>
  <c r="C41" i="92"/>
  <c r="E40" i="92"/>
  <c r="E39" i="92"/>
  <c r="E38" i="92"/>
  <c r="E35" i="92"/>
  <c r="E34" i="92"/>
  <c r="E33" i="92"/>
  <c r="E32" i="92"/>
  <c r="E31" i="92"/>
  <c r="D30" i="92"/>
  <c r="C30" i="92"/>
  <c r="E29" i="92"/>
  <c r="E28" i="92"/>
  <c r="D27" i="92"/>
  <c r="E26" i="92"/>
  <c r="E25" i="92"/>
  <c r="D24" i="92"/>
  <c r="E23" i="92"/>
  <c r="E22" i="92"/>
  <c r="E21" i="92"/>
  <c r="E20" i="92"/>
  <c r="D19" i="92"/>
  <c r="E18" i="92"/>
  <c r="E17" i="92"/>
  <c r="E16" i="92"/>
  <c r="E15" i="92"/>
  <c r="E14" i="92"/>
  <c r="E13" i="92"/>
  <c r="E12" i="92"/>
  <c r="E11" i="92"/>
  <c r="E10" i="92"/>
  <c r="E9" i="92"/>
  <c r="E8" i="92"/>
  <c r="D7" i="92"/>
  <c r="D43" i="93" l="1"/>
  <c r="E19" i="92"/>
  <c r="C36" i="92"/>
  <c r="C43" i="93"/>
  <c r="C45" i="93" s="1"/>
  <c r="C68" i="92"/>
  <c r="D36" i="92"/>
  <c r="E47" i="92"/>
  <c r="E63" i="92"/>
  <c r="D68" i="92"/>
  <c r="E13" i="93"/>
  <c r="H29" i="93"/>
  <c r="H34" i="93"/>
  <c r="H37" i="93"/>
  <c r="E37" i="93"/>
  <c r="E34" i="93"/>
  <c r="E6" i="93"/>
  <c r="F36" i="92"/>
  <c r="E59" i="92"/>
  <c r="G53" i="92"/>
  <c r="E24" i="92"/>
  <c r="E41" i="92"/>
  <c r="E27" i="92"/>
  <c r="D53" i="92"/>
  <c r="E30" i="92"/>
  <c r="H43" i="93"/>
  <c r="H45" i="93"/>
  <c r="H6" i="93"/>
  <c r="C53" i="92"/>
  <c r="F53" i="92"/>
  <c r="E7" i="92"/>
  <c r="H36" i="92" l="1"/>
  <c r="G69" i="92"/>
  <c r="D69" i="92"/>
  <c r="C69" i="92"/>
  <c r="E68" i="92"/>
  <c r="F69" i="92"/>
  <c r="H53" i="92"/>
  <c r="D45" i="93"/>
  <c r="E36" i="92"/>
  <c r="E43" i="93"/>
  <c r="E53" i="92"/>
  <c r="H69" i="92" l="1"/>
  <c r="E69" i="92"/>
  <c r="E45" i="93"/>
  <c r="B1" i="80"/>
  <c r="G6" i="71" l="1"/>
  <c r="G13" i="71" s="1"/>
  <c r="F6" i="71"/>
  <c r="F13" i="71" s="1"/>
  <c r="E6" i="71"/>
  <c r="E13" i="71" s="1"/>
  <c r="D6" i="71"/>
  <c r="D13" i="71" s="1"/>
  <c r="C6" i="71"/>
  <c r="C13" i="71" s="1"/>
  <c r="D9" i="77" l="1"/>
  <c r="D8" i="77"/>
  <c r="D7" i="77"/>
  <c r="C35" i="79"/>
  <c r="B1" i="79" l="1"/>
  <c r="B1" i="37"/>
  <c r="B1" i="36"/>
  <c r="B1" i="74"/>
  <c r="B1" i="64"/>
  <c r="B1" i="35"/>
  <c r="B1" i="69"/>
  <c r="B1" i="77"/>
  <c r="B1" i="28"/>
  <c r="B1" i="73"/>
  <c r="B1" i="72"/>
  <c r="B1" i="52"/>
  <c r="B1" i="71"/>
  <c r="B1" i="6"/>
  <c r="D16" i="77" l="1"/>
  <c r="D17" i="77"/>
  <c r="D15" i="77"/>
  <c r="D12" i="77"/>
  <c r="D13" i="77"/>
  <c r="D11" i="77"/>
  <c r="D21" i="77" l="1"/>
  <c r="D19" i="77"/>
  <c r="D20" i="77"/>
  <c r="C30" i="79"/>
  <c r="C26" i="79"/>
  <c r="C8" i="79"/>
  <c r="H14" i="74" l="1"/>
  <c r="N16" i="37" l="1"/>
  <c r="N17" i="37"/>
  <c r="N18" i="37"/>
  <c r="N19" i="37"/>
  <c r="N20" i="37"/>
  <c r="N15" i="37"/>
  <c r="N13" i="37"/>
  <c r="N10" i="37"/>
  <c r="N9" i="37"/>
  <c r="N11" i="37"/>
  <c r="N12" i="37"/>
  <c r="M21" i="37"/>
  <c r="L21" i="37"/>
  <c r="J21" i="37"/>
  <c r="I21" i="37"/>
  <c r="H21" i="37"/>
  <c r="G21" i="37"/>
  <c r="F21" i="37"/>
  <c r="C21" i="37"/>
  <c r="N14" i="37" l="1"/>
  <c r="E21" i="37"/>
  <c r="N8" i="37"/>
  <c r="C12" i="79" l="1"/>
  <c r="C18" i="79" s="1"/>
  <c r="C36" i="79" s="1"/>
  <c r="C38" i="79" s="1"/>
  <c r="N7" i="37"/>
  <c r="N21" i="37" s="1"/>
  <c r="K21" i="37"/>
  <c r="C5" i="73" l="1"/>
  <c r="C8" i="73" s="1"/>
  <c r="S21" i="35" l="1"/>
  <c r="S20" i="35"/>
  <c r="S19" i="35"/>
  <c r="S18" i="35"/>
  <c r="S17" i="35"/>
  <c r="S16" i="35"/>
  <c r="S15" i="35"/>
  <c r="S14" i="35"/>
  <c r="S13" i="35"/>
  <c r="S12" i="35"/>
  <c r="S11" i="35"/>
  <c r="S10" i="35"/>
  <c r="S9" i="35"/>
  <c r="S8" i="35"/>
  <c r="S22" i="35" l="1"/>
  <c r="G22" i="74"/>
  <c r="F22" i="74"/>
  <c r="H8" i="74"/>
  <c r="V7" i="64" l="1"/>
  <c r="H12" i="74"/>
  <c r="H13" i="74"/>
  <c r="H15" i="74"/>
  <c r="H16" i="74"/>
  <c r="H17" i="74"/>
  <c r="H18" i="74"/>
  <c r="H21" i="74"/>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E5" i="6"/>
  <c r="J5" i="6" s="1"/>
  <c r="G5" i="6"/>
  <c r="L5" i="6" s="1"/>
  <c r="G5" i="71" l="1"/>
  <c r="C5" i="71"/>
  <c r="E5" i="71"/>
  <c r="F5" i="71"/>
  <c r="D5" i="71"/>
</calcChain>
</file>

<file path=xl/sharedStrings.xml><?xml version="1.0" encoding="utf-8"?>
<sst xmlns="http://schemas.openxmlformats.org/spreadsheetml/2006/main" count="1579" uniqueCount="980">
  <si>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</si>
  <si>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</si>
  <si>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</si>
  <si>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</si>
  <si>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</si>
  <si>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</si>
  <si>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</si>
  <si>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</si>
  <si>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</si>
  <si>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</si>
  <si>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</si>
  <si>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</si>
  <si>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</si>
  <si>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</si>
  <si>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</si>
  <si>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</si>
  <si>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</si>
  <si>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</si>
  <si>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</si>
  <si>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</si>
  <si>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</si>
  <si>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</si>
  <si>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</si>
  <si>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</si>
  <si>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</si>
  <si>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</si>
  <si>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</si>
  <si>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</si>
  <si>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</si>
  <si>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</si>
  <si>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</si>
  <si>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</si>
  <si>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</si>
  <si>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</si>
  <si>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</si>
  <si>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</si>
  <si>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</si>
  <si>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</si>
  <si>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</si>
  <si>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</si>
  <si>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</si>
  <si>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</si>
  <si>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</si>
  <si>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</si>
  <si>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</si>
  <si>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</si>
  <si>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</si>
  <si>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</si>
  <si>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</si>
  <si>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</si>
  <si>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</si>
  <si>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</si>
  <si>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</si>
  <si>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</si>
  <si>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</si>
  <si>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</si>
  <si>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</si>
  <si>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</si>
  <si>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</si>
  <si>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</si>
  <si>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</si>
  <si>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</si>
  <si>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</si>
  <si>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</si>
  <si>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</si>
  <si>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</si>
  <si>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</si>
  <si>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</si>
  <si>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</si>
  <si>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</si>
  <si>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</si>
  <si>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</si>
  <si>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</si>
  <si>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</si>
  <si>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</si>
  <si>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</si>
  <si>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</si>
  <si>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</si>
  <si>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</si>
  <si>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</si>
  <si>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</si>
  <si>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</si>
  <si>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</si>
  <si>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</si>
  <si>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</si>
  <si>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</si>
  <si>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</si>
  <si>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</si>
  <si>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</si>
  <si>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</si>
  <si>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</si>
  <si>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</si>
  <si>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</si>
  <si>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</si>
  <si>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</si>
  <si>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</si>
  <si>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</si>
  <si>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</si>
  <si>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</si>
  <si>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</si>
  <si>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</si>
  <si>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</si>
  <si>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</si>
  <si>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</si>
  <si>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</si>
  <si>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</si>
  <si>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</si>
  <si>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</si>
  <si>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</si>
  <si>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</si>
  <si>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</si>
  <si>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</si>
  <si>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</si>
  <si>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</si>
  <si>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</si>
  <si>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</si>
  <si>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</si>
  <si>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</si>
  <si>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</si>
  <si>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</si>
  <si>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</si>
  <si>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</si>
  <si>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</si>
  <si>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</si>
  <si>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</si>
  <si>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</si>
  <si>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</si>
  <si>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</si>
  <si>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</si>
  <si>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</si>
  <si>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</si>
  <si>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</si>
  <si>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</si>
  <si>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</si>
  <si>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</si>
  <si>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</si>
  <si>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</si>
  <si>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</si>
  <si>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</si>
  <si>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</si>
  <si>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</si>
  <si>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</si>
  <si>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</si>
  <si>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</si>
  <si>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</si>
  <si>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</si>
  <si>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</si>
  <si>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</si>
  <si>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</si>
  <si>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</si>
  <si>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</si>
  <si>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</si>
  <si>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</si>
  <si>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</si>
  <si>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</si>
  <si>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</si>
  <si>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</si>
  <si>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</si>
  <si>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</si>
  <si>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</si>
  <si>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</si>
  <si>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</si>
  <si>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</si>
  <si>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</si>
  <si>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</si>
  <si>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</si>
  <si>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</si>
  <si>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</si>
  <si>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</si>
  <si>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</si>
  <si>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</si>
  <si>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</si>
  <si>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</si>
  <si>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</si>
  <si>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</si>
  <si>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</si>
  <si>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</si>
  <si>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</si>
  <si>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</si>
  <si>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</si>
  <si>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</si>
  <si>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</si>
  <si>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</si>
  <si>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</si>
  <si>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</si>
  <si>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</si>
  <si>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</si>
  <si>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</si>
  <si>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</si>
  <si>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</si>
  <si>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</si>
  <si>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</si>
  <si>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</si>
  <si>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</si>
  <si>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</si>
  <si>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</si>
  <si>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</si>
  <si>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</si>
  <si>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</si>
  <si>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</si>
  <si>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</si>
  <si>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</si>
  <si>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</si>
  <si>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</si>
  <si>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</si>
  <si>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</si>
  <si>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</si>
  <si>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</si>
  <si>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</si>
  <si>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</si>
  <si>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</si>
  <si>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</si>
  <si>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</si>
  <si>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</si>
  <si>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</si>
  <si>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</si>
  <si>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</si>
  <si>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</si>
  <si>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</si>
  <si>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</si>
  <si>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</si>
  <si>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</si>
  <si>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</si>
  <si>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</si>
  <si>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</si>
  <si>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</si>
  <si>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</si>
  <si>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</si>
  <si>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</si>
  <si>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</si>
  <si>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</si>
  <si>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</si>
  <si>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</si>
  <si>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</si>
  <si>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</si>
  <si>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</si>
  <si>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</si>
  <si>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</si>
  <si>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</si>
  <si>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</si>
  <si>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</si>
  <si>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</si>
  <si>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</si>
  <si>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</si>
  <si>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</si>
  <si>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</si>
  <si>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</si>
  <si>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</si>
  <si>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</si>
  <si>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</si>
  <si>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</si>
  <si>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</si>
  <si>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</si>
  <si>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</si>
  <si>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</si>
  <si>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</si>
  <si>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</si>
  <si>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</si>
  <si>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</si>
  <si>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</si>
  <si>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</si>
  <si>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</si>
  <si>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</si>
  <si>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</si>
  <si>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</si>
  <si>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</si>
  <si>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</si>
  <si>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</si>
  <si>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</si>
  <si>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</si>
  <si>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</si>
  <si>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</si>
  <si>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</si>
  <si>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</si>
  <si>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</si>
  <si>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</si>
  <si>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</si>
  <si>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</si>
  <si>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</si>
  <si>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</si>
  <si>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</si>
  <si>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</si>
  <si>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</si>
  <si>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</si>
  <si>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</si>
  <si>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</si>
  <si>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</si>
  <si>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</si>
  <si>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</si>
  <si>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</si>
  <si>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</si>
  <si>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</si>
  <si>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</si>
  <si>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</si>
  <si>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</si>
  <si>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</si>
  <si>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</si>
  <si>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</si>
  <si>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</si>
  <si>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</si>
  <si>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</si>
  <si>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</si>
  <si>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</si>
  <si>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</si>
  <si>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</si>
  <si>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</si>
  <si>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</si>
  <si>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</si>
  <si>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</si>
  <si>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</si>
  <si>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</si>
  <si>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</si>
  <si>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</si>
  <si>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</si>
  <si>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</si>
  <si>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</si>
  <si>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</si>
  <si>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</si>
  <si>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</si>
  <si>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</si>
  <si>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</si>
  <si>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</si>
  <si>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</si>
  <si>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</si>
  <si>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</si>
  <si>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</si>
  <si>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</si>
  <si>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</si>
  <si>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</si>
  <si>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</si>
  <si>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</si>
  <si>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</si>
  <si>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</si>
  <si>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</si>
  <si>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</si>
  <si>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</si>
  <si>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</si>
  <si>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</si>
  <si>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</si>
  <si>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</si>
  <si>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</si>
  <si>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</si>
  <si>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</si>
  <si>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</si>
  <si>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</si>
  <si>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</si>
  <si>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</si>
  <si>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</si>
  <si>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</si>
  <si>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</si>
  <si>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</si>
  <si>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</si>
  <si>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</si>
  <si>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</si>
  <si>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</si>
  <si>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</si>
  <si>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</si>
  <si>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</si>
  <si>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</si>
  <si>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</si>
  <si>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</si>
  <si>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</si>
  <si>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</si>
  <si>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</si>
  <si>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</si>
  <si>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</si>
  <si>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</si>
  <si>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</si>
  <si>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</si>
  <si>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</si>
  <si>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</si>
  <si>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</si>
  <si>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</si>
  <si>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</si>
  <si>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</si>
  <si>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</si>
  <si>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</si>
  <si>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</si>
  <si>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</si>
  <si>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</si>
  <si>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</si>
  <si>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</si>
  <si>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</si>
  <si>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</si>
  <si>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</si>
  <si>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</si>
  <si>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</si>
  <si>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</si>
  <si>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</si>
  <si>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</si>
  <si>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</si>
  <si>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</si>
  <si>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</si>
  <si>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</si>
  <si>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</si>
  <si>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</si>
  <si>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</si>
  <si>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</si>
  <si>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</si>
  <si>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</si>
  <si>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</si>
  <si>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</si>
  <si>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</si>
  <si>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</si>
  <si>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</si>
  <si>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</si>
  <si>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</si>
  <si>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</si>
  <si>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</si>
  <si>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</si>
  <si>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</si>
  <si>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</si>
  <si>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</si>
  <si>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</si>
  <si>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</si>
  <si>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</si>
  <si>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</si>
  <si>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</si>
  <si>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</si>
  <si>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</si>
  <si>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</si>
  <si>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</si>
  <si>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</si>
  <si>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</si>
  <si>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</si>
  <si>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</si>
  <si>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</si>
  <si>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</si>
  <si>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</si>
  <si>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</si>
  <si>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</si>
  <si>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</si>
  <si>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</si>
  <si>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</si>
  <si>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</si>
  <si>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</si>
  <si>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</si>
  <si>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</si>
  <si>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</si>
  <si>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</si>
  <si>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</si>
  <si>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</si>
  <si>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</si>
  <si>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</si>
  <si>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</si>
  <si>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</si>
  <si>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</si>
  <si>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</si>
  <si>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</si>
  <si>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</si>
  <si>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</si>
  <si>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</si>
  <si>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</si>
  <si>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</si>
  <si>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</si>
  <si>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</si>
  <si>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</si>
  <si>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</si>
  <si>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</si>
  <si>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</si>
  <si>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</si>
  <si>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</si>
  <si>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</si>
  <si>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</si>
  <si>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</si>
  <si>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</si>
  <si>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</si>
  <si>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</si>
  <si>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</si>
  <si>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</si>
  <si>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</si>
  <si>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</si>
  <si>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</si>
  <si>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</si>
  <si>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</si>
  <si>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</si>
  <si>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</si>
  <si>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</si>
  <si>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</si>
  <si>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</si>
  <si>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</si>
  <si>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</si>
  <si>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</si>
  <si>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</si>
  <si>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</si>
  <si>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</si>
  <si>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</si>
  <si>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</si>
  <si>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</si>
  <si>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</si>
  <si>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</si>
  <si>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</si>
  <si>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</si>
  <si>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</si>
  <si>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</si>
  <si>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</si>
  <si>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</si>
  <si>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</si>
  <si>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</si>
  <si>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</si>
  <si>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</si>
  <si>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</si>
  <si>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</si>
  <si>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</si>
  <si>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</si>
  <si>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</si>
  <si>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</si>
  <si>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</si>
  <si>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</si>
  <si>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</si>
  <si>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</si>
  <si>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</si>
  <si>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</si>
  <si>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</si>
  <si>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</si>
  <si>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</si>
  <si>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</si>
  <si>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</si>
  <si>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</si>
  <si>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</si>
  <si>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</si>
  <si>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</si>
  <si>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</si>
  <si>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</si>
  <si>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</si>
  <si>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</si>
  <si>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</si>
  <si>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</si>
  <si>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</si>
  <si>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</si>
  <si>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</si>
  <si>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</si>
  <si>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</si>
  <si>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</si>
  <si>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</si>
  <si>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</si>
  <si>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</si>
  <si>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</si>
  <si>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</si>
  <si>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</si>
  <si>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</si>
  <si>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</si>
  <si>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</si>
  <si>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</si>
  <si>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</si>
  <si>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</si>
  <si>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</si>
  <si>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</si>
  <si>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</si>
  <si>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</si>
  <si>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</si>
  <si>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</si>
  <si>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</si>
  <si>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</si>
  <si>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</si>
  <si>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</si>
  <si>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</si>
  <si>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</si>
  <si>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</si>
  <si>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</si>
  <si>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</si>
  <si>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</si>
  <si>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</si>
  <si>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</si>
  <si>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</si>
  <si>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</si>
  <si>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</si>
  <si>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</si>
  <si>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</si>
  <si>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</si>
  <si>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</si>
  <si>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</si>
  <si>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</si>
  <si>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</si>
  <si>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</si>
  <si>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</si>
  <si>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</si>
  <si>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</si>
  <si>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</si>
  <si>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</si>
  <si>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</si>
  <si>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</si>
  <si>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</si>
  <si>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</si>
  <si>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</si>
  <si>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</si>
  <si>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</si>
  <si>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</si>
  <si>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</si>
  <si>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</si>
  <si>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</si>
  <si>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</si>
  <si>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</si>
  <si>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</si>
  <si>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</si>
  <si>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</si>
  <si>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</si>
  <si>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</si>
  <si>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</si>
  <si>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</si>
  <si>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</si>
  <si>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</si>
  <si>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</si>
  <si>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</si>
  <si>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</si>
  <si>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</si>
  <si>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</si>
  <si>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</si>
  <si>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</si>
  <si>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</si>
  <si>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</si>
  <si>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</si>
  <si>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</si>
  <si>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</si>
  <si>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</si>
  <si>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</si>
  <si>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</si>
  <si>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</si>
  <si>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</si>
  <si>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</si>
  <si>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</si>
  <si>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</si>
  <si>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</si>
  <si>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</si>
  <si>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</si>
  <si>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</si>
  <si>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</si>
  <si>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</si>
  <si>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</si>
  <si>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</si>
  <si>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</si>
  <si>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</si>
  <si>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</si>
  <si>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</si>
  <si>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</si>
  <si>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</si>
  <si>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</si>
  <si>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</si>
  <si>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</si>
  <si>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</si>
  <si>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</si>
  <si>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</si>
  <si>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</si>
  <si>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</si>
  <si>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</si>
  <si>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</si>
  <si>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</si>
  <si>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</si>
  <si>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</si>
  <si>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</si>
  <si>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</si>
  <si>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</si>
  <si>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</si>
  <si>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</si>
  <si>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</si>
  <si>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</si>
  <si>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</si>
  <si>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</si>
  <si>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</si>
  <si>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</si>
  <si>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</si>
  <si>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</si>
  <si>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</si>
  <si>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</si>
  <si>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</si>
  <si>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</si>
  <si>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</si>
  <si>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</si>
  <si>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</si>
  <si>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</si>
  <si>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</si>
  <si>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</si>
  <si>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</si>
  <si>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</si>
  <si>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</si>
  <si>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</si>
  <si>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</si>
  <si>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</si>
  <si>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</si>
  <si>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</si>
  <si>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</si>
  <si>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</si>
  <si>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</si>
  <si>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</si>
  <si>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</si>
  <si>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</si>
  <si>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</si>
  <si>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</si>
  <si>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</si>
  <si>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</si>
  <si>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</si>
  <si>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</si>
  <si>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</si>
  <si>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</si>
  <si>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</si>
  <si>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</si>
  <si>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</si>
  <si>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</si>
  <si>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</si>
  <si>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</si>
  <si>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</si>
  <si>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</si>
  <si>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</si>
  <si>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</si>
  <si>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</si>
  <si>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</si>
  <si>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</si>
  <si>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</si>
  <si>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</si>
  <si>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</si>
  <si>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</si>
  <si>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</si>
  <si>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</si>
  <si>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</si>
  <si>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</si>
  <si>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</si>
  <si>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</si>
  <si>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</si>
  <si>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</si>
  <si>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</si>
  <si>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</si>
  <si>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</si>
  <si>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</si>
  <si>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</si>
  <si>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</si>
  <si>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</si>
  <si>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</si>
  <si>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</si>
  <si>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</si>
  <si>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</si>
  <si>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</si>
  <si>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</si>
  <si>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</si>
  <si>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</si>
  <si>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</si>
  <si>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</si>
  <si>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</si>
  <si>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</si>
  <si>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</si>
  <si>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</si>
  <si>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</si>
  <si>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</si>
  <si>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</si>
  <si>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</si>
  <si>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</si>
  <si>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</si>
  <si>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</si>
  <si>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</si>
  <si>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</si>
  <si>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</si>
  <si>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</si>
  <si>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</si>
  <si>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</si>
  <si>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</si>
  <si>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</si>
  <si>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</si>
  <si>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</si>
  <si>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</si>
  <si>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</si>
  <si>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</si>
  <si>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</si>
  <si>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</si>
  <si>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</si>
  <si>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</si>
  <si>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</si>
  <si>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</si>
  <si>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</si>
  <si>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</si>
  <si>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</si>
  <si>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</si>
  <si>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</si>
  <si>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</si>
  <si>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</si>
  <si>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</si>
  <si>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</si>
  <si>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</si>
  <si>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</si>
  <si>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</si>
  <si>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</si>
  <si>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</si>
  <si>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</si>
  <si>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</si>
  <si>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</si>
  <si>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</si>
  <si>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</si>
  <si>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</si>
  <si>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</si>
  <si>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</si>
  <si>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</si>
  <si>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</si>
  <si>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</si>
  <si>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</si>
  <si>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</si>
  <si>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</si>
  <si>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</si>
  <si>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</si>
  <si>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</si>
  <si>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</si>
  <si>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</si>
  <si>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</si>
  <si>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</si>
  <si>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</si>
  <si>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</si>
  <si>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</si>
  <si>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</si>
  <si>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</si>
  <si>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</si>
  <si>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</si>
  <si>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</si>
  <si>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</si>
  <si>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</si>
  <si>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</si>
  <si>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</si>
  <si>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</si>
  <si>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</si>
  <si>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</si>
  <si>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</si>
  <si>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</si>
  <si>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</si>
  <si>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</si>
  <si>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</si>
  <si>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</si>
  <si>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</si>
  <si>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</si>
  <si>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</si>
  <si>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</si>
  <si>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</si>
  <si>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</si>
  <si>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</si>
  <si>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</si>
  <si>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</si>
  <si>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</si>
  <si>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</si>
  <si>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</si>
  <si>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</si>
  <si>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</si>
  <si>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</si>
  <si>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</si>
  <si>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</si>
  <si>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</si>
  <si>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</si>
  <si>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</si>
  <si>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</si>
  <si>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</si>
  <si>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</si>
  <si>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</si>
  <si>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</si>
  <si>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</si>
  <si>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</si>
  <si>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</si>
  <si>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</si>
  <si>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</si>
  <si>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</si>
  <si>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</si>
  <si>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</si>
  <si>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</si>
  <si>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</si>
  <si>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</si>
  <si>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</si>
  <si>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</si>
  <si>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</si>
  <si>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</si>
  <si>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</si>
  <si>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</si>
  <si>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</si>
  <si>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</si>
  <si>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</si>
  <si>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</si>
  <si>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</si>
  <si>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</si>
  <si>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</si>
  <si>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</si>
  <si>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</si>
  <si>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</si>
  <si>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</si>
  <si>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</si>
  <si>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</si>
  <si>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</si>
  <si>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</si>
  <si>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</si>
  <si>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</si>
  <si>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</si>
  <si>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</si>
  <si>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</si>
  <si>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</si>
  <si>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</si>
  <si>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</si>
  <si>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</si>
  <si>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</si>
  <si>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</si>
  <si>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</si>
  <si>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</si>
  <si>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</si>
  <si>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</si>
  <si>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</si>
  <si>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</si>
  <si>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</si>
  <si>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</si>
  <si>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</si>
  <si>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</si>
  <si>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</si>
  <si>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</si>
  <si>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</si>
  <si>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</si>
  <si>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</si>
  <si>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</si>
  <si>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</si>
  <si>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</si>
  <si>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</si>
  <si>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</si>
  <si>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</si>
  <si>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</si>
  <si>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</si>
  <si>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</si>
  <si>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</si>
  <si>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</si>
  <si>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</si>
  <si>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</si>
  <si>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</si>
  <si>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</si>
  <si>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</si>
  <si>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</si>
  <si>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</si>
  <si>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</si>
  <si>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</si>
  <si>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</si>
  <si>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</si>
  <si>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</si>
  <si>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</si>
  <si>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</si>
  <si>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</si>
  <si>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</si>
  <si>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</si>
  <si>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</si>
  <si>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</si>
  <si>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</si>
  <si>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</si>
  <si>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</si>
  <si>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</si>
  <si>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</si>
  <si>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</si>
  <si>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</si>
  <si>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</si>
  <si>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</si>
  <si>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</si>
  <si>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</si>
  <si>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</si>
  <si>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</si>
  <si>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</si>
  <si>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</si>
  <si>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</si>
  <si>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</si>
  <si>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</si>
  <si>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</si>
  <si>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</si>
  <si>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</si>
  <si>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</si>
  <si>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</si>
  <si>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</si>
  <si>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</si>
  <si>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”ლიბერთი ბანკი”</t>
  </si>
  <si>
    <t>მურთაზ კიკორია</t>
  </si>
  <si>
    <t>ბექა გოგიჩაიშვილი</t>
  </si>
  <si>
    <t>www.libertybank.ge</t>
  </si>
  <si>
    <t>თავმჯდომარე</t>
  </si>
  <si>
    <t xml:space="preserve">ირაკლი ოთარ რუხაძე </t>
  </si>
  <si>
    <t>არადამოუკიდებელი წევრი</t>
  </si>
  <si>
    <t>მამუკა წერეთელი</t>
  </si>
  <si>
    <t>დამოუკიდებელი წევრი</t>
  </si>
  <si>
    <t>მაგდა მაღრაძე</t>
  </si>
  <si>
    <t>ბრუნო ხუან ბალვანერა</t>
  </si>
  <si>
    <t>გენერალური დირექტორი</t>
  </si>
  <si>
    <t>ვახტანგ ბაბუნაშვილი</t>
  </si>
  <si>
    <t>გიორგი გვაზავა</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</si>
  <si>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</si>
  <si>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</si>
  <si>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</si>
  <si>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</si>
  <si>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t>ფინანსური დირექტორი</t>
  </si>
  <si>
    <t>რისკების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</si>
</sst>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4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u/>
      <sz val="10"/>
      <color indexed="12"/>
      <name val="Sylfaen"/>
      <family val="1"/>
      <charset val="204"/>
    </font>
    <font>
      <sz val="10"/>
      <name val="Segoe UI"/>
      <family val="2"/>
    </font>
    <font>
      <b/>
      <sz val="8"/>
      <color indexed="8"/>
      <name val="Sylfaen"/>
      <family val="1"/>
    </font>
    <font>
      <sz val="8"/>
      <color indexed="8"/>
      <name val="Sylfaen"/>
      <family val="1"/>
    </font>
    <font>
      <b/>
      <sz val="10"/>
      <color rgb="FFFF0000"/>
      <name val="Sylfaen"/>
      <family val="1"/>
    </font>
    <font>
      <i/>
      <sz val="10"/>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
      <left/>
      <right style="medium">
        <color indexed="64"/>
      </right>
      <top style="medium">
        <color indexed="64"/>
      </top>
      <bottom style="thin">
        <color auto="1"/>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9"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0" applyNumberFormat="0" applyFill="0" applyAlignment="0" applyProtection="0"/>
    <xf numFmtId="169" fontId="54" fillId="0" borderId="40" applyNumberFormat="0" applyFill="0" applyAlignment="0" applyProtection="0"/>
    <xf numFmtId="0"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9"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0" fontId="68"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4"/>
    <xf numFmtId="169" fontId="25" fillId="0" borderId="44"/>
    <xf numFmtId="168"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9"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9"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9"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24" fillId="0" borderId="48"/>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9"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2"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9"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6" applyFont="0">
      <alignment horizontal="right" vertical="center"/>
      <protection locked="0"/>
    </xf>
    <xf numFmtId="0" fontId="65"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9"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1" fillId="70" borderId="97" applyFont="0" applyBorder="0">
      <alignment horizontal="center" wrapText="1"/>
    </xf>
    <xf numFmtId="168" fontId="53" fillId="0" borderId="94">
      <alignment horizontal="left" vertical="center"/>
    </xf>
    <xf numFmtId="0" fontId="53" fillId="0" borderId="94">
      <alignment horizontal="left" vertical="center"/>
    </xf>
    <xf numFmtId="0" fontId="53" fillId="0" borderId="94">
      <alignment horizontal="left" vertical="center"/>
    </xf>
    <xf numFmtId="0" fontId="2" fillId="69" borderId="96" applyNumberFormat="0" applyFont="0" applyBorder="0" applyProtection="0">
      <alignment horizontal="center" vertical="center"/>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7"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9"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105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53" xfId="0" applyFont="1" applyBorder="1"/>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2" fillId="0" borderId="57" xfId="0" applyNumberFormat="1" applyFont="1" applyBorder="1" applyAlignment="1">
      <alignment horizontal="center"/>
    </xf>
    <xf numFmtId="167" fontId="19" fillId="0" borderId="57" xfId="0" applyNumberFormat="1" applyFont="1" applyBorder="1" applyAlignment="1">
      <alignment horizontal="center"/>
    </xf>
    <xf numFmtId="167" fontId="22" fillId="0" borderId="59" xfId="0" applyNumberFormat="1" applyFont="1" applyBorder="1" applyAlignment="1">
      <alignment horizontal="center"/>
    </xf>
    <xf numFmtId="167" fontId="22"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4" xfId="0" applyNumberFormat="1" applyFont="1" applyFill="1" applyBorder="1" applyAlignment="1">
      <alignment horizontal="right" vertical="center"/>
    </xf>
    <xf numFmtId="49" fontId="105" fillId="0" borderId="77" xfId="0" applyNumberFormat="1" applyFont="1" applyFill="1" applyBorder="1" applyAlignment="1">
      <alignment horizontal="right" vertical="center"/>
    </xf>
    <xf numFmtId="49" fontId="105" fillId="0" borderId="82"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2"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19" fillId="0" borderId="13" xfId="0" applyNumberFormat="1" applyFont="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4" fillId="0" borderId="3" xfId="0" applyNumberFormat="1" applyFont="1" applyBorder="1"/>
    <xf numFmtId="193" fontId="4" fillId="0" borderId="3" xfId="0" applyNumberFormat="1" applyFont="1" applyFill="1" applyBorder="1"/>
    <xf numFmtId="193" fontId="10" fillId="36" borderId="23" xfId="16" applyNumberFormat="1" applyFont="1" applyFill="1" applyBorder="1" applyAlignment="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2" fillId="0" borderId="0" xfId="0" applyNumberFormat="1" applyFont="1"/>
    <xf numFmtId="0" fontId="4" fillId="0" borderId="26" xfId="0" applyFont="1" applyBorder="1" applyAlignment="1">
      <alignment horizontal="center" vertical="center"/>
    </xf>
    <xf numFmtId="193" fontId="4" fillId="0" borderId="8" xfId="0" applyNumberFormat="1" applyFont="1" applyBorder="1" applyAlignment="1"/>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5" fillId="37" borderId="29" xfId="20" applyBorder="1"/>
    <xf numFmtId="169" fontId="25" fillId="37" borderId="108" xfId="20" applyBorder="1"/>
    <xf numFmtId="169" fontId="25" fillId="37" borderId="98" xfId="20" applyBorder="1"/>
    <xf numFmtId="169" fontId="25"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5"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193" fontId="4" fillId="0" borderId="8" xfId="0" applyNumberFormat="1" applyFont="1" applyFill="1" applyBorder="1"/>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8" fillId="0" borderId="113" xfId="0" applyFont="1" applyFill="1" applyBorder="1" applyAlignment="1">
      <alignment horizontal="right" vertical="center" wrapText="1"/>
    </xf>
    <xf numFmtId="0" fontId="108"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1" fillId="0" borderId="96" xfId="17" applyFill="1" applyBorder="1" applyAlignment="1" applyProtection="1"/>
    <xf numFmtId="49" fontId="108"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2"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8"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43" fontId="7" fillId="0" borderId="0" xfId="7" applyFont="1"/>
    <xf numFmtId="0" fontId="106"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24" xfId="0" applyFont="1" applyBorder="1" applyAlignment="1"/>
    <xf numFmtId="0" fontId="9" fillId="0" borderId="111" xfId="0" applyFont="1" applyBorder="1" applyAlignment="1"/>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0" fontId="4" fillId="3" borderId="0" xfId="0" applyFont="1" applyFill="1" applyBorder="1" applyAlignment="1">
      <alignment wrapText="1"/>
    </xf>
    <xf numFmtId="0" fontId="4" fillId="3" borderId="90" xfId="0" applyFont="1" applyFill="1" applyBorder="1"/>
    <xf numFmtId="169" fontId="25" fillId="37" borderId="114" xfId="20" applyBorder="1"/>
    <xf numFmtId="0" fontId="9" fillId="2" borderId="104" xfId="0" applyFont="1" applyFill="1" applyBorder="1" applyAlignment="1">
      <alignment horizontal="right" vertical="center"/>
    </xf>
    <xf numFmtId="193" fontId="17" fillId="2" borderId="105" xfId="0" applyNumberFormat="1" applyFont="1" applyFill="1" applyBorder="1" applyAlignment="1" applyProtection="1">
      <alignment vertical="center"/>
      <protection locked="0"/>
    </xf>
    <xf numFmtId="0" fontId="6" fillId="3" borderId="0" xfId="0" applyFont="1" applyFill="1" applyBorder="1" applyAlignment="1">
      <alignment horizontal="center"/>
    </xf>
    <xf numFmtId="0" fontId="105" fillId="0" borderId="84" xfId="0" applyFont="1" applyFill="1" applyBorder="1" applyAlignment="1">
      <alignment horizontal="left" vertical="center"/>
    </xf>
    <xf numFmtId="0" fontId="105" fillId="0" borderId="82" xfId="0" applyFont="1" applyFill="1" applyBorder="1" applyAlignment="1">
      <alignment vertical="center" wrapText="1"/>
    </xf>
    <xf numFmtId="0" fontId="105" fillId="0" borderId="82"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7" xfId="0" applyNumberFormat="1" applyFont="1" applyFill="1" applyBorder="1" applyAlignment="1">
      <alignment horizontal="left" vertical="center" wrapText="1"/>
    </xf>
    <xf numFmtId="0" fontId="124" fillId="0" borderId="0" xfId="0" applyFont="1"/>
    <xf numFmtId="49" fontId="105" fillId="0" borderId="96"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129" fillId="0" borderId="134" xfId="0" applyFont="1" applyFill="1" applyBorder="1" applyAlignment="1">
      <alignment horizontal="left" vertical="center" wrapText="1"/>
    </xf>
    <xf numFmtId="0" fontId="131" fillId="0" borderId="134" xfId="0" applyFont="1" applyFill="1" applyBorder="1" applyAlignment="1">
      <alignment horizontal="left" vertical="center" wrapText="1"/>
    </xf>
    <xf numFmtId="0" fontId="132" fillId="3" borderId="134" xfId="0" applyFont="1" applyFill="1" applyBorder="1" applyAlignment="1">
      <alignment horizontal="left" vertical="center" wrapText="1" indent="1"/>
    </xf>
    <xf numFmtId="0" fontId="131" fillId="3" borderId="134" xfId="0" applyFont="1" applyFill="1" applyBorder="1" applyAlignment="1">
      <alignment horizontal="left" vertical="center" wrapText="1"/>
    </xf>
    <xf numFmtId="0" fontId="131" fillId="3" borderId="135" xfId="0" applyFont="1" applyFill="1" applyBorder="1" applyAlignment="1">
      <alignment horizontal="left" vertical="center" wrapText="1"/>
    </xf>
    <xf numFmtId="0" fontId="132" fillId="0" borderId="134"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0" fillId="3" borderId="134" xfId="0" applyFont="1" applyFill="1" applyBorder="1" applyAlignment="1">
      <alignment horizontal="left" vertical="center" wrapText="1" indent="1"/>
    </xf>
    <xf numFmtId="0" fontId="131" fillId="0" borderId="134" xfId="0" applyFont="1" applyBorder="1" applyAlignment="1">
      <alignment horizontal="left" vertical="center" wrapText="1"/>
    </xf>
    <xf numFmtId="0" fontId="130" fillId="0" borderId="134" xfId="0" applyFont="1" applyBorder="1" applyAlignment="1">
      <alignment horizontal="left" vertical="center" wrapText="1" indent="1"/>
    </xf>
    <xf numFmtId="0" fontId="130" fillId="0" borderId="135" xfId="0" applyFont="1" applyBorder="1" applyAlignment="1">
      <alignment horizontal="left" vertical="center" wrapText="1" indent="1"/>
    </xf>
    <xf numFmtId="0" fontId="130" fillId="0" borderId="134" xfId="0" applyFont="1" applyFill="1" applyBorder="1" applyAlignment="1">
      <alignment horizontal="left" vertical="center" wrapText="1" indent="1"/>
    </xf>
    <xf numFmtId="0" fontId="0" fillId="0" borderId="0" xfId="0" applyAlignment="1">
      <alignment horizontal="left" vertical="center"/>
    </xf>
    <xf numFmtId="0" fontId="131" fillId="0" borderId="141" xfId="0" applyFont="1" applyFill="1" applyBorder="1" applyAlignment="1">
      <alignment horizontal="justify" vertical="center" wrapText="1"/>
    </xf>
    <xf numFmtId="0" fontId="130" fillId="0" borderId="136" xfId="0" applyFont="1" applyFill="1" applyBorder="1" applyAlignment="1">
      <alignment horizontal="left" vertical="center" wrapText="1" indent="1"/>
    </xf>
    <xf numFmtId="0" fontId="130" fillId="0" borderId="135" xfId="0" applyFont="1" applyFill="1" applyBorder="1" applyAlignment="1">
      <alignment horizontal="left" vertical="center" wrapText="1" indent="1"/>
    </xf>
    <xf numFmtId="0" fontId="131" fillId="0" borderId="134" xfId="0" applyFont="1" applyFill="1" applyBorder="1" applyAlignment="1">
      <alignment horizontal="justify" vertical="center" wrapText="1"/>
    </xf>
    <xf numFmtId="0" fontId="129" fillId="0" borderId="134" xfId="0" applyFont="1" applyFill="1" applyBorder="1" applyAlignment="1">
      <alignment horizontal="justify" vertical="center" wrapText="1"/>
    </xf>
    <xf numFmtId="0" fontId="131" fillId="3" borderId="134" xfId="0" applyFont="1" applyFill="1" applyBorder="1" applyAlignment="1">
      <alignment horizontal="justify" vertical="center" wrapText="1"/>
    </xf>
    <xf numFmtId="0" fontId="131" fillId="0" borderId="135" xfId="0" applyFont="1" applyFill="1" applyBorder="1" applyAlignment="1">
      <alignment horizontal="justify" vertical="center" wrapText="1"/>
    </xf>
    <xf numFmtId="0" fontId="131" fillId="0" borderId="136" xfId="0" applyFont="1" applyFill="1" applyBorder="1" applyAlignment="1">
      <alignment horizontal="justify" vertical="center" wrapText="1"/>
    </xf>
    <xf numFmtId="0" fontId="132" fillId="0" borderId="128" xfId="0" applyFont="1" applyFill="1" applyBorder="1" applyAlignment="1">
      <alignment horizontal="left" vertical="center" wrapText="1" indent="1"/>
    </xf>
    <xf numFmtId="0" fontId="129" fillId="0" borderId="134" xfId="0" applyFont="1" applyFill="1" applyBorder="1" applyAlignment="1">
      <alignment vertical="center" wrapText="1"/>
    </xf>
    <xf numFmtId="0" fontId="131" fillId="0" borderId="134" xfId="0" applyFont="1" applyFill="1" applyBorder="1" applyAlignment="1">
      <alignment vertical="center" wrapText="1"/>
    </xf>
    <xf numFmtId="0" fontId="0" fillId="0" borderId="0" xfId="0" applyAlignment="1">
      <alignment horizontal="center"/>
    </xf>
    <xf numFmtId="193" fontId="9" fillId="0" borderId="0" xfId="0" applyNumberFormat="1" applyFont="1" applyFill="1" applyBorder="1" applyAlignment="1" applyProtection="1">
      <alignment horizontal="right"/>
    </xf>
    <xf numFmtId="49" fontId="105" fillId="0" borderId="137" xfId="0" applyNumberFormat="1" applyFont="1" applyFill="1" applyBorder="1" applyAlignment="1">
      <alignment horizontal="right" vertical="center"/>
    </xf>
    <xf numFmtId="167" fontId="21" fillId="0" borderId="55" xfId="0" applyNumberFormat="1" applyFont="1" applyFill="1" applyBorder="1" applyAlignment="1">
      <alignment horizontal="center"/>
    </xf>
    <xf numFmtId="167" fontId="18" fillId="0" borderId="57" xfId="0" applyNumberFormat="1" applyFont="1" applyFill="1" applyBorder="1" applyAlignment="1">
      <alignment horizontal="center"/>
    </xf>
    <xf numFmtId="193" fontId="22"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2" fillId="0" borderId="12" xfId="0" applyNumberFormat="1" applyFont="1" applyFill="1" applyBorder="1" applyAlignment="1">
      <alignment horizontal="center" vertical="center"/>
    </xf>
    <xf numFmtId="193" fontId="22" fillId="0" borderId="13" xfId="0" applyNumberFormat="1" applyFont="1" applyBorder="1" applyAlignment="1">
      <alignment horizontal="center" vertical="center"/>
    </xf>
    <xf numFmtId="193" fontId="21" fillId="0" borderId="14" xfId="0" applyNumberFormat="1" applyFont="1" applyFill="1" applyBorder="1" applyAlignment="1">
      <alignment horizontal="center" vertical="center"/>
    </xf>
    <xf numFmtId="193" fontId="103" fillId="0" borderId="12" xfId="0" applyNumberFormat="1" applyFont="1" applyBorder="1" applyAlignment="1">
      <alignment horizontal="center" vertical="center"/>
    </xf>
    <xf numFmtId="193" fontId="21" fillId="0" borderId="12" xfId="0" applyNumberFormat="1" applyFont="1" applyBorder="1" applyAlignment="1">
      <alignment horizontal="center" vertical="center"/>
    </xf>
    <xf numFmtId="193" fontId="21" fillId="0" borderId="15" xfId="0" applyNumberFormat="1" applyFont="1" applyBorder="1" applyAlignment="1">
      <alignment horizontal="center" vertical="center"/>
    </xf>
    <xf numFmtId="193" fontId="21" fillId="0" borderId="13" xfId="0" applyNumberFormat="1" applyFont="1" applyBorder="1" applyAlignment="1">
      <alignment horizontal="center" vertical="center"/>
    </xf>
    <xf numFmtId="0" fontId="119" fillId="0" borderId="137" xfId="0" applyFont="1" applyBorder="1"/>
    <xf numFmtId="49" fontId="121" fillId="0" borderId="137" xfId="5" applyNumberFormat="1" applyFont="1" applyFill="1" applyBorder="1" applyAlignment="1" applyProtection="1">
      <alignment horizontal="right" vertical="center"/>
      <protection locked="0"/>
    </xf>
    <xf numFmtId="0" fontId="120" fillId="3" borderId="137" xfId="13" applyFont="1" applyFill="1" applyBorder="1" applyAlignment="1" applyProtection="1">
      <alignment horizontal="left" vertical="center" wrapText="1"/>
      <protection locked="0"/>
    </xf>
    <xf numFmtId="49" fontId="120" fillId="3" borderId="137" xfId="5" applyNumberFormat="1" applyFont="1" applyFill="1" applyBorder="1" applyAlignment="1" applyProtection="1">
      <alignment horizontal="right" vertical="center"/>
      <protection locked="0"/>
    </xf>
    <xf numFmtId="0" fontId="120" fillId="0" borderId="137" xfId="13" applyFont="1" applyFill="1" applyBorder="1" applyAlignment="1" applyProtection="1">
      <alignment horizontal="left" vertical="center" wrapText="1"/>
      <protection locked="0"/>
    </xf>
    <xf numFmtId="49" fontId="120" fillId="0" borderId="137" xfId="5" applyNumberFormat="1" applyFont="1" applyFill="1" applyBorder="1" applyAlignment="1" applyProtection="1">
      <alignment horizontal="right" vertical="center"/>
      <protection locked="0"/>
    </xf>
    <xf numFmtId="0" fontId="122" fillId="0" borderId="137" xfId="13" applyFont="1" applyFill="1" applyBorder="1" applyAlignment="1" applyProtection="1">
      <alignment horizontal="left" vertical="center" wrapText="1"/>
      <protection locked="0"/>
    </xf>
    <xf numFmtId="0" fontId="119" fillId="0" borderId="137" xfId="0" applyFont="1" applyBorder="1" applyAlignment="1">
      <alignment horizontal="center" vertical="center" wrapText="1"/>
    </xf>
    <xf numFmtId="0" fontId="119" fillId="0" borderId="137" xfId="0" applyFont="1" applyFill="1" applyBorder="1" applyAlignment="1">
      <alignment horizontal="center" vertical="center" wrapText="1"/>
    </xf>
    <xf numFmtId="166" fontId="115" fillId="36" borderId="144" xfId="21413" applyFont="1" applyFill="1" applyBorder="1"/>
    <xf numFmtId="0" fontId="115" fillId="0" borderId="144" xfId="0" applyFont="1" applyBorder="1"/>
    <xf numFmtId="0" fontId="115" fillId="0" borderId="144" xfId="0" applyFont="1" applyFill="1" applyBorder="1"/>
    <xf numFmtId="0" fontId="115" fillId="0" borderId="144" xfId="0" applyFont="1" applyBorder="1" applyAlignment="1">
      <alignment horizontal="left" indent="8"/>
    </xf>
    <xf numFmtId="0" fontId="115" fillId="0" borderId="144" xfId="0" applyFont="1" applyBorder="1" applyAlignment="1">
      <alignment wrapText="1"/>
    </xf>
    <xf numFmtId="0" fontId="118" fillId="0" borderId="144" xfId="0" applyFont="1" applyBorder="1"/>
    <xf numFmtId="49" fontId="121" fillId="0" borderId="144" xfId="5" applyNumberFormat="1" applyFont="1" applyFill="1" applyBorder="1" applyAlignment="1" applyProtection="1">
      <alignment horizontal="right" vertical="center" wrapText="1"/>
      <protection locked="0"/>
    </xf>
    <xf numFmtId="49" fontId="120" fillId="3" borderId="144" xfId="5" applyNumberFormat="1" applyFont="1" applyFill="1" applyBorder="1" applyAlignment="1" applyProtection="1">
      <alignment horizontal="right" vertical="center" wrapText="1"/>
      <protection locked="0"/>
    </xf>
    <xf numFmtId="49" fontId="120" fillId="0" borderId="144" xfId="5" applyNumberFormat="1" applyFont="1" applyFill="1" applyBorder="1" applyAlignment="1" applyProtection="1">
      <alignment horizontal="right" vertical="center" wrapText="1"/>
      <protection locked="0"/>
    </xf>
    <xf numFmtId="0" fontId="115" fillId="0" borderId="144" xfId="0" applyFont="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4"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4" xfId="0" applyFont="1" applyFill="1" applyBorder="1"/>
    <xf numFmtId="0" fontId="115" fillId="0" borderId="144" xfId="0" applyNumberFormat="1" applyFont="1" applyFill="1" applyBorder="1" applyAlignment="1">
      <alignment horizontal="left" vertical="center" wrapText="1"/>
    </xf>
    <xf numFmtId="0" fontId="118" fillId="0" borderId="144" xfId="0" applyFont="1" applyFill="1" applyBorder="1" applyAlignment="1">
      <alignment horizontal="left" wrapText="1" indent="1"/>
    </xf>
    <xf numFmtId="0" fontId="118" fillId="0" borderId="144" xfId="0" applyFont="1" applyFill="1" applyBorder="1" applyAlignment="1">
      <alignment horizontal="left" vertical="center" indent="1"/>
    </xf>
    <xf numFmtId="0" fontId="115" fillId="0" borderId="144" xfId="0" applyFont="1" applyFill="1" applyBorder="1" applyAlignment="1">
      <alignment horizontal="left" wrapText="1" indent="1"/>
    </xf>
    <xf numFmtId="0" fontId="115" fillId="0" borderId="144" xfId="0" applyFont="1" applyFill="1" applyBorder="1" applyAlignment="1">
      <alignment horizontal="left" indent="1"/>
    </xf>
    <xf numFmtId="0" fontId="115" fillId="0" borderId="144" xfId="0" applyFont="1" applyFill="1" applyBorder="1" applyAlignment="1">
      <alignment horizontal="left" wrapText="1" indent="4"/>
    </xf>
    <xf numFmtId="0" fontId="115" fillId="0" borderId="144" xfId="0" applyNumberFormat="1" applyFont="1" applyFill="1" applyBorder="1" applyAlignment="1">
      <alignment horizontal="left" indent="3"/>
    </xf>
    <xf numFmtId="0" fontId="118" fillId="0" borderId="144" xfId="0" applyFont="1" applyFill="1" applyBorder="1" applyAlignment="1">
      <alignment horizontal="left" indent="1"/>
    </xf>
    <xf numFmtId="0" fontId="119" fillId="0" borderId="144" xfId="0" applyFont="1" applyFill="1" applyBorder="1" applyAlignment="1">
      <alignment horizontal="center" vertical="center" wrapText="1"/>
    </xf>
    <xf numFmtId="0" fontId="115" fillId="80" borderId="144" xfId="0" applyFont="1" applyFill="1" applyBorder="1"/>
    <xf numFmtId="0" fontId="118" fillId="0" borderId="7" xfId="0" applyFont="1" applyBorder="1"/>
    <xf numFmtId="0" fontId="115" fillId="0" borderId="144" xfId="0" applyFont="1" applyFill="1" applyBorder="1" applyAlignment="1">
      <alignment horizontal="left" wrapText="1" indent="2"/>
    </xf>
    <xf numFmtId="0" fontId="115" fillId="0" borderId="144" xfId="0" applyFont="1" applyFill="1" applyBorder="1" applyAlignment="1">
      <alignment horizontal="left" wrapText="1"/>
    </xf>
    <xf numFmtId="0" fontId="115" fillId="0" borderId="0" xfId="0" applyFont="1" applyBorder="1"/>
    <xf numFmtId="0" fontId="115" fillId="0" borderId="144" xfId="0" applyFont="1" applyBorder="1" applyAlignment="1">
      <alignment horizontal="left" indent="1"/>
    </xf>
    <xf numFmtId="0" fontId="115" fillId="0" borderId="144" xfId="0" applyFont="1" applyBorder="1" applyAlignment="1">
      <alignment horizontal="center"/>
    </xf>
    <xf numFmtId="0" fontId="115" fillId="0" borderId="0" xfId="0" applyFont="1" applyBorder="1" applyAlignment="1">
      <alignment horizontal="center" vertical="center"/>
    </xf>
    <xf numFmtId="0" fontId="115" fillId="0" borderId="144"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0" xfId="0" applyFont="1" applyFill="1"/>
    <xf numFmtId="49" fontId="115" fillId="0" borderId="150" xfId="0" applyNumberFormat="1" applyFont="1" applyFill="1" applyBorder="1" applyAlignment="1">
      <alignment horizontal="left" wrapText="1" indent="1"/>
    </xf>
    <xf numFmtId="0" fontId="115" fillId="0" borderId="152" xfId="0" applyNumberFormat="1" applyFont="1" applyFill="1" applyBorder="1" applyAlignment="1">
      <alignment horizontal="left" wrapText="1" indent="1"/>
    </xf>
    <xf numFmtId="49" fontId="115" fillId="0" borderId="153" xfId="0" applyNumberFormat="1" applyFont="1" applyFill="1" applyBorder="1" applyAlignment="1">
      <alignment horizontal="left" wrapText="1" indent="1"/>
    </xf>
    <xf numFmtId="0" fontId="115" fillId="0" borderId="154" xfId="0" applyNumberFormat="1" applyFont="1" applyFill="1" applyBorder="1" applyAlignment="1">
      <alignment horizontal="left" wrapText="1" indent="1"/>
    </xf>
    <xf numFmtId="49" fontId="115" fillId="0" borderId="154" xfId="0" applyNumberFormat="1" applyFont="1" applyFill="1" applyBorder="1" applyAlignment="1">
      <alignment horizontal="left" wrapText="1" indent="3"/>
    </xf>
    <xf numFmtId="49" fontId="115" fillId="0" borderId="153" xfId="0" applyNumberFormat="1" applyFont="1" applyFill="1" applyBorder="1" applyAlignment="1">
      <alignment horizontal="left" wrapText="1" indent="3"/>
    </xf>
    <xf numFmtId="49" fontId="115" fillId="0" borderId="153" xfId="0" applyNumberFormat="1" applyFont="1" applyFill="1" applyBorder="1" applyAlignment="1">
      <alignment horizontal="left" wrapText="1" indent="2"/>
    </xf>
    <xf numFmtId="49" fontId="115" fillId="0" borderId="154" xfId="0" applyNumberFormat="1" applyFont="1" applyBorder="1" applyAlignment="1">
      <alignment horizontal="left" wrapText="1" indent="2"/>
    </xf>
    <xf numFmtId="49" fontId="115" fillId="0" borderId="153" xfId="0" applyNumberFormat="1" applyFont="1" applyFill="1" applyBorder="1" applyAlignment="1">
      <alignment horizontal="left" vertical="top" wrapText="1" indent="2"/>
    </xf>
    <xf numFmtId="49" fontId="115" fillId="0" borderId="153" xfId="0" applyNumberFormat="1" applyFont="1" applyFill="1" applyBorder="1" applyAlignment="1">
      <alignment horizontal="left" indent="1"/>
    </xf>
    <xf numFmtId="0" fontId="115" fillId="0" borderId="154" xfId="0" applyNumberFormat="1" applyFont="1" applyBorder="1" applyAlignment="1">
      <alignment horizontal="left" indent="1"/>
    </xf>
    <xf numFmtId="49" fontId="115" fillId="0" borderId="154" xfId="0" applyNumberFormat="1" applyFont="1" applyBorder="1" applyAlignment="1">
      <alignment horizontal="left" indent="1"/>
    </xf>
    <xf numFmtId="49" fontId="115" fillId="0" borderId="153" xfId="0" applyNumberFormat="1" applyFont="1" applyFill="1" applyBorder="1" applyAlignment="1">
      <alignment horizontal="left" indent="3"/>
    </xf>
    <xf numFmtId="49" fontId="115" fillId="0" borderId="154" xfId="0" applyNumberFormat="1" applyFont="1" applyBorder="1" applyAlignment="1">
      <alignment horizontal="left" indent="3"/>
    </xf>
    <xf numFmtId="0" fontId="115" fillId="0" borderId="154" xfId="0" applyFont="1" applyBorder="1" applyAlignment="1">
      <alignment horizontal="left" indent="2"/>
    </xf>
    <xf numFmtId="0" fontId="115" fillId="0" borderId="153" xfId="0" applyFont="1" applyBorder="1" applyAlignment="1">
      <alignment horizontal="left" indent="2"/>
    </xf>
    <xf numFmtId="0" fontId="115" fillId="0" borderId="154" xfId="0" applyFont="1" applyBorder="1" applyAlignment="1">
      <alignment horizontal="left" indent="1"/>
    </xf>
    <xf numFmtId="0" fontId="115" fillId="0" borderId="153" xfId="0" applyFont="1" applyBorder="1" applyAlignment="1">
      <alignment horizontal="left" indent="1"/>
    </xf>
    <xf numFmtId="0" fontId="118" fillId="0" borderId="62" xfId="0" applyFont="1" applyBorder="1"/>
    <xf numFmtId="0" fontId="115" fillId="0" borderId="67"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4"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4"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2" xfId="0" applyNumberFormat="1" applyFont="1" applyFill="1" applyBorder="1" applyAlignment="1">
      <alignment horizontal="left" vertical="center" wrapText="1" indent="1" readingOrder="1"/>
    </xf>
    <xf numFmtId="0" fontId="120" fillId="0" borderId="144" xfId="0" applyFont="1" applyBorder="1" applyAlignment="1">
      <alignment horizontal="left" indent="3"/>
    </xf>
    <xf numFmtId="0" fontId="118" fillId="0" borderId="144" xfId="0" applyNumberFormat="1" applyFont="1" applyFill="1" applyBorder="1" applyAlignment="1">
      <alignment vertical="center" wrapText="1" readingOrder="1"/>
    </xf>
    <xf numFmtId="0" fontId="120" fillId="0" borderId="144" xfId="0" applyFont="1" applyFill="1" applyBorder="1" applyAlignment="1">
      <alignment horizontal="left" indent="2"/>
    </xf>
    <xf numFmtId="0" fontId="115" fillId="0" borderId="133" xfId="0" applyNumberFormat="1" applyFont="1" applyFill="1" applyBorder="1" applyAlignment="1">
      <alignment vertical="center" wrapText="1" readingOrder="1"/>
    </xf>
    <xf numFmtId="0" fontId="120" fillId="0" borderId="145" xfId="0" applyFont="1" applyBorder="1" applyAlignment="1">
      <alignment horizontal="left" indent="2"/>
    </xf>
    <xf numFmtId="0" fontId="115" fillId="0" borderId="132" xfId="0" applyNumberFormat="1" applyFont="1" applyFill="1" applyBorder="1" applyAlignment="1">
      <alignment vertical="center" wrapText="1" readingOrder="1"/>
    </xf>
    <xf numFmtId="0" fontId="120" fillId="0" borderId="144" xfId="0" applyFont="1" applyBorder="1" applyAlignment="1">
      <alignment horizontal="left" indent="2"/>
    </xf>
    <xf numFmtId="0" fontId="115" fillId="0" borderId="131" xfId="0" applyNumberFormat="1" applyFont="1" applyFill="1" applyBorder="1" applyAlignment="1">
      <alignment vertical="center" wrapText="1" readingOrder="1"/>
    </xf>
    <xf numFmtId="0" fontId="138" fillId="0" borderId="7" xfId="0" applyFont="1" applyBorder="1"/>
    <xf numFmtId="0" fontId="105" fillId="0" borderId="144" xfId="0" applyFont="1" applyFill="1" applyBorder="1" applyAlignment="1">
      <alignment vertical="center" wrapText="1"/>
    </xf>
    <xf numFmtId="0" fontId="105" fillId="0" borderId="144" xfId="0" applyFont="1" applyBorder="1" applyAlignment="1">
      <alignment horizontal="left" vertical="center" wrapText="1"/>
    </xf>
    <xf numFmtId="0" fontId="105" fillId="0" borderId="144" xfId="0" applyFont="1" applyBorder="1" applyAlignment="1">
      <alignment horizontal="left" indent="2"/>
    </xf>
    <xf numFmtId="0" fontId="105" fillId="0" borderId="144" xfId="0" applyNumberFormat="1" applyFont="1" applyFill="1" applyBorder="1" applyAlignment="1">
      <alignment vertical="center" wrapText="1"/>
    </xf>
    <xf numFmtId="0" fontId="105" fillId="0" borderId="144" xfId="0" applyNumberFormat="1" applyFont="1" applyFill="1" applyBorder="1" applyAlignment="1">
      <alignment horizontal="left" vertical="center" indent="1"/>
    </xf>
    <xf numFmtId="0" fontId="105" fillId="0" borderId="144" xfId="0" applyNumberFormat="1" applyFont="1" applyFill="1" applyBorder="1" applyAlignment="1">
      <alignment horizontal="left" vertical="center" wrapText="1" indent="1"/>
    </xf>
    <xf numFmtId="0" fontId="105" fillId="0" borderId="144" xfId="0" applyNumberFormat="1" applyFont="1" applyFill="1" applyBorder="1" applyAlignment="1">
      <alignment horizontal="right" vertical="center"/>
    </xf>
    <xf numFmtId="49" fontId="105" fillId="0" borderId="144" xfId="0" applyNumberFormat="1" applyFont="1" applyFill="1" applyBorder="1" applyAlignment="1">
      <alignment horizontal="right" vertical="center"/>
    </xf>
    <xf numFmtId="0" fontId="105" fillId="0" borderId="145" xfId="0" applyNumberFormat="1" applyFont="1" applyFill="1" applyBorder="1" applyAlignment="1">
      <alignment horizontal="left" vertical="top" wrapText="1"/>
    </xf>
    <xf numFmtId="49" fontId="105" fillId="0" borderId="144" xfId="0" applyNumberFormat="1" applyFont="1" applyFill="1" applyBorder="1" applyAlignment="1">
      <alignment vertical="top" wrapText="1"/>
    </xf>
    <xf numFmtId="49" fontId="105" fillId="0" borderId="144" xfId="0" applyNumberFormat="1" applyFont="1" applyFill="1" applyBorder="1" applyAlignment="1">
      <alignment horizontal="left" vertical="top" wrapText="1" indent="2"/>
    </xf>
    <xf numFmtId="49" fontId="105" fillId="0" borderId="144" xfId="0" applyNumberFormat="1" applyFont="1" applyFill="1" applyBorder="1" applyAlignment="1">
      <alignment horizontal="left" vertical="center" wrapText="1" indent="3"/>
    </xf>
    <xf numFmtId="49" fontId="105" fillId="0" borderId="144" xfId="0" applyNumberFormat="1" applyFont="1" applyFill="1" applyBorder="1" applyAlignment="1">
      <alignment horizontal="left" wrapText="1" indent="2"/>
    </xf>
    <xf numFmtId="49" fontId="105" fillId="0" borderId="144" xfId="0" applyNumberFormat="1" applyFont="1" applyFill="1" applyBorder="1" applyAlignment="1">
      <alignment horizontal="left" vertical="top" wrapText="1"/>
    </xf>
    <xf numFmtId="49" fontId="105" fillId="0" borderId="144" xfId="0" applyNumberFormat="1" applyFont="1" applyFill="1" applyBorder="1" applyAlignment="1">
      <alignment horizontal="left" wrapText="1" indent="3"/>
    </xf>
    <xf numFmtId="49" fontId="105" fillId="0" borderId="144" xfId="0" applyNumberFormat="1" applyFont="1" applyFill="1" applyBorder="1" applyAlignment="1">
      <alignment vertical="center"/>
    </xf>
    <xf numFmtId="0" fontId="105" fillId="0" borderId="144" xfId="0" applyFont="1" applyFill="1" applyBorder="1" applyAlignment="1">
      <alignment horizontal="left" vertical="center" wrapText="1"/>
    </xf>
    <xf numFmtId="49" fontId="105" fillId="0" borderId="144" xfId="0" applyNumberFormat="1" applyFont="1" applyFill="1" applyBorder="1" applyAlignment="1">
      <alignment horizontal="left" indent="3"/>
    </xf>
    <xf numFmtId="0" fontId="105" fillId="0" borderId="144" xfId="0" applyFont="1" applyBorder="1" applyAlignment="1">
      <alignment horizontal="left" indent="1"/>
    </xf>
    <xf numFmtId="0" fontId="105" fillId="0" borderId="144" xfId="0" applyNumberFormat="1" applyFont="1" applyFill="1" applyBorder="1" applyAlignment="1">
      <alignment horizontal="left" vertical="center" wrapText="1"/>
    </xf>
    <xf numFmtId="0" fontId="105" fillId="0" borderId="144" xfId="0" applyFont="1" applyFill="1" applyBorder="1" applyAlignment="1">
      <alignment horizontal="left" wrapText="1" indent="2"/>
    </xf>
    <xf numFmtId="0" fontId="105" fillId="0" borderId="144" xfId="0" applyFont="1" applyBorder="1" applyAlignment="1">
      <alignment horizontal="left" vertical="top" wrapText="1"/>
    </xf>
    <xf numFmtId="0" fontId="104" fillId="0" borderId="7" xfId="0" applyFont="1" applyBorder="1" applyAlignment="1">
      <alignment wrapText="1"/>
    </xf>
    <xf numFmtId="0" fontId="105" fillId="0" borderId="144" xfId="0" applyFont="1" applyBorder="1" applyAlignment="1">
      <alignment horizontal="left" vertical="top" wrapText="1" indent="2"/>
    </xf>
    <xf numFmtId="0" fontId="105" fillId="0" borderId="144" xfId="0" applyFont="1" applyBorder="1" applyAlignment="1">
      <alignment horizontal="left" wrapText="1"/>
    </xf>
    <xf numFmtId="0" fontId="105" fillId="0" borderId="144" xfId="12672" applyFont="1" applyFill="1" applyBorder="1" applyAlignment="1">
      <alignment horizontal="left" vertical="center" wrapText="1" indent="2"/>
    </xf>
    <xf numFmtId="0" fontId="105" fillId="0" borderId="144" xfId="0" applyFont="1" applyBorder="1" applyAlignment="1">
      <alignment horizontal="left" wrapText="1" indent="2"/>
    </xf>
    <xf numFmtId="0" fontId="105" fillId="0" borderId="144" xfId="0" applyFont="1" applyBorder="1" applyAlignment="1">
      <alignment wrapText="1"/>
    </xf>
    <xf numFmtId="0" fontId="105" fillId="0" borderId="144" xfId="0" applyFont="1" applyBorder="1"/>
    <xf numFmtId="0" fontId="105" fillId="0" borderId="144" xfId="12672" applyFont="1" applyFill="1" applyBorder="1" applyAlignment="1">
      <alignment horizontal="left" vertical="center" wrapText="1"/>
    </xf>
    <xf numFmtId="0" fontId="104" fillId="0" borderId="144" xfId="0" applyFont="1" applyBorder="1" applyAlignment="1">
      <alignment wrapText="1"/>
    </xf>
    <xf numFmtId="0" fontId="105" fillId="0" borderId="146" xfId="0" applyNumberFormat="1" applyFont="1" applyFill="1" applyBorder="1" applyAlignment="1">
      <alignment horizontal="left" vertical="center" wrapText="1"/>
    </xf>
    <xf numFmtId="0" fontId="105" fillId="3" borderId="144" xfId="5" applyNumberFormat="1" applyFont="1" applyFill="1" applyBorder="1" applyAlignment="1" applyProtection="1">
      <alignment horizontal="right" vertical="center"/>
      <protection locked="0"/>
    </xf>
    <xf numFmtId="2" fontId="105" fillId="3" borderId="144" xfId="5" applyNumberFormat="1" applyFont="1" applyFill="1" applyBorder="1" applyAlignment="1" applyProtection="1">
      <alignment horizontal="right" vertical="center"/>
      <protection locked="0"/>
    </xf>
    <xf numFmtId="0" fontId="105" fillId="0" borderId="144" xfId="0" applyNumberFormat="1" applyFont="1" applyFill="1" applyBorder="1" applyAlignment="1">
      <alignment vertical="center"/>
    </xf>
    <xf numFmtId="0" fontId="105" fillId="0" borderId="146" xfId="13" applyFont="1" applyFill="1" applyBorder="1" applyAlignment="1" applyProtection="1">
      <alignment horizontal="left" vertical="top" wrapText="1"/>
      <protection locked="0"/>
    </xf>
    <xf numFmtId="0" fontId="105" fillId="0" borderId="147" xfId="13" applyFont="1" applyFill="1" applyBorder="1" applyAlignment="1" applyProtection="1">
      <alignment horizontal="left" vertical="top" wrapText="1"/>
      <protection locked="0"/>
    </xf>
    <xf numFmtId="0" fontId="105" fillId="0" borderId="145"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5" xfId="0" applyFont="1" applyBorder="1" applyAlignment="1">
      <alignment horizontal="left" indent="2"/>
    </xf>
    <xf numFmtId="0" fontId="105" fillId="0" borderId="133" xfId="0" applyNumberFormat="1" applyFont="1" applyFill="1" applyBorder="1" applyAlignment="1">
      <alignment horizontal="left" vertical="center" wrapText="1" readingOrder="1"/>
    </xf>
    <xf numFmtId="0" fontId="105" fillId="0" borderId="144" xfId="0" applyNumberFormat="1" applyFont="1" applyFill="1" applyBorder="1" applyAlignment="1">
      <alignment horizontal="left" vertical="center" wrapText="1" readingOrder="1"/>
    </xf>
    <xf numFmtId="167" fontId="19" fillId="85" borderId="56" xfId="0" applyNumberFormat="1" applyFont="1" applyFill="1" applyBorder="1" applyAlignment="1">
      <alignment horizontal="center"/>
    </xf>
    <xf numFmtId="193" fontId="17" fillId="2" borderId="153" xfId="0" applyNumberFormat="1" applyFont="1" applyFill="1" applyBorder="1" applyAlignment="1" applyProtection="1">
      <alignment vertical="center"/>
      <protection locked="0"/>
    </xf>
    <xf numFmtId="193" fontId="9" fillId="2" borderId="144" xfId="0" applyNumberFormat="1" applyFont="1" applyFill="1" applyBorder="1" applyAlignment="1" applyProtection="1">
      <alignment vertical="center"/>
      <protection locked="0"/>
    </xf>
    <xf numFmtId="193" fontId="9" fillId="2" borderId="153" xfId="0" applyNumberFormat="1" applyFont="1" applyFill="1" applyBorder="1" applyAlignment="1" applyProtection="1">
      <alignment vertical="center"/>
      <protection locked="0"/>
    </xf>
    <xf numFmtId="0" fontId="11" fillId="0" borderId="96" xfId="17" applyFill="1" applyBorder="1" applyAlignment="1" applyProtection="1">
      <alignment horizontal="left" vertical="top" wrapText="1"/>
    </xf>
    <xf numFmtId="0" fontId="7" fillId="83" borderId="144"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5" fillId="0" borderId="0" xfId="0" applyFont="1" applyFill="1" applyBorder="1" applyAlignment="1">
      <alignment wrapText="1"/>
    </xf>
    <xf numFmtId="14" fontId="4" fillId="0" borderId="0" xfId="0" applyNumberFormat="1" applyFont="1" applyAlignment="1">
      <alignment horizontal="left"/>
    </xf>
    <xf numFmtId="43" fontId="7" fillId="0" borderId="0" xfId="7" applyFont="1" applyAlignment="1">
      <alignment horizontal="left"/>
    </xf>
    <xf numFmtId="0" fontId="7" fillId="0" borderId="0" xfId="0" applyFont="1" applyAlignment="1">
      <alignment horizontal="left"/>
    </xf>
    <xf numFmtId="0" fontId="9" fillId="0" borderId="104" xfId="0" applyFont="1" applyBorder="1" applyAlignment="1">
      <alignment vertical="center"/>
    </xf>
    <xf numFmtId="0" fontId="22" fillId="0" borderId="144" xfId="0" applyFont="1" applyBorder="1"/>
    <xf numFmtId="0" fontId="22" fillId="0" borderId="144" xfId="0" applyFont="1" applyFill="1" applyBorder="1"/>
    <xf numFmtId="0" fontId="141" fillId="0" borderId="144" xfId="17" applyFont="1" applyBorder="1" applyAlignment="1" applyProtection="1"/>
    <xf numFmtId="14" fontId="116" fillId="0" borderId="0" xfId="0" applyNumberFormat="1" applyFont="1" applyAlignment="1">
      <alignment horizontal="left"/>
    </xf>
    <xf numFmtId="0" fontId="101" fillId="0" borderId="0" xfId="0" applyFont="1"/>
    <xf numFmtId="0" fontId="9" fillId="0" borderId="16" xfId="0" applyNumberFormat="1" applyFont="1" applyFill="1" applyBorder="1" applyAlignment="1">
      <alignment horizontal="left" vertical="center" wrapText="1" indent="1"/>
    </xf>
    <xf numFmtId="0" fontId="9" fillId="0" borderId="17" xfId="0" applyNumberFormat="1" applyFont="1" applyFill="1" applyBorder="1" applyAlignment="1">
      <alignment horizontal="left" vertical="center" wrapText="1" indent="1"/>
    </xf>
    <xf numFmtId="0" fontId="9" fillId="0" borderId="18" xfId="0" applyNumberFormat="1" applyFont="1" applyFill="1" applyBorder="1" applyAlignment="1">
      <alignment horizontal="left" vertical="center" wrapText="1" indent="1"/>
    </xf>
    <xf numFmtId="169" fontId="9" fillId="37" borderId="61" xfId="20" applyFont="1" applyBorder="1"/>
    <xf numFmtId="169" fontId="9" fillId="37" borderId="0" xfId="20" applyFont="1" applyBorder="1"/>
    <xf numFmtId="169" fontId="9" fillId="37" borderId="90" xfId="20" applyFont="1" applyBorder="1"/>
    <xf numFmtId="193" fontId="9" fillId="0" borderId="144" xfId="0" applyNumberFormat="1" applyFont="1" applyFill="1" applyBorder="1" applyAlignment="1" applyProtection="1">
      <alignment vertical="center" wrapText="1"/>
      <protection locked="0"/>
    </xf>
    <xf numFmtId="193" fontId="22" fillId="0" borderId="153" xfId="0" applyNumberFormat="1" applyFont="1" applyFill="1" applyBorder="1" applyAlignment="1" applyProtection="1">
      <alignment vertical="center" wrapText="1"/>
      <protection locked="0"/>
    </xf>
    <xf numFmtId="193" fontId="9" fillId="0" borderId="144" xfId="0" applyNumberFormat="1" applyFont="1" applyFill="1" applyBorder="1" applyAlignment="1" applyProtection="1">
      <alignment horizontal="right" vertical="center" wrapText="1"/>
      <protection locked="0"/>
    </xf>
    <xf numFmtId="10" fontId="22" fillId="0" borderId="144" xfId="20961" applyNumberFormat="1" applyFont="1" applyFill="1" applyBorder="1" applyAlignment="1" applyProtection="1">
      <alignment horizontal="right" vertical="center" wrapText="1"/>
      <protection locked="0"/>
    </xf>
    <xf numFmtId="10" fontId="22" fillId="0" borderId="153" xfId="20961" applyNumberFormat="1" applyFont="1" applyBorder="1" applyAlignment="1" applyProtection="1">
      <alignment vertical="center" wrapText="1"/>
      <protection locked="0"/>
    </xf>
    <xf numFmtId="10" fontId="9" fillId="2" borderId="144" xfId="20961" applyNumberFormat="1" applyFont="1" applyFill="1" applyBorder="1" applyAlignment="1" applyProtection="1">
      <alignment vertical="center"/>
      <protection locked="0"/>
    </xf>
    <xf numFmtId="10" fontId="17" fillId="2" borderId="153" xfId="20961" applyNumberFormat="1" applyFont="1" applyFill="1" applyBorder="1" applyAlignment="1" applyProtection="1">
      <alignment vertical="center"/>
      <protection locked="0"/>
    </xf>
    <xf numFmtId="10" fontId="9" fillId="37" borderId="0" xfId="20961" applyNumberFormat="1" applyFont="1" applyFill="1" applyBorder="1"/>
    <xf numFmtId="10" fontId="9" fillId="37" borderId="90" xfId="20961" applyNumberFormat="1" applyFont="1" applyFill="1" applyBorder="1"/>
    <xf numFmtId="10" fontId="9" fillId="2" borderId="153" xfId="20961" applyNumberFormat="1" applyFont="1" applyFill="1" applyBorder="1" applyAlignment="1" applyProtection="1">
      <alignment vertical="center"/>
      <protection locked="0"/>
    </xf>
    <xf numFmtId="193" fontId="9" fillId="0" borderId="145" xfId="0" applyNumberFormat="1" applyFont="1" applyFill="1" applyBorder="1" applyAlignment="1" applyProtection="1">
      <alignment vertical="center"/>
      <protection locked="0"/>
    </xf>
    <xf numFmtId="10" fontId="9" fillId="0" borderId="151" xfId="20961" applyNumberFormat="1" applyFont="1" applyFill="1" applyBorder="1" applyAlignment="1" applyProtection="1">
      <alignment vertical="center"/>
      <protection locked="0"/>
    </xf>
    <xf numFmtId="10" fontId="17" fillId="2" borderId="150" xfId="20961" applyNumberFormat="1" applyFont="1" applyFill="1" applyBorder="1" applyAlignment="1" applyProtection="1">
      <alignment vertical="center"/>
      <protection locked="0"/>
    </xf>
    <xf numFmtId="193" fontId="9" fillId="0" borderId="144" xfId="0" applyNumberFormat="1" applyFont="1" applyFill="1" applyBorder="1" applyAlignment="1" applyProtection="1">
      <alignment horizontal="right"/>
    </xf>
    <xf numFmtId="193" fontId="9" fillId="36" borderId="144" xfId="0" applyNumberFormat="1" applyFont="1" applyFill="1" applyBorder="1" applyAlignment="1" applyProtection="1">
      <alignment horizontal="right"/>
    </xf>
    <xf numFmtId="0" fontId="9" fillId="0" borderId="154" xfId="0" applyFont="1" applyBorder="1" applyAlignment="1">
      <alignment vertical="center"/>
    </xf>
    <xf numFmtId="0" fontId="9" fillId="0" borderId="147" xfId="0" applyFont="1" applyBorder="1" applyAlignment="1">
      <alignment wrapText="1"/>
    </xf>
    <xf numFmtId="0" fontId="22" fillId="0" borderId="153" xfId="0" applyFont="1" applyBorder="1" applyAlignment="1"/>
    <xf numFmtId="0" fontId="9" fillId="0" borderId="154" xfId="0" applyFont="1" applyBorder="1" applyAlignment="1"/>
    <xf numFmtId="0" fontId="9" fillId="0" borderId="144" xfId="0" applyFont="1" applyBorder="1" applyAlignment="1">
      <alignment wrapText="1"/>
    </xf>
    <xf numFmtId="0" fontId="9" fillId="0" borderId="21" xfId="0" applyFont="1" applyBorder="1" applyAlignment="1">
      <alignment horizontal="left" wrapText="1"/>
    </xf>
    <xf numFmtId="0" fontId="4" fillId="0" borderId="16" xfId="0" applyFont="1" applyBorder="1" applyAlignment="1">
      <alignment vertical="center" wrapText="1"/>
    </xf>
    <xf numFmtId="3" fontId="25" fillId="37" borderId="0" xfId="20" applyNumberFormat="1" applyBorder="1"/>
    <xf numFmtId="3" fontId="4" fillId="0" borderId="52" xfId="0" applyNumberFormat="1" applyFont="1" applyFill="1" applyBorder="1" applyAlignment="1">
      <alignment vertical="center"/>
    </xf>
    <xf numFmtId="3" fontId="4" fillId="0" borderId="62" xfId="0" applyNumberFormat="1" applyFont="1" applyFill="1" applyBorder="1" applyAlignment="1">
      <alignment vertical="center"/>
    </xf>
    <xf numFmtId="3" fontId="4" fillId="3" borderId="94"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96" xfId="0" applyNumberFormat="1" applyFont="1" applyFill="1" applyBorder="1" applyAlignment="1">
      <alignment vertical="center"/>
    </xf>
    <xf numFmtId="3" fontId="4" fillId="0" borderId="97" xfId="0" applyNumberFormat="1" applyFont="1" applyFill="1" applyBorder="1" applyAlignment="1">
      <alignment vertical="center"/>
    </xf>
    <xf numFmtId="3" fontId="4" fillId="0" borderId="111"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4"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43" xfId="0" applyNumberFormat="1" applyFont="1" applyFill="1" applyBorder="1" applyAlignment="1">
      <alignment vertical="center"/>
    </xf>
    <xf numFmtId="3" fontId="4" fillId="0" borderId="105" xfId="0" applyNumberFormat="1" applyFont="1" applyFill="1" applyBorder="1" applyAlignment="1">
      <alignment vertical="center"/>
    </xf>
    <xf numFmtId="10" fontId="4" fillId="0" borderId="91" xfId="20641" applyNumberFormat="1" applyFont="1" applyFill="1" applyBorder="1" applyAlignment="1">
      <alignment vertical="center"/>
    </xf>
    <xf numFmtId="10" fontId="4" fillId="0" borderId="107" xfId="20641" applyNumberFormat="1" applyFont="1" applyFill="1" applyBorder="1" applyAlignment="1">
      <alignment vertical="center"/>
    </xf>
    <xf numFmtId="0" fontId="9" fillId="0" borderId="154" xfId="0" applyFont="1" applyFill="1" applyBorder="1" applyAlignment="1">
      <alignment horizontal="center" vertical="center" wrapText="1"/>
    </xf>
    <xf numFmtId="0" fontId="15" fillId="0" borderId="144" xfId="0" applyFont="1" applyFill="1" applyBorder="1" applyAlignment="1">
      <alignment horizontal="center" vertical="center" wrapText="1"/>
    </xf>
    <xf numFmtId="0" fontId="16" fillId="0" borderId="144" xfId="0" applyFont="1" applyFill="1" applyBorder="1" applyAlignment="1">
      <alignment horizontal="left" vertical="center" wrapText="1"/>
    </xf>
    <xf numFmtId="0" fontId="9" fillId="0" borderId="154" xfId="0" applyFont="1" applyFill="1" applyBorder="1" applyAlignment="1">
      <alignment horizontal="right" vertical="center" wrapText="1"/>
    </xf>
    <xf numFmtId="0" fontId="7" fillId="0" borderId="144" xfId="0" applyFont="1" applyFill="1" applyBorder="1" applyAlignment="1">
      <alignment vertical="center" wrapText="1"/>
    </xf>
    <xf numFmtId="193" fontId="4" fillId="0" borderId="144" xfId="0" applyNumberFormat="1" applyFont="1" applyFill="1" applyBorder="1" applyAlignment="1" applyProtection="1">
      <alignment vertical="center" wrapText="1"/>
      <protection locked="0"/>
    </xf>
    <xf numFmtId="193" fontId="4" fillId="0" borderId="153" xfId="0" applyNumberFormat="1" applyFont="1" applyFill="1" applyBorder="1" applyAlignment="1" applyProtection="1">
      <alignment vertical="center" wrapText="1"/>
      <protection locked="0"/>
    </xf>
    <xf numFmtId="0" fontId="9" fillId="0" borderId="154" xfId="0" applyFont="1" applyBorder="1" applyAlignment="1">
      <alignment horizontal="right" vertical="center" wrapText="1"/>
    </xf>
    <xf numFmtId="0" fontId="7" fillId="0" borderId="144" xfId="0" applyFont="1" applyBorder="1" applyAlignment="1">
      <alignment vertical="center" wrapText="1"/>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0" fontId="9" fillId="2" borderId="154" xfId="0" applyFont="1" applyFill="1" applyBorder="1" applyAlignment="1">
      <alignment horizontal="right" vertical="center"/>
    </xf>
    <xf numFmtId="0" fontId="9" fillId="2" borderId="144" xfId="0" applyFont="1" applyFill="1" applyBorder="1" applyAlignment="1">
      <alignment vertical="center"/>
    </xf>
    <xf numFmtId="0" fontId="15" fillId="0" borderId="154" xfId="0" applyFont="1" applyFill="1" applyBorder="1" applyAlignment="1">
      <alignment horizontal="center" vertical="center" wrapText="1"/>
    </xf>
    <xf numFmtId="0" fontId="9" fillId="0" borderId="144" xfId="0" applyFont="1" applyFill="1" applyBorder="1" applyAlignment="1">
      <alignment horizontal="left" vertical="center" wrapText="1"/>
    </xf>
    <xf numFmtId="0" fontId="9" fillId="2" borderId="145" xfId="0" applyFont="1" applyFill="1" applyBorder="1" applyAlignment="1">
      <alignment vertical="center"/>
    </xf>
    <xf numFmtId="0" fontId="9" fillId="2" borderId="152" xfId="0" applyFont="1" applyFill="1" applyBorder="1" applyAlignment="1">
      <alignment horizontal="right" vertical="center"/>
    </xf>
    <xf numFmtId="193" fontId="9" fillId="2" borderId="151" xfId="0" applyNumberFormat="1" applyFont="1" applyFill="1" applyBorder="1" applyAlignment="1" applyProtection="1">
      <alignment vertical="center"/>
      <protection locked="0"/>
    </xf>
    <xf numFmtId="0" fontId="9" fillId="0" borderId="28" xfId="0" applyNumberFormat="1" applyFont="1" applyFill="1" applyBorder="1" applyAlignment="1">
      <alignment horizontal="center" vertical="center" wrapText="1"/>
    </xf>
    <xf numFmtId="193" fontId="9" fillId="0" borderId="146" xfId="0" applyNumberFormat="1" applyFont="1" applyFill="1" applyBorder="1" applyAlignment="1" applyProtection="1">
      <alignment vertical="center" wrapText="1"/>
      <protection locked="0"/>
    </xf>
    <xf numFmtId="193" fontId="9" fillId="0" borderId="146" xfId="0" applyNumberFormat="1" applyFont="1" applyFill="1" applyBorder="1" applyAlignment="1" applyProtection="1">
      <alignment horizontal="right" vertical="center" wrapText="1"/>
      <protection locked="0"/>
    </xf>
    <xf numFmtId="10" fontId="22" fillId="0" borderId="146" xfId="20961" applyNumberFormat="1" applyFont="1" applyFill="1" applyBorder="1" applyAlignment="1" applyProtection="1">
      <alignment horizontal="right" vertical="center" wrapText="1"/>
      <protection locked="0"/>
    </xf>
    <xf numFmtId="10" fontId="9" fillId="2" borderId="146" xfId="20961"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0" borderId="148" xfId="0" applyNumberFormat="1" applyFont="1" applyFill="1" applyBorder="1" applyAlignment="1" applyProtection="1">
      <alignment vertical="center"/>
      <protection locked="0"/>
    </xf>
    <xf numFmtId="164" fontId="4" fillId="0" borderId="144" xfId="7" applyNumberFormat="1" applyFont="1" applyBorder="1" applyAlignment="1">
      <alignment vertical="center"/>
    </xf>
    <xf numFmtId="193" fontId="7" fillId="36" borderId="153" xfId="2" applyNumberFormat="1" applyFont="1" applyFill="1" applyBorder="1" applyAlignment="1" applyProtection="1">
      <alignment vertical="top"/>
    </xf>
    <xf numFmtId="193" fontId="7" fillId="3" borderId="153" xfId="2" applyNumberFormat="1" applyFont="1" applyFill="1" applyBorder="1" applyAlignment="1" applyProtection="1">
      <alignment vertical="top"/>
      <protection locked="0"/>
    </xf>
    <xf numFmtId="193" fontId="7" fillId="36" borderId="153" xfId="2" applyNumberFormat="1" applyFont="1" applyFill="1" applyBorder="1" applyAlignment="1" applyProtection="1">
      <alignment vertical="top" wrapText="1"/>
    </xf>
    <xf numFmtId="193" fontId="7" fillId="3" borderId="153" xfId="2" applyNumberFormat="1" applyFont="1" applyFill="1" applyBorder="1" applyAlignment="1" applyProtection="1">
      <alignment vertical="top" wrapText="1"/>
      <protection locked="0"/>
    </xf>
    <xf numFmtId="193" fontId="7" fillId="36" borderId="153" xfId="2" applyNumberFormat="1" applyFont="1" applyFill="1" applyBorder="1" applyAlignment="1" applyProtection="1">
      <alignment vertical="top" wrapText="1"/>
      <protection locked="0"/>
    </xf>
    <xf numFmtId="3" fontId="4"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right" vertical="center" wrapText="1"/>
    </xf>
    <xf numFmtId="3" fontId="108"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center" vertical="center" wrapText="1"/>
    </xf>
    <xf numFmtId="3" fontId="7" fillId="0" borderId="24" xfId="1" applyNumberFormat="1" applyFont="1" applyFill="1" applyBorder="1" applyAlignment="1" applyProtection="1">
      <alignment horizontal="right" vertical="center"/>
    </xf>
    <xf numFmtId="193" fontId="21" fillId="0" borderId="159" xfId="0" applyNumberFormat="1" applyFont="1" applyBorder="1" applyAlignment="1">
      <alignment horizontal="center" vertical="center"/>
    </xf>
    <xf numFmtId="167" fontId="22" fillId="0" borderId="160" xfId="0" applyNumberFormat="1" applyFont="1" applyBorder="1" applyAlignment="1">
      <alignment horizontal="center"/>
    </xf>
    <xf numFmtId="193" fontId="22" fillId="0" borderId="144" xfId="0" applyNumberFormat="1" applyFont="1" applyBorder="1" applyAlignment="1">
      <alignment horizontal="center" vertical="center"/>
    </xf>
    <xf numFmtId="193" fontId="21" fillId="0" borderId="144" xfId="0" applyNumberFormat="1" applyFont="1" applyFill="1" applyBorder="1" applyAlignment="1">
      <alignment horizontal="center" vertical="center"/>
    </xf>
    <xf numFmtId="193" fontId="22" fillId="0" borderId="144" xfId="0" applyNumberFormat="1" applyFont="1" applyFill="1" applyBorder="1" applyAlignment="1">
      <alignment horizontal="center" vertical="center"/>
    </xf>
    <xf numFmtId="0" fontId="21" fillId="0" borderId="144" xfId="0" applyFont="1" applyBorder="1" applyAlignment="1">
      <alignment horizontal="center" vertical="center"/>
    </xf>
    <xf numFmtId="0" fontId="22" fillId="0" borderId="144" xfId="0" applyFont="1" applyBorder="1" applyAlignment="1">
      <alignment horizontal="center" vertical="center"/>
    </xf>
    <xf numFmtId="193" fontId="4" fillId="0" borderId="0" xfId="0" applyNumberFormat="1" applyFont="1"/>
    <xf numFmtId="193" fontId="9" fillId="36" borderId="144" xfId="5" applyNumberFormat="1" applyFont="1" applyFill="1" applyBorder="1" applyProtection="1">
      <protection locked="0"/>
    </xf>
    <xf numFmtId="0" fontId="9" fillId="3" borderId="144" xfId="5" applyFont="1" applyFill="1" applyBorder="1" applyProtection="1">
      <protection locked="0"/>
    </xf>
    <xf numFmtId="193" fontId="9" fillId="36" borderId="144" xfId="1" applyNumberFormat="1" applyFont="1" applyFill="1" applyBorder="1" applyProtection="1">
      <protection locked="0"/>
    </xf>
    <xf numFmtId="193" fontId="9" fillId="3" borderId="144" xfId="5" applyNumberFormat="1" applyFont="1" applyFill="1" applyBorder="1" applyProtection="1">
      <protection locked="0"/>
    </xf>
    <xf numFmtId="165" fontId="9" fillId="3" borderId="144" xfId="8" applyNumberFormat="1" applyFont="1" applyFill="1" applyBorder="1" applyAlignment="1" applyProtection="1">
      <alignment horizontal="right" wrapText="1"/>
      <protection locked="0"/>
    </xf>
    <xf numFmtId="165" fontId="9" fillId="4" borderId="144" xfId="8" applyNumberFormat="1" applyFont="1" applyFill="1" applyBorder="1" applyAlignment="1" applyProtection="1">
      <alignment horizontal="right" wrapText="1"/>
      <protection locked="0"/>
    </xf>
    <xf numFmtId="193" fontId="9" fillId="0" borderId="144" xfId="1" applyNumberFormat="1" applyFont="1" applyFill="1" applyBorder="1" applyProtection="1">
      <protection locked="0"/>
    </xf>
    <xf numFmtId="3" fontId="119" fillId="0" borderId="137" xfId="0" applyNumberFormat="1" applyFont="1" applyBorder="1"/>
    <xf numFmtId="164" fontId="115" fillId="0" borderId="144" xfId="7" applyNumberFormat="1" applyFont="1" applyBorder="1"/>
    <xf numFmtId="164" fontId="115" fillId="0" borderId="144" xfId="7" applyNumberFormat="1" applyFont="1" applyFill="1" applyBorder="1"/>
    <xf numFmtId="164" fontId="118" fillId="0" borderId="144" xfId="7" applyNumberFormat="1" applyFont="1" applyBorder="1"/>
    <xf numFmtId="3" fontId="115" fillId="0" borderId="144" xfId="0" applyNumberFormat="1" applyFont="1" applyBorder="1"/>
    <xf numFmtId="3" fontId="116" fillId="0" borderId="144" xfId="0" applyNumberFormat="1" applyFont="1" applyFill="1" applyBorder="1"/>
    <xf numFmtId="3" fontId="119" fillId="0" borderId="144" xfId="0" applyNumberFormat="1" applyFont="1" applyFill="1" applyBorder="1"/>
    <xf numFmtId="3" fontId="115" fillId="36" borderId="144" xfId="21413" applyNumberFormat="1" applyFont="1" applyFill="1" applyBorder="1"/>
    <xf numFmtId="3" fontId="118" fillId="0" borderId="144" xfId="0" applyNumberFormat="1" applyFont="1" applyBorder="1"/>
    <xf numFmtId="3" fontId="118" fillId="36" borderId="144" xfId="21413" applyNumberFormat="1" applyFont="1" applyFill="1" applyBorder="1"/>
    <xf numFmtId="10" fontId="9" fillId="0" borderId="146" xfId="20961" applyNumberFormat="1" applyFont="1" applyFill="1" applyBorder="1" applyAlignment="1" applyProtection="1">
      <alignment vertical="center"/>
      <protection locked="0"/>
    </xf>
    <xf numFmtId="3" fontId="115" fillId="0" borderId="144" xfId="0" applyNumberFormat="1" applyFont="1" applyBorder="1" applyAlignment="1">
      <alignment horizontal="left" indent="1"/>
    </xf>
    <xf numFmtId="3" fontId="118" fillId="84" borderId="144" xfId="0" applyNumberFormat="1" applyFont="1" applyFill="1" applyBorder="1"/>
    <xf numFmtId="3" fontId="118" fillId="0" borderId="67" xfId="0" applyNumberFormat="1" applyFont="1" applyBorder="1"/>
    <xf numFmtId="3" fontId="115" fillId="0" borderId="153" xfId="0" applyNumberFormat="1" applyFont="1" applyBorder="1"/>
    <xf numFmtId="3" fontId="115" fillId="0" borderId="154" xfId="0" applyNumberFormat="1" applyFont="1" applyBorder="1" applyAlignment="1">
      <alignment horizontal="left" indent="1"/>
    </xf>
    <xf numFmtId="3" fontId="115" fillId="0" borderId="154" xfId="0" applyNumberFormat="1" applyFont="1" applyBorder="1" applyAlignment="1">
      <alignment horizontal="left" indent="2"/>
    </xf>
    <xf numFmtId="3" fontId="115" fillId="0" borderId="154" xfId="0" applyNumberFormat="1" applyFont="1" applyFill="1" applyBorder="1" applyAlignment="1">
      <alignment horizontal="left" indent="3"/>
    </xf>
    <xf numFmtId="3" fontId="115" fillId="0" borderId="154" xfId="0" applyNumberFormat="1" applyFont="1" applyFill="1" applyBorder="1" applyAlignment="1">
      <alignment horizontal="left" indent="1"/>
    </xf>
    <xf numFmtId="3" fontId="115" fillId="81" borderId="154" xfId="0" applyNumberFormat="1" applyFont="1" applyFill="1" applyBorder="1"/>
    <xf numFmtId="3" fontId="115" fillId="81" borderId="144" xfId="0" applyNumberFormat="1" applyFont="1" applyFill="1" applyBorder="1"/>
    <xf numFmtId="3" fontId="115" fillId="81" borderId="153" xfId="0" applyNumberFormat="1" applyFont="1" applyFill="1" applyBorder="1"/>
    <xf numFmtId="3" fontId="115" fillId="0" borderId="154" xfId="0" applyNumberFormat="1" applyFont="1" applyFill="1" applyBorder="1" applyAlignment="1">
      <alignment horizontal="left" vertical="top" wrapText="1" indent="2"/>
    </xf>
    <xf numFmtId="3" fontId="115" fillId="0" borderId="144" xfId="0" applyNumberFormat="1" applyFont="1" applyFill="1" applyBorder="1"/>
    <xf numFmtId="3" fontId="115" fillId="0" borderId="153" xfId="0" applyNumberFormat="1" applyFont="1" applyFill="1" applyBorder="1"/>
    <xf numFmtId="3" fontId="115" fillId="0" borderId="154" xfId="0" applyNumberFormat="1" applyFont="1" applyFill="1" applyBorder="1" applyAlignment="1">
      <alignment horizontal="left" wrapText="1" indent="3"/>
    </xf>
    <xf numFmtId="3" fontId="115" fillId="0" borderId="154" xfId="0" applyNumberFormat="1" applyFont="1" applyFill="1" applyBorder="1" applyAlignment="1">
      <alignment horizontal="left" wrapText="1" indent="2"/>
    </xf>
    <xf numFmtId="3" fontId="115" fillId="0" borderId="154" xfId="0" applyNumberFormat="1" applyFont="1" applyFill="1" applyBorder="1" applyAlignment="1">
      <alignment horizontal="left" wrapText="1" indent="1"/>
    </xf>
    <xf numFmtId="3" fontId="115" fillId="0" borderId="152" xfId="0" applyNumberFormat="1" applyFont="1" applyFill="1" applyBorder="1" applyAlignment="1">
      <alignment horizontal="left" wrapText="1" indent="1"/>
    </xf>
    <xf numFmtId="3" fontId="115" fillId="0" borderId="151" xfId="0" applyNumberFormat="1" applyFont="1" applyFill="1" applyBorder="1"/>
    <xf numFmtId="3" fontId="115" fillId="0" borderId="150" xfId="0" applyNumberFormat="1" applyFont="1" applyFill="1" applyBorder="1"/>
    <xf numFmtId="3" fontId="115" fillId="0" borderId="144" xfId="0" applyNumberFormat="1" applyFont="1" applyBorder="1" applyAlignment="1">
      <alignment horizontal="center" vertical="center" wrapText="1"/>
    </xf>
    <xf numFmtId="3" fontId="115" fillId="0" borderId="144" xfId="0" applyNumberFormat="1" applyFont="1" applyBorder="1" applyAlignment="1">
      <alignment horizontal="center" vertical="center"/>
    </xf>
    <xf numFmtId="3" fontId="115" fillId="0" borderId="144" xfId="0" applyNumberFormat="1" applyFont="1" applyBorder="1" applyAlignment="1">
      <alignment horizontal="center"/>
    </xf>
    <xf numFmtId="3" fontId="120" fillId="0" borderId="144" xfId="0" applyNumberFormat="1" applyFont="1" applyBorder="1"/>
    <xf numFmtId="3" fontId="120" fillId="0" borderId="145" xfId="0" applyNumberFormat="1" applyFont="1" applyBorder="1"/>
    <xf numFmtId="165" fontId="124" fillId="0" borderId="144" xfId="20961" applyNumberFormat="1" applyFont="1" applyBorder="1"/>
    <xf numFmtId="194" fontId="124" fillId="0" borderId="144" xfId="7" applyNumberFormat="1" applyFont="1" applyBorder="1"/>
    <xf numFmtId="43" fontId="124" fillId="0" borderId="144" xfId="7" applyNumberFormat="1" applyFont="1" applyBorder="1"/>
    <xf numFmtId="43" fontId="124" fillId="0" borderId="144" xfId="7" applyFont="1" applyBorder="1"/>
    <xf numFmtId="10" fontId="9" fillId="2" borderId="21" xfId="20961" applyNumberFormat="1" applyFont="1" applyFill="1" applyBorder="1" applyAlignment="1" applyProtection="1">
      <alignment vertical="center"/>
      <protection locked="0"/>
    </xf>
    <xf numFmtId="10" fontId="9" fillId="0" borderId="21" xfId="20961" applyNumberFormat="1" applyFont="1" applyFill="1" applyBorder="1" applyAlignment="1" applyProtection="1">
      <alignment vertical="center"/>
      <protection locked="0"/>
    </xf>
    <xf numFmtId="193" fontId="9" fillId="2" borderId="21" xfId="0" applyNumberFormat="1" applyFont="1" applyFill="1" applyBorder="1" applyAlignment="1" applyProtection="1">
      <alignment vertical="center"/>
      <protection locked="0"/>
    </xf>
    <xf numFmtId="193" fontId="9" fillId="0" borderId="161" xfId="0" applyNumberFormat="1" applyFont="1" applyFill="1" applyBorder="1" applyAlignment="1" applyProtection="1">
      <alignment vertical="center"/>
      <protection locked="0"/>
    </xf>
    <xf numFmtId="10" fontId="9" fillId="2" borderId="114" xfId="20961" applyNumberFormat="1" applyFont="1" applyFill="1" applyBorder="1" applyAlignment="1" applyProtection="1">
      <alignment vertical="center"/>
      <protection locked="0"/>
    </xf>
    <xf numFmtId="10" fontId="9" fillId="2" borderId="36" xfId="20961" applyNumberFormat="1" applyFont="1" applyFill="1" applyBorder="1" applyAlignment="1" applyProtection="1">
      <alignment vertical="center"/>
      <protection locked="0"/>
    </xf>
    <xf numFmtId="164" fontId="4" fillId="0" borderId="144" xfId="7" applyNumberFormat="1" applyFont="1" applyBorder="1"/>
    <xf numFmtId="164" fontId="4" fillId="0" borderId="153" xfId="7" applyNumberFormat="1" applyFont="1" applyBorder="1"/>
    <xf numFmtId="169" fontId="25" fillId="37" borderId="144" xfId="20" applyBorder="1"/>
    <xf numFmtId="164" fontId="6" fillId="0" borderId="153" xfId="7" applyNumberFormat="1" applyFont="1" applyBorder="1"/>
    <xf numFmtId="164" fontId="4" fillId="0" borderId="144" xfId="7" applyNumberFormat="1" applyFont="1" applyFill="1" applyBorder="1"/>
    <xf numFmtId="164" fontId="4" fillId="0" borderId="144" xfId="7" applyNumberFormat="1" applyFont="1" applyFill="1" applyBorder="1" applyAlignment="1">
      <alignment vertical="center"/>
    </xf>
    <xf numFmtId="3" fontId="115" fillId="0" borderId="144" xfId="0" applyNumberFormat="1" applyFont="1" applyFill="1" applyBorder="1" applyAlignment="1">
      <alignment horizontal="left" indent="1"/>
    </xf>
    <xf numFmtId="0" fontId="20" fillId="0" borderId="0" xfId="0" applyFont="1" applyAlignment="1">
      <alignment vertical="center"/>
    </xf>
    <xf numFmtId="0" fontId="142" fillId="0" borderId="0" xfId="0" applyFont="1"/>
    <xf numFmtId="164" fontId="4" fillId="0" borderId="20" xfId="7" applyNumberFormat="1" applyFont="1" applyBorder="1" applyAlignment="1"/>
    <xf numFmtId="164" fontId="4" fillId="36" borderId="24" xfId="7" applyNumberFormat="1" applyFont="1" applyFill="1" applyBorder="1"/>
    <xf numFmtId="164" fontId="0" fillId="0" borderId="144" xfId="7" applyNumberFormat="1" applyFont="1" applyBorder="1"/>
    <xf numFmtId="0" fontId="9" fillId="0" borderId="154" xfId="0" applyFont="1" applyFill="1" applyBorder="1" applyAlignment="1">
      <alignment vertical="center"/>
    </xf>
    <xf numFmtId="0" fontId="9" fillId="0" borderId="144" xfId="0" applyFont="1" applyFill="1" applyBorder="1" applyAlignment="1">
      <alignment wrapText="1"/>
    </xf>
    <xf numFmtId="0" fontId="9" fillId="0" borderId="145" xfId="0" applyFont="1" applyFill="1" applyBorder="1" applyAlignment="1">
      <alignment wrapText="1"/>
    </xf>
    <xf numFmtId="0" fontId="4" fillId="0" borderId="58"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153" xfId="0" applyFont="1" applyBorder="1" applyAlignment="1">
      <alignment horizontal="center" vertical="center" wrapText="1"/>
    </xf>
    <xf numFmtId="14" fontId="22" fillId="0" borderId="0" xfId="0" applyNumberFormat="1" applyFont="1" applyAlignment="1">
      <alignment horizontal="left"/>
    </xf>
    <xf numFmtId="0" fontId="10" fillId="0" borderId="1" xfId="11" applyFont="1" applyFill="1" applyBorder="1" applyAlignment="1" applyProtection="1">
      <alignment horizontal="left" vertical="center"/>
    </xf>
    <xf numFmtId="0" fontId="9" fillId="0" borderId="16" xfId="11" applyFont="1" applyFill="1" applyBorder="1" applyAlignment="1" applyProtection="1">
      <alignment vertical="center"/>
    </xf>
    <xf numFmtId="0" fontId="9" fillId="0" borderId="17" xfId="11" applyFont="1" applyFill="1" applyBorder="1" applyAlignment="1" applyProtection="1">
      <alignment vertical="center"/>
    </xf>
    <xf numFmtId="0" fontId="10" fillId="0" borderId="17" xfId="11" applyFont="1" applyFill="1" applyBorder="1" applyAlignment="1" applyProtection="1">
      <alignment horizontal="center" vertical="center"/>
    </xf>
    <xf numFmtId="0" fontId="9" fillId="0" borderId="0" xfId="11" applyFont="1" applyFill="1" applyBorder="1" applyAlignment="1" applyProtection="1">
      <alignment vertical="center"/>
    </xf>
    <xf numFmtId="0" fontId="101" fillId="0" borderId="0" xfId="0" applyFont="1" applyFill="1"/>
    <xf numFmtId="0" fontId="22" fillId="0" borderId="7" xfId="0" applyFont="1" applyFill="1" applyBorder="1" applyAlignment="1">
      <alignment horizontal="center" vertical="center" wrapText="1"/>
    </xf>
    <xf numFmtId="0" fontId="104" fillId="0" borderId="134" xfId="0" applyFont="1" applyFill="1" applyBorder="1" applyAlignment="1">
      <alignment horizontal="left" vertical="center" wrapText="1"/>
    </xf>
    <xf numFmtId="0" fontId="143" fillId="0" borderId="134" xfId="0" applyFont="1" applyFill="1" applyBorder="1" applyAlignment="1">
      <alignment horizontal="left" vertical="center" wrapText="1"/>
    </xf>
    <xf numFmtId="0" fontId="144" fillId="3" borderId="134" xfId="0" applyFont="1" applyFill="1" applyBorder="1" applyAlignment="1">
      <alignment horizontal="left" vertical="center" wrapText="1" indent="1"/>
    </xf>
    <xf numFmtId="0" fontId="143" fillId="3" borderId="134" xfId="0" applyFont="1" applyFill="1" applyBorder="1" applyAlignment="1">
      <alignment horizontal="left" vertical="center" wrapText="1"/>
    </xf>
    <xf numFmtId="0" fontId="143" fillId="3" borderId="135" xfId="0" applyFont="1" applyFill="1" applyBorder="1" applyAlignment="1">
      <alignment horizontal="left" vertical="center" wrapText="1"/>
    </xf>
    <xf numFmtId="0" fontId="144" fillId="0" borderId="134" xfId="0" applyFont="1" applyFill="1" applyBorder="1" applyAlignment="1">
      <alignment horizontal="left" vertical="center" wrapText="1" indent="1"/>
    </xf>
    <xf numFmtId="167" fontId="22" fillId="0" borderId="0" xfId="0" applyNumberFormat="1" applyFont="1"/>
    <xf numFmtId="164" fontId="118" fillId="36" borderId="144" xfId="7" applyNumberFormat="1" applyFont="1" applyFill="1" applyBorder="1"/>
    <xf numFmtId="164" fontId="115" fillId="36" borderId="144" xfId="7" applyNumberFormat="1" applyFont="1" applyFill="1" applyBorder="1"/>
    <xf numFmtId="0" fontId="4" fillId="0" borderId="144" xfId="0" applyFont="1" applyFill="1" applyBorder="1" applyAlignment="1">
      <alignment horizontal="center"/>
    </xf>
    <xf numFmtId="0" fontId="4" fillId="0" borderId="144" xfId="0" applyFont="1" applyBorder="1" applyAlignment="1">
      <alignment horizontal="center"/>
    </xf>
    <xf numFmtId="0" fontId="4" fillId="3" borderId="0" xfId="0" applyFont="1" applyFill="1" applyBorder="1"/>
    <xf numFmtId="0" fontId="0" fillId="0" borderId="154" xfId="0" applyBorder="1" applyAlignment="1">
      <alignment horizontal="center"/>
    </xf>
    <xf numFmtId="0" fontId="129" fillId="3" borderId="144" xfId="21414" applyFont="1" applyFill="1" applyBorder="1" applyAlignment="1">
      <alignment horizontal="left" vertical="center" wrapText="1"/>
    </xf>
    <xf numFmtId="0" fontId="130" fillId="0" borderId="144" xfId="21414" applyFont="1" applyFill="1" applyBorder="1" applyAlignment="1">
      <alignment horizontal="left" vertical="center" wrapText="1" indent="1"/>
    </xf>
    <xf numFmtId="0" fontId="131" fillId="3" borderId="144" xfId="21414" applyFont="1" applyFill="1" applyBorder="1" applyAlignment="1">
      <alignment horizontal="left" vertical="center" wrapText="1"/>
    </xf>
    <xf numFmtId="0" fontId="130" fillId="3" borderId="144" xfId="21414" applyFont="1" applyFill="1" applyBorder="1" applyAlignment="1">
      <alignment horizontal="left" vertical="center" wrapText="1" indent="1"/>
    </xf>
    <xf numFmtId="0" fontId="132" fillId="0" borderId="144" xfId="21414" applyFont="1" applyFill="1" applyBorder="1" applyAlignment="1">
      <alignment horizontal="left" vertical="center" wrapText="1" indent="1"/>
    </xf>
    <xf numFmtId="0" fontId="131" fillId="0" borderId="144" xfId="21414" applyFont="1" applyFill="1" applyBorder="1" applyAlignment="1">
      <alignment horizontal="left" vertical="center" wrapText="1"/>
    </xf>
    <xf numFmtId="0" fontId="133" fillId="0" borderId="144" xfId="21414" applyFont="1" applyFill="1" applyBorder="1" applyAlignment="1">
      <alignment horizontal="center" vertical="center" wrapText="1"/>
    </xf>
    <xf numFmtId="0" fontId="0" fillId="0" borderId="104" xfId="0" applyBorder="1" applyAlignment="1">
      <alignment horizontal="center"/>
    </xf>
    <xf numFmtId="0" fontId="130" fillId="0" borderId="145" xfId="21414" applyFont="1" applyFill="1" applyBorder="1" applyAlignment="1">
      <alignment horizontal="left" vertical="center" wrapText="1" indent="1"/>
    </xf>
    <xf numFmtId="0" fontId="130" fillId="3" borderId="144" xfId="0" applyFont="1" applyFill="1" applyBorder="1" applyAlignment="1">
      <alignment horizontal="left" vertical="center" wrapText="1" indent="1"/>
    </xf>
    <xf numFmtId="167" fontId="22" fillId="0" borderId="153" xfId="0" applyNumberFormat="1" applyFont="1" applyBorder="1" applyAlignment="1">
      <alignment horizontal="center"/>
    </xf>
    <xf numFmtId="0" fontId="131" fillId="0" borderId="144" xfId="0" applyFont="1" applyBorder="1" applyAlignment="1">
      <alignment horizontal="left" vertical="center" wrapText="1"/>
    </xf>
    <xf numFmtId="167" fontId="22" fillId="0" borderId="153" xfId="0" applyNumberFormat="1" applyFont="1" applyFill="1" applyBorder="1" applyAlignment="1">
      <alignment horizontal="center"/>
    </xf>
    <xf numFmtId="0" fontId="22" fillId="0" borderId="153" xfId="0" applyFont="1" applyBorder="1"/>
    <xf numFmtId="0" fontId="130" fillId="0" borderId="144" xfId="0" applyFont="1" applyBorder="1" applyAlignment="1">
      <alignment horizontal="left" vertical="center" wrapText="1" indent="1"/>
    </xf>
    <xf numFmtId="0" fontId="131" fillId="0" borderId="144" xfId="21414" applyFont="1" applyBorder="1" applyAlignment="1">
      <alignment horizontal="left" vertical="center" wrapText="1"/>
    </xf>
    <xf numFmtId="0" fontId="130" fillId="0" borderId="144" xfId="0" applyFont="1" applyFill="1" applyBorder="1" applyAlignment="1">
      <alignment horizontal="left" vertical="center" wrapText="1" indent="1"/>
    </xf>
    <xf numFmtId="0" fontId="132" fillId="3" borderId="144" xfId="0" applyFont="1" applyFill="1" applyBorder="1" applyAlignment="1">
      <alignment horizontal="left" vertical="center" wrapText="1" indent="1"/>
    </xf>
    <xf numFmtId="0" fontId="132" fillId="0" borderId="144" xfId="0" applyFont="1" applyFill="1" applyBorder="1" applyAlignment="1">
      <alignment horizontal="left" vertical="center" wrapText="1" indent="1"/>
    </xf>
    <xf numFmtId="0" fontId="131" fillId="0" borderId="144" xfId="0" applyFont="1" applyFill="1" applyBorder="1" applyAlignment="1">
      <alignment horizontal="left" vertical="center" wrapText="1"/>
    </xf>
    <xf numFmtId="0" fontId="134" fillId="0" borderId="144" xfId="0" applyFont="1" applyBorder="1" applyAlignment="1">
      <alignment horizontal="left"/>
    </xf>
    <xf numFmtId="0" fontId="0" fillId="0" borderId="152" xfId="0" applyBorder="1" applyAlignment="1">
      <alignment horizontal="center"/>
    </xf>
    <xf numFmtId="0" fontId="131" fillId="0" borderId="151" xfId="0" applyFont="1" applyFill="1" applyBorder="1" applyAlignment="1">
      <alignment horizontal="left" vertical="center" wrapText="1"/>
    </xf>
    <xf numFmtId="193" fontId="21" fillId="0" borderId="151" xfId="0" applyNumberFormat="1" applyFont="1" applyFill="1" applyBorder="1" applyAlignment="1">
      <alignment horizontal="center" vertical="center"/>
    </xf>
    <xf numFmtId="0" fontId="22" fillId="0" borderId="150" xfId="0" applyFont="1" applyBorder="1"/>
    <xf numFmtId="164" fontId="116" fillId="0" borderId="144" xfId="7" applyNumberFormat="1" applyFont="1" applyBorder="1"/>
    <xf numFmtId="0" fontId="9" fillId="0" borderId="144" xfId="0" applyFont="1" applyFill="1" applyBorder="1" applyAlignment="1" applyProtection="1">
      <alignment horizontal="center" vertical="center" wrapText="1"/>
    </xf>
    <xf numFmtId="3" fontId="0" fillId="0" borderId="144" xfId="0" applyNumberFormat="1" applyBorder="1"/>
    <xf numFmtId="3" fontId="0" fillId="36" borderId="144" xfId="0" applyNumberFormat="1" applyFill="1" applyBorder="1"/>
    <xf numFmtId="0" fontId="131" fillId="0" borderId="144" xfId="21414" applyFont="1" applyFill="1" applyBorder="1" applyAlignment="1">
      <alignment horizontal="justify" vertical="center" wrapText="1"/>
    </xf>
    <xf numFmtId="0" fontId="131" fillId="0" borderId="144" xfId="21414" applyFont="1" applyFill="1" applyBorder="1" applyAlignment="1">
      <alignment vertical="center" wrapText="1"/>
    </xf>
    <xf numFmtId="0" fontId="15" fillId="0" borderId="144" xfId="0" applyNumberFormat="1" applyFont="1" applyFill="1" applyBorder="1" applyAlignment="1">
      <alignment vertical="center" wrapText="1"/>
    </xf>
    <xf numFmtId="0" fontId="7" fillId="0" borderId="144" xfId="0" applyNumberFormat="1" applyFont="1" applyFill="1" applyBorder="1" applyAlignment="1">
      <alignment horizontal="left" vertical="center" wrapText="1" indent="1"/>
    </xf>
    <xf numFmtId="0" fontId="3" fillId="0" borderId="144" xfId="0" applyFont="1" applyBorder="1" applyAlignment="1">
      <alignment vertical="center"/>
    </xf>
    <xf numFmtId="0" fontId="135" fillId="0" borderId="144" xfId="0" applyFont="1" applyFill="1" applyBorder="1" applyAlignment="1" applyProtection="1">
      <alignment horizontal="left" vertical="center" indent="1"/>
      <protection locked="0"/>
    </xf>
    <xf numFmtId="0" fontId="136" fillId="0" borderId="144" xfId="0" applyFont="1" applyFill="1" applyBorder="1" applyAlignment="1" applyProtection="1">
      <alignment horizontal="left" vertical="center" indent="3"/>
      <protection locked="0"/>
    </xf>
    <xf numFmtId="0" fontId="137" fillId="0" borderId="144" xfId="0" applyFont="1" applyFill="1" applyBorder="1" applyAlignment="1" applyProtection="1">
      <alignment horizontal="left" vertical="center" indent="3"/>
      <protection locked="0"/>
    </xf>
    <xf numFmtId="0" fontId="3" fillId="0" borderId="144" xfId="0" applyFont="1" applyFill="1" applyBorder="1" applyAlignment="1">
      <alignment vertical="center"/>
    </xf>
    <xf numFmtId="0" fontId="101" fillId="0" borderId="154" xfId="0" applyFont="1" applyBorder="1"/>
    <xf numFmtId="0" fontId="4" fillId="0" borderId="154" xfId="0" applyFont="1" applyBorder="1"/>
    <xf numFmtId="0" fontId="4" fillId="0" borderId="144" xfId="0" applyFont="1" applyBorder="1" applyAlignment="1">
      <alignment wrapText="1"/>
    </xf>
    <xf numFmtId="0" fontId="14" fillId="0" borderId="144" xfId="0" applyFont="1" applyBorder="1" applyAlignment="1">
      <alignment horizontal="left" wrapText="1" indent="2"/>
    </xf>
    <xf numFmtId="0" fontId="6" fillId="0" borderId="154" xfId="0" applyFont="1" applyBorder="1"/>
    <xf numFmtId="0" fontId="6" fillId="0" borderId="144" xfId="0" applyFont="1" applyBorder="1" applyAlignment="1">
      <alignment wrapText="1"/>
    </xf>
    <xf numFmtId="0" fontId="14" fillId="0" borderId="144" xfId="0" applyFont="1" applyBorder="1" applyAlignment="1">
      <alignment horizontal="left" wrapText="1" indent="4"/>
    </xf>
    <xf numFmtId="0" fontId="6" fillId="0" borderId="152" xfId="0" applyFont="1" applyBorder="1"/>
    <xf numFmtId="0" fontId="6" fillId="0" borderId="151" xfId="0" applyFont="1" applyBorder="1" applyAlignment="1">
      <alignment wrapText="1"/>
    </xf>
    <xf numFmtId="193" fontId="9" fillId="0" borderId="154" xfId="0" applyNumberFormat="1" applyFont="1" applyFill="1" applyBorder="1" applyAlignment="1" applyProtection="1">
      <alignment vertical="center" wrapText="1"/>
      <protection locked="0"/>
    </xf>
    <xf numFmtId="193" fontId="9" fillId="0" borderId="154" xfId="0" applyNumberFormat="1" applyFont="1" applyFill="1" applyBorder="1" applyAlignment="1" applyProtection="1">
      <alignment horizontal="right" vertical="center" wrapText="1"/>
      <protection locked="0"/>
    </xf>
    <xf numFmtId="10" fontId="22" fillId="0" borderId="154" xfId="20961" applyNumberFormat="1" applyFont="1" applyFill="1" applyBorder="1" applyAlignment="1" applyProtection="1">
      <alignment horizontal="right" vertical="center" wrapText="1"/>
      <protection locked="0"/>
    </xf>
    <xf numFmtId="10" fontId="9" fillId="2" borderId="154" xfId="20961" applyNumberFormat="1" applyFont="1" applyFill="1" applyBorder="1" applyAlignment="1" applyProtection="1">
      <alignment vertical="center"/>
      <protection locked="0"/>
    </xf>
    <xf numFmtId="10" fontId="9" fillId="37" borderId="61" xfId="20961" applyNumberFormat="1" applyFont="1" applyFill="1" applyBorder="1"/>
    <xf numFmtId="193" fontId="9" fillId="2" borderId="154" xfId="0" applyNumberFormat="1" applyFont="1" applyFill="1" applyBorder="1" applyAlignment="1" applyProtection="1">
      <alignment vertical="center"/>
      <protection locked="0"/>
    </xf>
    <xf numFmtId="193" fontId="9" fillId="0" borderId="104" xfId="0" applyNumberFormat="1" applyFont="1" applyFill="1" applyBorder="1" applyAlignment="1" applyProtection="1">
      <alignment vertical="center"/>
      <protection locked="0"/>
    </xf>
    <xf numFmtId="10" fontId="9" fillId="0" borderId="152" xfId="20961" applyNumberFormat="1" applyFont="1" applyFill="1" applyBorder="1" applyAlignment="1" applyProtection="1">
      <alignment vertical="center"/>
      <protection locked="0"/>
    </xf>
    <xf numFmtId="0" fontId="115" fillId="0" borderId="144" xfId="0" applyNumberFormat="1" applyFont="1" applyFill="1" applyBorder="1" applyAlignment="1">
      <alignment horizontal="left" wrapText="1"/>
    </xf>
    <xf numFmtId="164" fontId="3" fillId="0" borderId="144" xfId="7" applyNumberFormat="1" applyFont="1" applyBorder="1"/>
    <xf numFmtId="3" fontId="0" fillId="0" borderId="144" xfId="0" applyNumberFormat="1" applyFill="1" applyBorder="1"/>
    <xf numFmtId="193" fontId="9" fillId="0" borderId="146" xfId="0" applyNumberFormat="1" applyFont="1" applyFill="1" applyBorder="1" applyAlignment="1" applyProtection="1">
      <alignment vertical="center"/>
      <protection locked="0"/>
    </xf>
    <xf numFmtId="10" fontId="9" fillId="0" borderId="114" xfId="20961" applyNumberFormat="1" applyFont="1" applyFill="1" applyBorder="1" applyAlignment="1" applyProtection="1">
      <alignment vertical="center"/>
      <protection locked="0"/>
    </xf>
    <xf numFmtId="164" fontId="4" fillId="0" borderId="144" xfId="7" applyNumberFormat="1" applyFont="1" applyFill="1" applyBorder="1" applyAlignment="1">
      <alignment vertical="center" wrapText="1"/>
    </xf>
    <xf numFmtId="193" fontId="7" fillId="36" borderId="150" xfId="2" applyNumberFormat="1" applyFont="1" applyFill="1" applyBorder="1" applyAlignment="1" applyProtection="1">
      <alignment vertical="top" wrapText="1"/>
    </xf>
    <xf numFmtId="10" fontId="7" fillId="0" borderId="144" xfId="20961" applyNumberFormat="1" applyFont="1" applyFill="1" applyBorder="1" applyAlignment="1">
      <alignment horizontal="left" vertical="center" wrapText="1"/>
    </xf>
    <xf numFmtId="10" fontId="4" fillId="0" borderId="144" xfId="20961" applyNumberFormat="1" applyFont="1" applyFill="1" applyBorder="1" applyAlignment="1">
      <alignment horizontal="left" vertical="center" wrapText="1"/>
    </xf>
    <xf numFmtId="10" fontId="6" fillId="36" borderId="144" xfId="0" applyNumberFormat="1" applyFont="1" applyFill="1" applyBorder="1" applyAlignment="1">
      <alignment horizontal="left" vertical="center" wrapText="1"/>
    </xf>
    <xf numFmtId="10" fontId="108" fillId="0" borderId="144" xfId="20961" applyNumberFormat="1" applyFont="1" applyFill="1" applyBorder="1" applyAlignment="1">
      <alignment horizontal="left" vertical="center" wrapText="1"/>
    </xf>
    <xf numFmtId="10" fontId="6" fillId="36" borderId="144" xfId="20961" applyNumberFormat="1" applyFont="1" applyFill="1" applyBorder="1" applyAlignment="1">
      <alignment horizontal="left" vertical="center" wrapText="1"/>
    </xf>
    <xf numFmtId="10" fontId="6" fillId="36" borderId="144" xfId="0" applyNumberFormat="1" applyFont="1" applyFill="1" applyBorder="1" applyAlignment="1">
      <alignment horizontal="center" vertical="center" wrapText="1"/>
    </xf>
    <xf numFmtId="10" fontId="110" fillId="0" borderId="151" xfId="20961" applyNumberFormat="1" applyFont="1" applyFill="1" applyBorder="1" applyAlignment="1" applyProtection="1">
      <alignment horizontal="left" vertical="center"/>
    </xf>
    <xf numFmtId="0" fontId="4" fillId="0" borderId="17" xfId="0" applyFont="1" applyBorder="1" applyAlignment="1">
      <alignment horizontal="center" wrapText="1"/>
    </xf>
    <xf numFmtId="0" fontId="4" fillId="0" borderId="26" xfId="0" applyFont="1" applyBorder="1" applyAlignment="1">
      <alignment horizontal="center" wrapText="1"/>
    </xf>
    <xf numFmtId="0" fontId="4" fillId="0" borderId="18" xfId="0" applyFont="1" applyBorder="1" applyAlignment="1">
      <alignment horizontal="center" wrapText="1"/>
    </xf>
    <xf numFmtId="0" fontId="7" fillId="0" borderId="0" xfId="11" applyFont="1" applyFill="1" applyBorder="1" applyProtection="1"/>
    <xf numFmtId="0" fontId="146" fillId="0" borderId="1" xfId="0" applyFont="1" applyFill="1" applyBorder="1" applyAlignment="1">
      <alignment horizontal="center"/>
    </xf>
    <xf numFmtId="0" fontId="7" fillId="0" borderId="17" xfId="0" applyNumberFormat="1" applyFont="1" applyFill="1" applyBorder="1" applyAlignment="1">
      <alignment horizontal="left" vertical="center" wrapText="1" indent="1"/>
    </xf>
    <xf numFmtId="0" fontId="7" fillId="0" borderId="16" xfId="0" applyNumberFormat="1" applyFont="1" applyFill="1" applyBorder="1" applyAlignment="1">
      <alignment horizontal="left" vertical="center" wrapText="1" indent="1"/>
    </xf>
    <xf numFmtId="0" fontId="4" fillId="0" borderId="154" xfId="0" applyFont="1" applyBorder="1" applyAlignment="1">
      <alignment horizontal="center" vertical="center" wrapText="1"/>
    </xf>
    <xf numFmtId="3" fontId="4" fillId="36" borderId="144" xfId="0" applyNumberFormat="1" applyFont="1" applyFill="1" applyBorder="1" applyAlignment="1">
      <alignment vertical="center" wrapText="1"/>
    </xf>
    <xf numFmtId="3" fontId="4" fillId="36" borderId="154" xfId="0" applyNumberFormat="1" applyFont="1" applyFill="1" applyBorder="1" applyAlignment="1">
      <alignment vertical="center" wrapText="1"/>
    </xf>
    <xf numFmtId="3" fontId="4" fillId="36" borderId="21" xfId="0" applyNumberFormat="1" applyFont="1" applyFill="1" applyBorder="1" applyAlignment="1">
      <alignment vertical="center" wrapText="1"/>
    </xf>
    <xf numFmtId="3" fontId="4" fillId="0" borderId="144" xfId="0" applyNumberFormat="1" applyFont="1" applyFill="1" applyBorder="1" applyAlignment="1">
      <alignment vertical="center" wrapText="1"/>
    </xf>
    <xf numFmtId="3" fontId="4" fillId="0" borderId="154" xfId="0" applyNumberFormat="1" applyFont="1" applyBorder="1" applyAlignment="1">
      <alignment vertical="center" wrapText="1"/>
    </xf>
    <xf numFmtId="3" fontId="4" fillId="0" borderId="21" xfId="0" applyNumberFormat="1" applyFont="1" applyBorder="1" applyAlignment="1">
      <alignment vertical="center" wrapText="1"/>
    </xf>
    <xf numFmtId="3" fontId="4" fillId="0" borderId="144" xfId="0" applyNumberFormat="1" applyFont="1" applyBorder="1" applyAlignment="1">
      <alignment vertical="center" wrapText="1"/>
    </xf>
    <xf numFmtId="3" fontId="4" fillId="0" borderId="21" xfId="0" applyNumberFormat="1" applyFont="1" applyFill="1" applyBorder="1" applyAlignment="1">
      <alignment vertical="center" wrapText="1"/>
    </xf>
    <xf numFmtId="0" fontId="4" fillId="0" borderId="154" xfId="0" applyFont="1" applyFill="1" applyBorder="1" applyAlignment="1">
      <alignment horizontal="center" vertical="center" wrapText="1"/>
    </xf>
    <xf numFmtId="0" fontId="4" fillId="0" borderId="152" xfId="0" applyFont="1" applyBorder="1" applyAlignment="1">
      <alignment horizontal="center" vertical="center" wrapText="1"/>
    </xf>
    <xf numFmtId="3" fontId="4" fillId="36" borderId="151" xfId="0" applyNumberFormat="1" applyFont="1" applyFill="1" applyBorder="1" applyAlignment="1">
      <alignment vertical="center" wrapText="1"/>
    </xf>
    <xf numFmtId="3" fontId="4" fillId="36" borderId="152" xfId="0" applyNumberFormat="1" applyFont="1" applyFill="1" applyBorder="1" applyAlignment="1">
      <alignment vertical="center" wrapText="1"/>
    </xf>
    <xf numFmtId="3" fontId="4" fillId="36" borderId="36" xfId="0" applyNumberFormat="1" applyFont="1" applyFill="1" applyBorder="1" applyAlignment="1">
      <alignment vertical="center" wrapText="1"/>
    </xf>
    <xf numFmtId="0" fontId="9" fillId="0" borderId="153" xfId="0" applyFont="1" applyFill="1" applyBorder="1" applyAlignment="1" applyProtection="1">
      <alignment horizontal="center" vertical="center" wrapText="1"/>
    </xf>
    <xf numFmtId="193" fontId="9" fillId="36" borderId="153" xfId="0" applyNumberFormat="1" applyFont="1" applyFill="1" applyBorder="1" applyAlignment="1" applyProtection="1">
      <alignment horizontal="right"/>
    </xf>
    <xf numFmtId="0" fontId="3" fillId="0" borderId="151" xfId="0" applyFont="1" applyBorder="1"/>
    <xf numFmtId="193" fontId="9" fillId="0" borderId="151" xfId="0" applyNumberFormat="1" applyFont="1" applyFill="1" applyBorder="1" applyAlignment="1" applyProtection="1">
      <alignment horizontal="right"/>
    </xf>
    <xf numFmtId="193" fontId="9" fillId="36" borderId="151" xfId="0" applyNumberFormat="1" applyFont="1" applyFill="1" applyBorder="1" applyAlignment="1" applyProtection="1">
      <alignment horizontal="right"/>
    </xf>
    <xf numFmtId="193" fontId="9" fillId="36" borderId="150" xfId="0" applyNumberFormat="1" applyFont="1" applyFill="1" applyBorder="1" applyAlignment="1" applyProtection="1">
      <alignment horizontal="right"/>
    </xf>
    <xf numFmtId="0" fontId="0" fillId="0" borderId="154" xfId="0" applyBorder="1" applyAlignment="1">
      <alignment horizontal="center" vertical="center"/>
    </xf>
    <xf numFmtId="3" fontId="0" fillId="36" borderId="153" xfId="0" applyNumberFormat="1" applyFill="1" applyBorder="1"/>
    <xf numFmtId="0" fontId="0" fillId="0" borderId="152" xfId="0" applyBorder="1" applyAlignment="1">
      <alignment horizontal="center" vertical="center"/>
    </xf>
    <xf numFmtId="0" fontId="131" fillId="0" borderId="151" xfId="21414" applyFont="1" applyFill="1" applyBorder="1" applyAlignment="1">
      <alignment vertical="center" wrapText="1"/>
    </xf>
    <xf numFmtId="3" fontId="0" fillId="0" borderId="151" xfId="0" applyNumberFormat="1" applyBorder="1"/>
    <xf numFmtId="3" fontId="0" fillId="36" borderId="151" xfId="0" applyNumberFormat="1" applyFill="1" applyBorder="1"/>
    <xf numFmtId="3" fontId="0" fillId="36" borderId="150" xfId="0" applyNumberFormat="1" applyFill="1" applyBorder="1"/>
    <xf numFmtId="0" fontId="3" fillId="0" borderId="144" xfId="0" applyFont="1" applyBorder="1" applyAlignment="1">
      <alignment horizontal="center" vertical="center"/>
    </xf>
    <xf numFmtId="3" fontId="3" fillId="0" borderId="144" xfId="0" applyNumberFormat="1" applyFont="1" applyBorder="1"/>
    <xf numFmtId="3" fontId="3" fillId="36" borderId="144" xfId="0" applyNumberFormat="1" applyFont="1" applyFill="1" applyBorder="1"/>
    <xf numFmtId="3" fontId="3" fillId="36" borderId="153" xfId="0" applyNumberFormat="1" applyFont="1" applyFill="1" applyBorder="1"/>
    <xf numFmtId="3" fontId="3" fillId="36" borderId="153" xfId="0" applyNumberFormat="1" applyFont="1" applyFill="1" applyBorder="1" applyAlignment="1">
      <alignment vertical="center"/>
    </xf>
    <xf numFmtId="3" fontId="3" fillId="0" borderId="151" xfId="0" applyNumberFormat="1" applyFont="1" applyBorder="1"/>
    <xf numFmtId="3" fontId="3" fillId="36" borderId="151" xfId="0" applyNumberFormat="1" applyFont="1" applyFill="1" applyBorder="1"/>
    <xf numFmtId="3" fontId="3" fillId="36" borderId="150" xfId="0" applyNumberFormat="1" applyFont="1" applyFill="1" applyBorder="1"/>
    <xf numFmtId="3" fontId="3" fillId="36" borderId="144" xfId="0" applyNumberFormat="1" applyFont="1" applyFill="1" applyBorder="1" applyAlignment="1"/>
    <xf numFmtId="0" fontId="10" fillId="0" borderId="18" xfId="11" applyFont="1" applyFill="1" applyBorder="1" applyAlignment="1" applyProtection="1">
      <alignment horizontal="center" vertical="center"/>
    </xf>
    <xf numFmtId="0" fontId="22" fillId="0" borderId="62" xfId="0" applyFont="1" applyFill="1" applyBorder="1" applyAlignment="1">
      <alignment horizontal="center" vertical="center" wrapText="1"/>
    </xf>
    <xf numFmtId="0" fontId="101" fillId="0" borderId="154" xfId="0" applyFont="1" applyBorder="1" applyAlignment="1">
      <alignment horizontal="center" vertical="center"/>
    </xf>
    <xf numFmtId="0" fontId="104" fillId="3" borderId="144" xfId="21414" applyFont="1" applyFill="1" applyBorder="1" applyAlignment="1">
      <alignment horizontal="left" vertical="center" wrapText="1"/>
    </xf>
    <xf numFmtId="164" fontId="4" fillId="0" borderId="153" xfId="7" applyNumberFormat="1" applyFont="1" applyFill="1" applyBorder="1" applyAlignment="1">
      <alignment vertical="center" wrapText="1"/>
    </xf>
    <xf numFmtId="0" fontId="105" fillId="0" borderId="144" xfId="21414" applyFont="1" applyFill="1" applyBorder="1" applyAlignment="1">
      <alignment horizontal="left" vertical="center" wrapText="1" indent="1"/>
    </xf>
    <xf numFmtId="0" fontId="143" fillId="3" borderId="144" xfId="21414" applyFont="1" applyFill="1" applyBorder="1" applyAlignment="1">
      <alignment horizontal="left" vertical="center" wrapText="1"/>
    </xf>
    <xf numFmtId="0" fontId="105" fillId="3" borderId="144" xfId="21414" applyFont="1" applyFill="1" applyBorder="1" applyAlignment="1">
      <alignment horizontal="left" vertical="center" wrapText="1" indent="1"/>
    </xf>
    <xf numFmtId="164" fontId="4" fillId="0" borderId="153" xfId="7" applyNumberFormat="1" applyFont="1" applyBorder="1" applyAlignment="1">
      <alignment vertical="center"/>
    </xf>
    <xf numFmtId="0" fontId="144" fillId="0" borderId="144" xfId="21414" applyFont="1" applyFill="1" applyBorder="1" applyAlignment="1">
      <alignment horizontal="left" vertical="center" wrapText="1" indent="1"/>
    </xf>
    <xf numFmtId="0" fontId="101" fillId="0" borderId="152" xfId="0" applyFont="1" applyBorder="1"/>
    <xf numFmtId="0" fontId="21" fillId="36" borderId="114" xfId="0" applyFont="1" applyFill="1" applyBorder="1" applyAlignment="1">
      <alignment vertical="center" wrapText="1"/>
    </xf>
    <xf numFmtId="167" fontId="119" fillId="36" borderId="151" xfId="0" applyNumberFormat="1" applyFont="1" applyFill="1" applyBorder="1" applyAlignment="1">
      <alignment horizontal="center" vertical="center"/>
    </xf>
    <xf numFmtId="167" fontId="119" fillId="36" borderId="150" xfId="0" applyNumberFormat="1" applyFont="1" applyFill="1" applyBorder="1" applyAlignment="1">
      <alignment horizontal="center" vertical="center"/>
    </xf>
    <xf numFmtId="0" fontId="111" fillId="78" borderId="115" xfId="21412" applyFont="1" applyFill="1" applyBorder="1" applyAlignment="1" applyProtection="1">
      <alignment vertical="center" wrapText="1"/>
      <protection locked="0"/>
    </xf>
    <xf numFmtId="0" fontId="111" fillId="78" borderId="26" xfId="21412" applyFont="1" applyFill="1" applyBorder="1" applyAlignment="1" applyProtection="1">
      <alignment vertical="center" wrapText="1"/>
      <protection locked="0"/>
    </xf>
    <xf numFmtId="0" fontId="61" fillId="78" borderId="162" xfId="21412" applyFont="1" applyFill="1" applyBorder="1" applyAlignment="1" applyProtection="1">
      <alignment vertical="center"/>
      <protection locked="0"/>
    </xf>
    <xf numFmtId="0" fontId="112" fillId="70" borderId="104" xfId="21412" applyFont="1" applyFill="1" applyBorder="1" applyAlignment="1" applyProtection="1">
      <alignment horizontal="center" vertical="center"/>
      <protection locked="0"/>
    </xf>
    <xf numFmtId="0" fontId="112" fillId="0" borderId="146" xfId="21412" applyFont="1" applyFill="1" applyBorder="1" applyAlignment="1" applyProtection="1">
      <alignment horizontal="left" vertical="center" wrapText="1"/>
      <protection locked="0"/>
    </xf>
    <xf numFmtId="164" fontId="112" fillId="0" borderId="153" xfId="948" applyNumberFormat="1" applyFont="1" applyFill="1" applyBorder="1" applyAlignment="1" applyProtection="1">
      <alignment horizontal="right" vertical="center"/>
      <protection locked="0"/>
    </xf>
    <xf numFmtId="0" fontId="111" fillId="79" borderId="154" xfId="21412" applyFont="1" applyFill="1" applyBorder="1" applyAlignment="1" applyProtection="1">
      <alignment horizontal="center" vertical="center"/>
      <protection locked="0"/>
    </xf>
    <xf numFmtId="0" fontId="111" fillId="79" borderId="146" xfId="21412" applyFont="1" applyFill="1" applyBorder="1" applyAlignment="1" applyProtection="1">
      <alignment vertical="top" wrapText="1"/>
      <protection locked="0"/>
    </xf>
    <xf numFmtId="164" fontId="112" fillId="79" borderId="153" xfId="948" applyNumberFormat="1" applyFont="1" applyFill="1" applyBorder="1" applyAlignment="1" applyProtection="1">
      <alignment horizontal="right" vertical="center"/>
    </xf>
    <xf numFmtId="0" fontId="111" fillId="78" borderId="112" xfId="21412" applyFont="1" applyFill="1" applyBorder="1" applyAlignment="1" applyProtection="1">
      <alignment vertical="center"/>
      <protection locked="0"/>
    </xf>
    <xf numFmtId="0" fontId="111" fillId="78" borderId="147" xfId="21412" applyFont="1" applyFill="1" applyBorder="1" applyAlignment="1" applyProtection="1">
      <alignment vertical="center"/>
      <protection locked="0"/>
    </xf>
    <xf numFmtId="164" fontId="61" fillId="78" borderId="21" xfId="948" applyNumberFormat="1" applyFont="1" applyFill="1" applyBorder="1" applyAlignment="1" applyProtection="1">
      <alignment horizontal="right" vertical="center"/>
      <protection locked="0"/>
    </xf>
    <xf numFmtId="0" fontId="113" fillId="70" borderId="104" xfId="21412" applyFont="1" applyFill="1" applyBorder="1" applyAlignment="1" applyProtection="1">
      <alignment horizontal="center" vertical="center"/>
      <protection locked="0"/>
    </xf>
    <xf numFmtId="0" fontId="112" fillId="70" borderId="146" xfId="21412" applyFont="1" applyFill="1" applyBorder="1" applyAlignment="1" applyProtection="1">
      <alignment vertical="center" wrapText="1"/>
      <protection locked="0"/>
    </xf>
    <xf numFmtId="0" fontId="112" fillId="70" borderId="146" xfId="21412" applyFont="1" applyFill="1" applyBorder="1" applyAlignment="1" applyProtection="1">
      <alignment horizontal="left" vertical="center" wrapText="1"/>
      <protection locked="0"/>
    </xf>
    <xf numFmtId="0" fontId="113" fillId="3" borderId="104" xfId="21412" applyFont="1" applyFill="1" applyBorder="1" applyAlignment="1" applyProtection="1">
      <alignment horizontal="center" vertical="center"/>
      <protection locked="0"/>
    </xf>
    <xf numFmtId="0" fontId="112" fillId="0" borderId="146" xfId="21412" applyFont="1" applyFill="1" applyBorder="1" applyAlignment="1" applyProtection="1">
      <alignment vertical="center" wrapText="1"/>
      <protection locked="0"/>
    </xf>
    <xf numFmtId="0" fontId="112" fillId="3" borderId="146" xfId="21412" applyFont="1" applyFill="1" applyBorder="1" applyAlignment="1" applyProtection="1">
      <alignment horizontal="left" vertical="center" wrapText="1"/>
      <protection locked="0"/>
    </xf>
    <xf numFmtId="0" fontId="113" fillId="0" borderId="104" xfId="21412" applyFont="1" applyFill="1" applyBorder="1" applyAlignment="1" applyProtection="1">
      <alignment horizontal="center" vertical="center"/>
      <protection locked="0"/>
    </xf>
    <xf numFmtId="0" fontId="114" fillId="79" borderId="154" xfId="21412" applyFont="1" applyFill="1" applyBorder="1" applyAlignment="1" applyProtection="1">
      <alignment horizontal="center" vertical="center"/>
      <protection locked="0"/>
    </xf>
    <xf numFmtId="0" fontId="111" fillId="79" borderId="146" xfId="21412" applyFont="1" applyFill="1" applyBorder="1" applyAlignment="1" applyProtection="1">
      <alignment vertical="center" wrapText="1"/>
      <protection locked="0"/>
    </xf>
    <xf numFmtId="164" fontId="111" fillId="78" borderId="21" xfId="948" applyNumberFormat="1" applyFont="1" applyFill="1" applyBorder="1" applyAlignment="1" applyProtection="1">
      <alignment horizontal="right" vertical="center"/>
      <protection locked="0"/>
    </xf>
    <xf numFmtId="0" fontId="111" fillId="78" borderId="112" xfId="21412" applyFont="1" applyFill="1" applyBorder="1" applyAlignment="1" applyProtection="1">
      <alignment horizontal="center" vertical="center"/>
      <protection locked="0"/>
    </xf>
    <xf numFmtId="164" fontId="112" fillId="3" borderId="153" xfId="948" applyNumberFormat="1" applyFont="1" applyFill="1" applyBorder="1" applyAlignment="1" applyProtection="1">
      <alignment horizontal="right" vertical="center"/>
      <protection locked="0"/>
    </xf>
    <xf numFmtId="0" fontId="61" fillId="78" borderId="112" xfId="21412" applyFont="1" applyFill="1" applyBorder="1" applyAlignment="1" applyProtection="1">
      <alignment vertical="center"/>
      <protection locked="0"/>
    </xf>
    <xf numFmtId="0" fontId="61" fillId="78" borderId="147" xfId="21412" applyFont="1" applyFill="1" applyBorder="1" applyAlignment="1" applyProtection="1">
      <alignment vertical="center"/>
      <protection locked="0"/>
    </xf>
    <xf numFmtId="10" fontId="112" fillId="79" borderId="153" xfId="20961" applyNumberFormat="1" applyFont="1" applyFill="1" applyBorder="1" applyAlignment="1" applyProtection="1">
      <alignment horizontal="right" vertical="center"/>
    </xf>
    <xf numFmtId="0" fontId="113" fillId="70" borderId="154" xfId="21412" applyFont="1" applyFill="1" applyBorder="1" applyAlignment="1" applyProtection="1">
      <alignment horizontal="center" vertical="center"/>
      <protection locked="0"/>
    </xf>
    <xf numFmtId="0" fontId="35" fillId="70" borderId="152" xfId="21412" applyFont="1" applyFill="1" applyBorder="1" applyAlignment="1" applyProtection="1">
      <alignment horizontal="center" vertical="center"/>
      <protection locked="0"/>
    </xf>
    <xf numFmtId="0" fontId="112" fillId="70" borderId="114" xfId="21412" applyFont="1" applyFill="1" applyBorder="1" applyAlignment="1" applyProtection="1">
      <alignment horizontal="left" vertical="center" wrapText="1"/>
      <protection locked="0"/>
    </xf>
    <xf numFmtId="164" fontId="112" fillId="3" borderId="150" xfId="948" applyNumberFormat="1" applyFont="1" applyFill="1" applyBorder="1" applyAlignment="1" applyProtection="1">
      <alignment horizontal="right" vertical="center"/>
      <protection locked="0"/>
    </xf>
    <xf numFmtId="3" fontId="116" fillId="0" borderId="0" xfId="0" applyNumberFormat="1" applyFont="1"/>
    <xf numFmtId="0" fontId="145" fillId="0" borderId="0" xfId="0" applyFont="1" applyFill="1" applyAlignment="1">
      <alignment horizontal="right"/>
    </xf>
    <xf numFmtId="0" fontId="115" fillId="0" borderId="0" xfId="0" applyFont="1" applyFill="1" applyAlignment="1">
      <alignment horizontal="center" vertical="center"/>
    </xf>
    <xf numFmtId="0" fontId="20" fillId="0" borderId="0" xfId="0" applyFont="1" applyFill="1" applyAlignment="1">
      <alignment vertical="center"/>
    </xf>
    <xf numFmtId="0" fontId="6" fillId="0" borderId="26" xfId="0" applyFont="1" applyBorder="1" applyAlignment="1">
      <alignment vertical="center" wrapText="1"/>
    </xf>
    <xf numFmtId="0" fontId="4" fillId="0" borderId="147" xfId="0" applyFont="1" applyBorder="1" applyAlignment="1">
      <alignment vertical="center" wrapText="1"/>
    </xf>
    <xf numFmtId="14" fontId="7" fillId="3" borderId="147" xfId="8" quotePrefix="1" applyNumberFormat="1" applyFont="1" applyFill="1" applyBorder="1" applyAlignment="1" applyProtection="1">
      <alignment horizontal="left" vertical="center" wrapText="1" indent="2"/>
      <protection locked="0"/>
    </xf>
    <xf numFmtId="14" fontId="7" fillId="3" borderId="147" xfId="8" quotePrefix="1" applyNumberFormat="1" applyFont="1" applyFill="1" applyBorder="1" applyAlignment="1" applyProtection="1">
      <alignment horizontal="left" vertical="center" wrapText="1" indent="3"/>
      <protection locked="0"/>
    </xf>
    <xf numFmtId="0" fontId="4" fillId="0" borderId="147" xfId="0" applyFont="1" applyFill="1" applyBorder="1" applyAlignment="1">
      <alignment horizontal="left" vertical="center" wrapText="1" indent="2"/>
    </xf>
    <xf numFmtId="0" fontId="4" fillId="0" borderId="147" xfId="0" applyFont="1" applyFill="1" applyBorder="1" applyAlignment="1">
      <alignment vertical="center" wrapText="1"/>
    </xf>
    <xf numFmtId="0" fontId="6" fillId="0" borderId="25" xfId="0" applyFont="1" applyBorder="1" applyAlignment="1">
      <alignment vertical="center" wrapText="1"/>
    </xf>
    <xf numFmtId="0" fontId="7" fillId="0" borderId="162" xfId="0" applyNumberFormat="1" applyFont="1" applyFill="1" applyBorder="1" applyAlignment="1">
      <alignment horizontal="left" vertical="center" wrapText="1" indent="1"/>
    </xf>
    <xf numFmtId="3" fontId="4" fillId="0" borderId="154" xfId="0" applyNumberFormat="1" applyFont="1" applyFill="1" applyBorder="1" applyAlignment="1">
      <alignment vertical="center" wrapText="1"/>
    </xf>
    <xf numFmtId="10" fontId="22" fillId="0" borderId="21" xfId="20961" applyNumberFormat="1" applyFont="1" applyFill="1" applyBorder="1"/>
    <xf numFmtId="193" fontId="22" fillId="0" borderId="14" xfId="0" applyNumberFormat="1" applyFont="1" applyFill="1" applyBorder="1" applyAlignment="1">
      <alignment horizontal="center" vertical="center"/>
    </xf>
    <xf numFmtId="193" fontId="4" fillId="36" borderId="151" xfId="0" applyNumberFormat="1" applyFont="1" applyFill="1" applyBorder="1"/>
    <xf numFmtId="10" fontId="6" fillId="0" borderId="150" xfId="20961" applyNumberFormat="1" applyFont="1" applyBorder="1"/>
    <xf numFmtId="164" fontId="4" fillId="0" borderId="144" xfId="7" applyNumberFormat="1" applyFont="1" applyBorder="1" applyAlignment="1"/>
    <xf numFmtId="3" fontId="118" fillId="0" borderId="144" xfId="0" applyNumberFormat="1" applyFont="1" applyFill="1" applyBorder="1"/>
    <xf numFmtId="164" fontId="119" fillId="0" borderId="144" xfId="7" applyNumberFormat="1" applyFont="1" applyBorder="1"/>
    <xf numFmtId="43" fontId="115" fillId="0" borderId="144" xfId="7" applyFont="1" applyBorder="1"/>
    <xf numFmtId="3" fontId="115" fillId="0" borderId="144" xfId="0" applyNumberFormat="1" applyFont="1" applyBorder="1" applyAlignment="1">
      <alignment horizontal="left" wrapText="1"/>
    </xf>
    <xf numFmtId="3" fontId="115" fillId="0" borderId="144" xfId="0" applyNumberFormat="1" applyFont="1" applyBorder="1" applyAlignment="1">
      <alignment horizontal="left" vertical="center" wrapText="1"/>
    </xf>
    <xf numFmtId="3" fontId="118" fillId="0" borderId="144" xfId="0" applyNumberFormat="1" applyFont="1" applyBorder="1" applyAlignment="1">
      <alignment horizontal="left" vertical="center" wrapText="1"/>
    </xf>
    <xf numFmtId="3" fontId="10" fillId="0" borderId="144" xfId="0" applyNumberFormat="1" applyFont="1" applyBorder="1" applyAlignment="1">
      <alignment horizontal="left" vertical="center" wrapText="1"/>
    </xf>
    <xf numFmtId="0" fontId="103" fillId="0" borderId="64" xfId="0" applyFont="1" applyBorder="1" applyAlignment="1">
      <alignment horizontal="left" vertical="center" wrapText="1"/>
    </xf>
    <xf numFmtId="0" fontId="103" fillId="0" borderId="63" xfId="0" applyFont="1" applyBorder="1" applyAlignment="1">
      <alignment horizontal="left" vertical="center" wrapText="1"/>
    </xf>
    <xf numFmtId="0" fontId="140" fillId="0" borderId="157" xfId="0" applyFont="1" applyBorder="1" applyAlignment="1">
      <alignment horizontal="center" vertical="center"/>
    </xf>
    <xf numFmtId="0" fontId="140" fillId="0" borderId="29" xfId="0" applyFont="1" applyBorder="1" applyAlignment="1">
      <alignment horizontal="center" vertical="center"/>
    </xf>
    <xf numFmtId="0" fontId="140" fillId="0" borderId="158" xfId="0" applyFont="1" applyBorder="1" applyAlignment="1">
      <alignment horizontal="center" vertical="center"/>
    </xf>
    <xf numFmtId="0" fontId="103" fillId="0" borderId="157" xfId="0" applyFont="1" applyBorder="1" applyAlignment="1">
      <alignment horizontal="center" vertical="top" wrapText="1"/>
    </xf>
    <xf numFmtId="0" fontId="103" fillId="0" borderId="29" xfId="0" applyFont="1" applyBorder="1" applyAlignment="1">
      <alignment horizontal="center" vertical="top" wrapText="1"/>
    </xf>
    <xf numFmtId="0" fontId="103" fillId="0" borderId="158" xfId="0" applyFont="1" applyBorder="1" applyAlignment="1">
      <alignment horizontal="center" vertical="top" wrapText="1"/>
    </xf>
    <xf numFmtId="3" fontId="0" fillId="0" borderId="147" xfId="0" applyNumberFormat="1" applyBorder="1" applyAlignment="1">
      <alignment horizontal="center"/>
    </xf>
    <xf numFmtId="3" fontId="0" fillId="0" borderId="149" xfId="0" applyNumberFormat="1" applyBorder="1" applyAlignment="1">
      <alignment horizontal="center"/>
    </xf>
    <xf numFmtId="3" fontId="0" fillId="0" borderId="21" xfId="0" applyNumberFormat="1" applyBorder="1" applyAlignment="1">
      <alignment horizontal="center"/>
    </xf>
    <xf numFmtId="0" fontId="0" fillId="0" borderId="16" xfId="0" applyBorder="1" applyAlignment="1">
      <alignment horizontal="center" vertical="center"/>
    </xf>
    <xf numFmtId="0" fontId="0" fillId="0" borderId="154" xfId="0" applyBorder="1" applyAlignment="1">
      <alignment horizontal="center" vertical="center"/>
    </xf>
    <xf numFmtId="0" fontId="127" fillId="0" borderId="5" xfId="0" applyFont="1" applyBorder="1" applyAlignment="1">
      <alignment horizontal="center" vertical="center"/>
    </xf>
    <xf numFmtId="0" fontId="127"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147" xfId="0" applyBorder="1" applyAlignment="1">
      <alignment horizontal="center"/>
    </xf>
    <xf numFmtId="0" fontId="0" fillId="0" borderId="149" xfId="0" applyBorder="1" applyAlignment="1">
      <alignment horizontal="center"/>
    </xf>
    <xf numFmtId="0" fontId="0" fillId="0" borderId="21" xfId="0" applyBorder="1" applyAlignment="1">
      <alignment horizontal="center"/>
    </xf>
    <xf numFmtId="0" fontId="127" fillId="0" borderId="5"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4"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wrapText="1"/>
    </xf>
    <xf numFmtId="0" fontId="0" fillId="0" borderId="144"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22" fillId="0" borderId="144" xfId="0" applyFont="1" applyFill="1" applyBorder="1" applyAlignment="1">
      <alignment horizontal="center" vertical="center" wrapText="1"/>
    </xf>
    <xf numFmtId="0" fontId="22" fillId="0" borderId="147" xfId="0" applyFont="1" applyFill="1" applyBorder="1" applyAlignment="1">
      <alignment horizontal="center"/>
    </xf>
    <xf numFmtId="0" fontId="22"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100" fillId="3" borderId="65" xfId="13" applyFont="1" applyFill="1" applyBorder="1" applyAlignment="1" applyProtection="1">
      <alignment horizontal="center" vertical="center" wrapText="1"/>
      <protection locked="0"/>
    </xf>
    <xf numFmtId="0" fontId="100"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53" xfId="0" applyFont="1" applyBorder="1" applyAlignment="1">
      <alignment horizontal="center" vertical="center" wrapText="1"/>
    </xf>
    <xf numFmtId="0" fontId="118" fillId="0" borderId="118" xfId="0" applyNumberFormat="1" applyFont="1" applyFill="1" applyBorder="1" applyAlignment="1">
      <alignment horizontal="left" vertical="center" wrapText="1"/>
    </xf>
    <xf numFmtId="0" fontId="118" fillId="0" borderId="119" xfId="0" applyNumberFormat="1" applyFont="1" applyFill="1" applyBorder="1" applyAlignment="1">
      <alignment horizontal="left" vertical="center" wrapText="1"/>
    </xf>
    <xf numFmtId="0" fontId="118" fillId="0" borderId="121" xfId="0" applyNumberFormat="1" applyFont="1" applyFill="1" applyBorder="1" applyAlignment="1">
      <alignment horizontal="left" vertical="center" wrapText="1"/>
    </xf>
    <xf numFmtId="0" fontId="118" fillId="0" borderId="122" xfId="0" applyNumberFormat="1" applyFont="1" applyFill="1" applyBorder="1" applyAlignment="1">
      <alignment horizontal="left" vertical="center" wrapText="1"/>
    </xf>
    <xf numFmtId="0" fontId="118" fillId="0" borderId="124" xfId="0" applyNumberFormat="1" applyFont="1" applyFill="1" applyBorder="1" applyAlignment="1">
      <alignment horizontal="left" vertical="center" wrapText="1"/>
    </xf>
    <xf numFmtId="0" fontId="118" fillId="0" borderId="125" xfId="0" applyNumberFormat="1" applyFont="1" applyFill="1" applyBorder="1" applyAlignment="1">
      <alignment horizontal="left" vertical="center" wrapText="1"/>
    </xf>
    <xf numFmtId="0" fontId="119" fillId="0" borderId="143" xfId="0" applyFont="1" applyFill="1" applyBorder="1" applyAlignment="1">
      <alignment horizontal="center" vertical="center" wrapText="1"/>
    </xf>
    <xf numFmtId="0" fontId="119" fillId="0" borderId="14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2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5"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46" xfId="0" applyFont="1" applyBorder="1" applyAlignment="1">
      <alignment horizontal="center" vertical="center" wrapText="1"/>
    </xf>
    <xf numFmtId="0" fontId="123" fillId="0" borderId="144" xfId="0" applyFont="1" applyFill="1" applyBorder="1" applyAlignment="1">
      <alignment horizontal="center" vertical="center"/>
    </xf>
    <xf numFmtId="0" fontId="117" fillId="0" borderId="143" xfId="0" applyFont="1" applyFill="1" applyBorder="1" applyAlignment="1">
      <alignment horizontal="center" vertical="center"/>
    </xf>
    <xf numFmtId="0" fontId="117" fillId="0" borderId="148" xfId="0" applyFont="1" applyFill="1" applyBorder="1" applyAlignment="1">
      <alignment horizontal="center" vertical="center"/>
    </xf>
    <xf numFmtId="0" fontId="117" fillId="0" borderId="52"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4" xfId="0" applyFont="1" applyFill="1" applyBorder="1" applyAlignment="1">
      <alignment horizontal="center" vertical="center" wrapText="1"/>
    </xf>
    <xf numFmtId="0" fontId="118" fillId="0" borderId="143" xfId="0" applyFont="1" applyFill="1" applyBorder="1" applyAlignment="1">
      <alignment horizontal="center" vertical="center" wrapText="1"/>
    </xf>
    <xf numFmtId="0" fontId="118" fillId="0" borderId="148" xfId="0" applyFont="1" applyFill="1" applyBorder="1" applyAlignment="1">
      <alignment horizontal="center" vertical="center" wrapText="1"/>
    </xf>
    <xf numFmtId="0" fontId="118" fillId="0" borderId="126"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52"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8" xfId="0" applyFont="1" applyFill="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3" xfId="0" applyFont="1" applyBorder="1" applyAlignment="1">
      <alignment horizontal="center" vertical="center" wrapText="1"/>
    </xf>
    <xf numFmtId="0" fontId="115" fillId="0" borderId="53"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103" xfId="0" applyFont="1" applyFill="1" applyBorder="1" applyAlignment="1">
      <alignment horizontal="center" vertical="center" wrapText="1"/>
    </xf>
    <xf numFmtId="0" fontId="118" fillId="0" borderId="53" xfId="0" applyNumberFormat="1" applyFont="1" applyFill="1" applyBorder="1" applyAlignment="1">
      <alignment horizontal="left" vertical="top" wrapText="1"/>
    </xf>
    <xf numFmtId="0" fontId="118" fillId="0" borderId="103" xfId="0" applyNumberFormat="1" applyFont="1" applyFill="1" applyBorder="1" applyAlignment="1">
      <alignment horizontal="left" vertical="top" wrapText="1"/>
    </xf>
    <xf numFmtId="0" fontId="118" fillId="0" borderId="61" xfId="0" applyNumberFormat="1" applyFont="1" applyFill="1" applyBorder="1" applyAlignment="1">
      <alignment horizontal="left" vertical="top" wrapText="1"/>
    </xf>
    <xf numFmtId="0" fontId="118" fillId="0" borderId="90" xfId="0" applyNumberFormat="1" applyFont="1" applyFill="1" applyBorder="1" applyAlignment="1">
      <alignment horizontal="left" vertical="top" wrapText="1"/>
    </xf>
    <xf numFmtId="0" fontId="118" fillId="0" borderId="117" xfId="0" applyNumberFormat="1" applyFont="1" applyFill="1" applyBorder="1" applyAlignment="1">
      <alignment horizontal="left" vertical="top" wrapText="1"/>
    </xf>
    <xf numFmtId="0" fontId="118" fillId="0" borderId="155" xfId="0" applyNumberFormat="1" applyFont="1" applyFill="1" applyBorder="1" applyAlignment="1">
      <alignment horizontal="left" vertical="top" wrapText="1"/>
    </xf>
    <xf numFmtId="0" fontId="115" fillId="0" borderId="145" xfId="0" applyFont="1" applyFill="1" applyBorder="1" applyAlignment="1">
      <alignment horizontal="center" vertical="center" wrapText="1"/>
    </xf>
    <xf numFmtId="0" fontId="118" fillId="0" borderId="156" xfId="0" applyFont="1" applyFill="1" applyBorder="1" applyAlignment="1">
      <alignment horizontal="center" vertical="center" wrapText="1"/>
    </xf>
    <xf numFmtId="0" fontId="118" fillId="0" borderId="67" xfId="0" applyFont="1" applyFill="1" applyBorder="1" applyAlignment="1">
      <alignment horizontal="center" vertical="center" wrapText="1"/>
    </xf>
    <xf numFmtId="0" fontId="115" fillId="0" borderId="143" xfId="0" applyFont="1" applyBorder="1" applyAlignment="1">
      <alignment horizontal="center" vertical="top" wrapText="1"/>
    </xf>
    <xf numFmtId="0" fontId="115" fillId="0" borderId="142" xfId="0" applyFont="1" applyBorder="1" applyAlignment="1">
      <alignment horizontal="center" vertical="top" wrapText="1"/>
    </xf>
    <xf numFmtId="0" fontId="115" fillId="0" borderId="143" xfId="0" applyFont="1" applyFill="1" applyBorder="1" applyAlignment="1">
      <alignment horizontal="center" vertical="top" wrapText="1"/>
    </xf>
    <xf numFmtId="0" fontId="115" fillId="0" borderId="149" xfId="0" applyFont="1" applyFill="1" applyBorder="1" applyAlignment="1">
      <alignment horizontal="center" vertical="top" wrapText="1"/>
    </xf>
    <xf numFmtId="0" fontId="115" fillId="0" borderId="146" xfId="0" applyFont="1" applyFill="1" applyBorder="1" applyAlignment="1">
      <alignment horizontal="center" vertical="top" wrapText="1"/>
    </xf>
    <xf numFmtId="0" fontId="104" fillId="0" borderId="129" xfId="0" applyNumberFormat="1" applyFont="1" applyFill="1" applyBorder="1" applyAlignment="1">
      <alignment horizontal="left" vertical="top" wrapText="1"/>
    </xf>
    <xf numFmtId="0" fontId="104" fillId="0" borderId="130" xfId="0" applyNumberFormat="1" applyFont="1" applyFill="1" applyBorder="1" applyAlignment="1">
      <alignment horizontal="left" vertical="top" wrapText="1"/>
    </xf>
    <xf numFmtId="0" fontId="121" fillId="0" borderId="144" xfId="0" applyFont="1" applyBorder="1" applyAlignment="1">
      <alignment horizontal="center" vertical="center"/>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04" fillId="0" borderId="68" xfId="0" applyFont="1" applyFill="1" applyBorder="1" applyAlignment="1">
      <alignment horizontal="center" vertical="center"/>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5" fillId="0" borderId="96" xfId="0" applyFont="1" applyFill="1" applyBorder="1" applyAlignment="1">
      <alignment horizontal="left" vertical="center" wrapText="1"/>
    </xf>
    <xf numFmtId="0" fontId="104" fillId="76" borderId="71" xfId="0" applyFont="1" applyFill="1" applyBorder="1" applyAlignment="1">
      <alignment horizontal="center"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5" fillId="0" borderId="52"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97" xfId="0" applyFont="1" applyFill="1" applyBorder="1" applyAlignment="1">
      <alignment horizontal="left" vertical="center" wrapText="1"/>
    </xf>
    <xf numFmtId="0" fontId="105" fillId="0" borderId="95" xfId="0" applyFont="1" applyFill="1" applyBorder="1" applyAlignment="1">
      <alignment horizontal="left" vertical="center" wrapText="1"/>
    </xf>
    <xf numFmtId="0" fontId="105" fillId="3" borderId="97" xfId="0" applyFont="1" applyFill="1" applyBorder="1" applyAlignment="1">
      <alignment vertical="center" wrapText="1"/>
    </xf>
    <xf numFmtId="0" fontId="105" fillId="3" borderId="95" xfId="0" applyFont="1" applyFill="1" applyBorder="1" applyAlignment="1">
      <alignment vertical="center" wrapText="1"/>
    </xf>
    <xf numFmtId="0" fontId="125" fillId="3" borderId="97" xfId="0" applyFont="1" applyFill="1" applyBorder="1" applyAlignment="1">
      <alignment vertical="center" wrapText="1"/>
    </xf>
    <xf numFmtId="0" fontId="125" fillId="3" borderId="95" xfId="0" applyFont="1" applyFill="1" applyBorder="1" applyAlignment="1">
      <alignment vertical="center" wrapText="1"/>
    </xf>
    <xf numFmtId="0" fontId="105" fillId="0" borderId="97" xfId="0" applyFont="1" applyFill="1" applyBorder="1" applyAlignment="1">
      <alignment horizontal="left"/>
    </xf>
    <xf numFmtId="0" fontId="105" fillId="0" borderId="95" xfId="0" applyFont="1" applyFill="1" applyBorder="1" applyAlignment="1">
      <alignment horizontal="left"/>
    </xf>
    <xf numFmtId="0" fontId="105" fillId="82" borderId="97" xfId="0" applyFont="1" applyFill="1" applyBorder="1" applyAlignment="1">
      <alignment vertical="center" wrapText="1"/>
    </xf>
    <xf numFmtId="0" fontId="105" fillId="82" borderId="95" xfId="0" applyFont="1" applyFill="1" applyBorder="1" applyAlignment="1">
      <alignment vertical="center" wrapText="1"/>
    </xf>
    <xf numFmtId="0" fontId="105" fillId="82" borderId="138" xfId="0" applyFont="1" applyFill="1" applyBorder="1" applyAlignment="1">
      <alignment horizontal="left" vertical="center" wrapText="1"/>
    </xf>
    <xf numFmtId="0" fontId="105" fillId="82" borderId="139" xfId="0" applyFont="1" applyFill="1" applyBorder="1" applyAlignment="1">
      <alignment horizontal="left" vertical="center" wrapText="1"/>
    </xf>
    <xf numFmtId="0" fontId="105" fillId="82" borderId="140" xfId="0" applyFont="1" applyFill="1" applyBorder="1" applyAlignment="1">
      <alignment horizontal="left" vertical="center" wrapText="1"/>
    </xf>
    <xf numFmtId="0" fontId="105" fillId="3" borderId="75"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82" borderId="78"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0" borderId="75" xfId="0" applyFont="1" applyFill="1" applyBorder="1" applyAlignment="1">
      <alignment horizontal="left" vertical="center" wrapText="1"/>
    </xf>
    <xf numFmtId="0" fontId="105" fillId="0" borderId="76" xfId="0" applyFont="1" applyFill="1" applyBorder="1" applyAlignment="1">
      <alignment horizontal="left" vertical="center" wrapText="1"/>
    </xf>
    <xf numFmtId="0" fontId="105" fillId="3" borderId="97" xfId="0" applyFont="1" applyFill="1" applyBorder="1" applyAlignment="1">
      <alignment horizontal="left" vertical="center" wrapText="1"/>
    </xf>
    <xf numFmtId="0" fontId="105" fillId="3" borderId="95" xfId="0" applyFont="1" applyFill="1" applyBorder="1" applyAlignment="1">
      <alignment horizontal="left" vertical="center" wrapText="1"/>
    </xf>
    <xf numFmtId="0" fontId="104" fillId="76" borderId="80"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5" fillId="77" borderId="97" xfId="0" applyFont="1" applyFill="1" applyBorder="1" applyAlignment="1">
      <alignment vertical="center" wrapText="1"/>
    </xf>
    <xf numFmtId="0" fontId="105" fillId="77" borderId="95" xfId="0" applyFont="1" applyFill="1" applyBorder="1" applyAlignment="1">
      <alignment vertical="center" wrapText="1"/>
    </xf>
    <xf numFmtId="0" fontId="105" fillId="0" borderId="97" xfId="0" applyFont="1" applyFill="1" applyBorder="1" applyAlignment="1">
      <alignment vertical="center" wrapText="1"/>
    </xf>
    <xf numFmtId="0" fontId="105" fillId="0" borderId="95" xfId="0" applyFont="1" applyFill="1" applyBorder="1" applyAlignment="1">
      <alignment vertical="center" wrapText="1"/>
    </xf>
    <xf numFmtId="0" fontId="104" fillId="76" borderId="85" xfId="0" applyFont="1" applyFill="1" applyBorder="1" applyAlignment="1">
      <alignment horizontal="center" vertical="center"/>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4" fillId="76" borderId="144" xfId="0" applyFont="1" applyFill="1" applyBorder="1" applyAlignment="1">
      <alignment horizontal="center" vertical="center" wrapText="1"/>
    </xf>
    <xf numFmtId="0" fontId="104" fillId="0" borderId="144" xfId="0" applyFont="1" applyFill="1" applyBorder="1" applyAlignment="1">
      <alignment horizontal="center" vertical="center"/>
    </xf>
    <xf numFmtId="0" fontId="105" fillId="0" borderId="147" xfId="13" applyFont="1" applyFill="1" applyBorder="1" applyAlignment="1" applyProtection="1">
      <alignment horizontal="left" vertical="top" wrapText="1"/>
      <protection locked="0"/>
    </xf>
    <xf numFmtId="0" fontId="105" fillId="0" borderId="146" xfId="13" applyFont="1" applyFill="1" applyBorder="1" applyAlignment="1" applyProtection="1">
      <alignment horizontal="left" vertical="top" wrapText="1"/>
      <protection locked="0"/>
    </xf>
    <xf numFmtId="0" fontId="105" fillId="3" borderId="147" xfId="13" applyFont="1" applyFill="1" applyBorder="1" applyAlignment="1" applyProtection="1">
      <alignment horizontal="left" vertical="top" wrapText="1"/>
      <protection locked="0"/>
    </xf>
    <xf numFmtId="0" fontId="105" fillId="3" borderId="146" xfId="13" applyFont="1" applyFill="1" applyBorder="1" applyAlignment="1" applyProtection="1">
      <alignment horizontal="left" vertical="top" wrapText="1"/>
      <protection locked="0"/>
    </xf>
    <xf numFmtId="0" fontId="104" fillId="0" borderId="83"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47"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5" fillId="0" borderId="147" xfId="0" applyNumberFormat="1" applyFont="1" applyFill="1" applyBorder="1" applyAlignment="1">
      <alignment horizontal="left" vertical="center" wrapText="1"/>
    </xf>
    <xf numFmtId="0" fontId="105" fillId="0" borderId="146" xfId="0" applyNumberFormat="1" applyFont="1" applyFill="1" applyBorder="1" applyAlignment="1">
      <alignment horizontal="left" vertical="center" wrapText="1"/>
    </xf>
    <xf numFmtId="0" fontId="105" fillId="0" borderId="144" xfId="0" applyFont="1" applyFill="1" applyBorder="1" applyAlignment="1">
      <alignment horizontal="left" vertical="top" wrapText="1"/>
    </xf>
    <xf numFmtId="0" fontId="105" fillId="0" borderId="147" xfId="0" applyFont="1" applyFill="1" applyBorder="1" applyAlignment="1">
      <alignment horizontal="left" vertical="top" wrapText="1"/>
    </xf>
    <xf numFmtId="0" fontId="105" fillId="0" borderId="144" xfId="0" applyFont="1" applyFill="1" applyBorder="1" applyAlignment="1">
      <alignment horizontal="left" vertical="center" wrapText="1"/>
    </xf>
    <xf numFmtId="0" fontId="105" fillId="0" borderId="144" xfId="0" applyNumberFormat="1" applyFont="1" applyFill="1" applyBorder="1" applyAlignment="1">
      <alignment horizontal="left" vertical="top" wrapText="1"/>
    </xf>
    <xf numFmtId="0" fontId="105" fillId="0" borderId="144" xfId="0" applyFont="1" applyBorder="1" applyAlignment="1">
      <alignment horizontal="center"/>
    </xf>
    <xf numFmtId="0" fontId="105" fillId="0" borderId="147" xfId="0" applyFont="1" applyFill="1" applyBorder="1" applyAlignment="1">
      <alignment horizontal="left" vertical="center" wrapText="1"/>
    </xf>
    <xf numFmtId="0" fontId="105" fillId="0" borderId="146" xfId="0" applyFont="1" applyFill="1" applyBorder="1" applyAlignment="1">
      <alignment horizontal="left" vertical="center" wrapText="1"/>
    </xf>
    <xf numFmtId="0" fontId="105" fillId="0" borderId="147" xfId="0" applyNumberFormat="1" applyFont="1" applyFill="1" applyBorder="1" applyAlignment="1">
      <alignment horizontal="left" vertical="top" wrapText="1"/>
    </xf>
    <xf numFmtId="0" fontId="105" fillId="0" borderId="146" xfId="0" applyNumberFormat="1" applyFont="1" applyFill="1" applyBorder="1" applyAlignment="1">
      <alignment horizontal="left" vertical="top"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sheetView>
  </sheetViews>
  <sheetFormatPr defaultRowHeight="14.4"/>
  <cols>
    <col min="1" max="1" width="10.33203125" style="2" customWidth="1"/>
    <col min="2" max="2" width="165.44140625" customWidth="1"/>
    <col min="3" max="3" width="32.5546875" customWidth="1"/>
    <col min="7" max="7" width="9" customWidth="1"/>
  </cols>
  <sheetData>
    <row r="1" spans="1:3">
      <c r="A1" s="9"/>
      <c r="B1" s="122" t="s">
        <v>159</v>
      </c>
      <c r="C1" s="55"/>
    </row>
    <row r="2" spans="1:3" s="119" customFormat="1">
      <c r="A2" s="158">
        <v>1</v>
      </c>
      <c r="B2" s="120" t="s">
        <v>160</v>
      </c>
      <c r="C2" s="498" t="s">
        <v>960</v>
      </c>
    </row>
    <row r="3" spans="1:3" s="119" customFormat="1">
      <c r="A3" s="158">
        <v>2</v>
      </c>
      <c r="B3" s="121" t="s">
        <v>161</v>
      </c>
      <c r="C3" s="499" t="s">
        <v>961</v>
      </c>
    </row>
    <row r="4" spans="1:3" s="119" customFormat="1">
      <c r="A4" s="158">
        <v>3</v>
      </c>
      <c r="B4" s="121" t="s">
        <v>162</v>
      </c>
      <c r="C4" s="498" t="s">
        <v>962</v>
      </c>
    </row>
    <row r="5" spans="1:3" s="119" customFormat="1">
      <c r="A5" s="159">
        <v>4</v>
      </c>
      <c r="B5" s="124" t="s">
        <v>163</v>
      </c>
      <c r="C5" s="500" t="s">
        <v>963</v>
      </c>
    </row>
    <row r="6" spans="1:3" s="123" customFormat="1" ht="65.25" customHeight="1">
      <c r="A6" s="868" t="s">
        <v>321</v>
      </c>
      <c r="B6" s="869"/>
      <c r="C6" s="869"/>
    </row>
    <row r="7" spans="1:3">
      <c r="A7" s="246" t="s">
        <v>251</v>
      </c>
      <c r="B7" s="247" t="s">
        <v>164</v>
      </c>
    </row>
    <row r="8" spans="1:3">
      <c r="A8" s="248">
        <v>1</v>
      </c>
      <c r="B8" s="244" t="s">
        <v>139</v>
      </c>
    </row>
    <row r="9" spans="1:3">
      <c r="A9" s="248">
        <v>2</v>
      </c>
      <c r="B9" s="244" t="s">
        <v>165</v>
      </c>
    </row>
    <row r="10" spans="1:3">
      <c r="A10" s="248">
        <v>3</v>
      </c>
      <c r="B10" s="244" t="s">
        <v>166</v>
      </c>
    </row>
    <row r="11" spans="1:3">
      <c r="A11" s="248">
        <v>4</v>
      </c>
      <c r="B11" s="244" t="s">
        <v>167</v>
      </c>
      <c r="C11" s="118"/>
    </row>
    <row r="12" spans="1:3">
      <c r="A12" s="248">
        <v>5</v>
      </c>
      <c r="B12" s="244" t="s">
        <v>107</v>
      </c>
    </row>
    <row r="13" spans="1:3">
      <c r="A13" s="248">
        <v>6</v>
      </c>
      <c r="B13" s="249" t="s">
        <v>91</v>
      </c>
    </row>
    <row r="14" spans="1:3">
      <c r="A14" s="248">
        <v>7</v>
      </c>
      <c r="B14" s="244" t="s">
        <v>168</v>
      </c>
    </row>
    <row r="15" spans="1:3">
      <c r="A15" s="248">
        <v>8</v>
      </c>
      <c r="B15" s="244" t="s">
        <v>171</v>
      </c>
    </row>
    <row r="16" spans="1:3">
      <c r="A16" s="248">
        <v>9</v>
      </c>
      <c r="B16" s="244" t="s">
        <v>85</v>
      </c>
    </row>
    <row r="17" spans="1:2">
      <c r="A17" s="250" t="s">
        <v>378</v>
      </c>
      <c r="B17" s="244" t="s">
        <v>358</v>
      </c>
    </row>
    <row r="18" spans="1:2">
      <c r="A18" s="248">
        <v>10</v>
      </c>
      <c r="B18" s="244" t="s">
        <v>172</v>
      </c>
    </row>
    <row r="19" spans="1:2">
      <c r="A19" s="248">
        <v>11</v>
      </c>
      <c r="B19" s="249" t="s">
        <v>155</v>
      </c>
    </row>
    <row r="20" spans="1:2">
      <c r="A20" s="248">
        <v>12</v>
      </c>
      <c r="B20" s="249" t="s">
        <v>152</v>
      </c>
    </row>
    <row r="21" spans="1:2">
      <c r="A21" s="248">
        <v>13</v>
      </c>
      <c r="B21" s="251" t="s">
        <v>297</v>
      </c>
    </row>
    <row r="22" spans="1:2">
      <c r="A22" s="248">
        <v>14</v>
      </c>
      <c r="B22" s="244" t="s">
        <v>351</v>
      </c>
    </row>
    <row r="23" spans="1:2">
      <c r="A23" s="252">
        <v>15</v>
      </c>
      <c r="B23" s="244" t="s">
        <v>74</v>
      </c>
    </row>
    <row r="24" spans="1:2">
      <c r="A24" s="252">
        <v>15.1</v>
      </c>
      <c r="B24" s="244" t="s">
        <v>387</v>
      </c>
    </row>
    <row r="25" spans="1:2">
      <c r="A25" s="252">
        <v>16</v>
      </c>
      <c r="B25" s="244" t="s">
        <v>453</v>
      </c>
    </row>
    <row r="26" spans="1:2">
      <c r="A26" s="252">
        <v>17</v>
      </c>
      <c r="B26" s="244" t="s">
        <v>677</v>
      </c>
    </row>
    <row r="27" spans="1:2">
      <c r="A27" s="252">
        <v>18</v>
      </c>
      <c r="B27" s="244" t="s">
        <v>939</v>
      </c>
    </row>
    <row r="28" spans="1:2">
      <c r="A28" s="252">
        <v>19</v>
      </c>
      <c r="B28" s="244" t="s">
        <v>940</v>
      </c>
    </row>
    <row r="29" spans="1:2">
      <c r="A29" s="252">
        <v>20</v>
      </c>
      <c r="B29" s="244" t="s">
        <v>941</v>
      </c>
    </row>
    <row r="30" spans="1:2">
      <c r="A30" s="252">
        <v>21</v>
      </c>
      <c r="B30" s="244" t="s">
        <v>546</v>
      </c>
    </row>
    <row r="31" spans="1:2">
      <c r="A31" s="252">
        <v>22</v>
      </c>
      <c r="B31" s="244" t="s">
        <v>942</v>
      </c>
    </row>
    <row r="32" spans="1:2" ht="26.4">
      <c r="A32" s="252">
        <v>23</v>
      </c>
      <c r="B32" s="490" t="s">
        <v>938</v>
      </c>
    </row>
    <row r="33" spans="1:2">
      <c r="A33" s="252">
        <v>24</v>
      </c>
      <c r="B33" s="244" t="s">
        <v>943</v>
      </c>
    </row>
    <row r="34" spans="1:2">
      <c r="A34" s="252">
        <v>25</v>
      </c>
      <c r="B34" s="244" t="s">
        <v>944</v>
      </c>
    </row>
    <row r="35" spans="1:2">
      <c r="A35" s="248">
        <v>26</v>
      </c>
      <c r="B35" s="244"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00000000-0004-0000-0000-00001C000000}"/>
  </hyperlinks>
  <pageMargins left="0.7" right="0.7" top="0.75" bottom="0.75" header="0.3" footer="0.3"/>
  <pageSetup paperSize="9" scale="40"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6"/>
  <sheetViews>
    <sheetView zoomScale="85" zoomScaleNormal="85" workbookViewId="0">
      <pane xSplit="1" ySplit="5" topLeftCell="B33" activePane="bottomRight" state="frozen"/>
      <selection activeCell="F13" sqref="F13"/>
      <selection pane="topRight" activeCell="F13" sqref="F13"/>
      <selection pane="bottomLeft" activeCell="F13" sqref="F13"/>
      <selection pane="bottomRight" activeCell="B56" sqref="B56"/>
    </sheetView>
  </sheetViews>
  <sheetFormatPr defaultRowHeight="14.4"/>
  <cols>
    <col min="1" max="1" width="9.5546875" style="5" bestFit="1" customWidth="1"/>
    <col min="2" max="2" width="132.44140625" style="2" customWidth="1"/>
    <col min="3" max="3" width="18.44140625" style="2" customWidth="1"/>
  </cols>
  <sheetData>
    <row r="1" spans="1:6">
      <c r="A1" s="17" t="s">
        <v>108</v>
      </c>
      <c r="B1" s="16" t="str">
        <f>Info!C2</f>
        <v>სს ”ლიბერთი ბანკი”</v>
      </c>
      <c r="D1" s="2"/>
      <c r="E1" s="2"/>
      <c r="F1" s="2"/>
    </row>
    <row r="2" spans="1:6" s="21" customFormat="1" ht="15.75" customHeight="1">
      <c r="A2" s="21" t="s">
        <v>109</v>
      </c>
      <c r="B2" s="494">
        <f>'1. key ratios'!B2</f>
        <v>45291</v>
      </c>
    </row>
    <row r="3" spans="1:6" s="21" customFormat="1" ht="15.75" customHeight="1"/>
    <row r="4" spans="1:6" ht="15" thickBot="1">
      <c r="A4" s="5" t="s">
        <v>257</v>
      </c>
      <c r="B4" s="30" t="s">
        <v>85</v>
      </c>
    </row>
    <row r="5" spans="1:6">
      <c r="A5" s="83" t="s">
        <v>25</v>
      </c>
      <c r="B5" s="84"/>
      <c r="C5" s="85" t="s">
        <v>26</v>
      </c>
    </row>
    <row r="6" spans="1:6">
      <c r="A6" s="86">
        <v>1</v>
      </c>
      <c r="B6" s="51" t="s">
        <v>27</v>
      </c>
      <c r="C6" s="574">
        <f>SUM(C7:C11)</f>
        <v>487910056.2230553</v>
      </c>
    </row>
    <row r="7" spans="1:6">
      <c r="A7" s="86">
        <v>2</v>
      </c>
      <c r="B7" s="48" t="s">
        <v>28</v>
      </c>
      <c r="C7" s="575">
        <v>44490459.259999998</v>
      </c>
    </row>
    <row r="8" spans="1:6">
      <c r="A8" s="86">
        <v>3</v>
      </c>
      <c r="B8" s="42" t="s">
        <v>29</v>
      </c>
      <c r="C8" s="575">
        <v>36850537.079555564</v>
      </c>
    </row>
    <row r="9" spans="1:6">
      <c r="A9" s="86">
        <v>4</v>
      </c>
      <c r="B9" s="42" t="s">
        <v>30</v>
      </c>
      <c r="C9" s="575">
        <v>21901502.568471957</v>
      </c>
    </row>
    <row r="10" spans="1:6">
      <c r="A10" s="86">
        <v>5</v>
      </c>
      <c r="B10" s="42" t="s">
        <v>31</v>
      </c>
      <c r="C10" s="575">
        <v>0</v>
      </c>
    </row>
    <row r="11" spans="1:6">
      <c r="A11" s="86">
        <v>6</v>
      </c>
      <c r="B11" s="49" t="s">
        <v>32</v>
      </c>
      <c r="C11" s="575">
        <v>384667557.31502777</v>
      </c>
    </row>
    <row r="12" spans="1:6" s="4" customFormat="1">
      <c r="A12" s="86">
        <v>7</v>
      </c>
      <c r="B12" s="51" t="s">
        <v>33</v>
      </c>
      <c r="C12" s="576">
        <f>SUM(C13:C28)</f>
        <v>86451566.162203416</v>
      </c>
    </row>
    <row r="13" spans="1:6" s="4" customFormat="1">
      <c r="A13" s="86">
        <v>8</v>
      </c>
      <c r="B13" s="50" t="s">
        <v>34</v>
      </c>
      <c r="C13" s="577">
        <v>21901502.568471957</v>
      </c>
    </row>
    <row r="14" spans="1:6" s="4" customFormat="1" ht="27.6">
      <c r="A14" s="86">
        <v>9</v>
      </c>
      <c r="B14" s="43" t="s">
        <v>35</v>
      </c>
      <c r="C14" s="577">
        <v>3037000.6837313883</v>
      </c>
    </row>
    <row r="15" spans="1:6" s="4" customFormat="1">
      <c r="A15" s="86">
        <v>10</v>
      </c>
      <c r="B15" s="44" t="s">
        <v>36</v>
      </c>
      <c r="C15" s="577">
        <v>61406329.610000074</v>
      </c>
    </row>
    <row r="16" spans="1:6" s="4" customFormat="1">
      <c r="A16" s="86">
        <v>11</v>
      </c>
      <c r="B16" s="45" t="s">
        <v>37</v>
      </c>
      <c r="C16" s="577">
        <v>0</v>
      </c>
    </row>
    <row r="17" spans="1:3" s="4" customFormat="1">
      <c r="A17" s="86">
        <v>12</v>
      </c>
      <c r="B17" s="44" t="s">
        <v>38</v>
      </c>
      <c r="C17" s="577">
        <v>0</v>
      </c>
    </row>
    <row r="18" spans="1:3" s="4" customFormat="1">
      <c r="A18" s="86">
        <v>13</v>
      </c>
      <c r="B18" s="44" t="s">
        <v>39</v>
      </c>
      <c r="C18" s="577">
        <v>0</v>
      </c>
    </row>
    <row r="19" spans="1:3" s="4" customFormat="1">
      <c r="A19" s="86">
        <v>14</v>
      </c>
      <c r="B19" s="44" t="s">
        <v>40</v>
      </c>
      <c r="C19" s="577">
        <v>0</v>
      </c>
    </row>
    <row r="20" spans="1:3" s="4" customFormat="1" ht="27.6">
      <c r="A20" s="86">
        <v>15</v>
      </c>
      <c r="B20" s="44" t="s">
        <v>41</v>
      </c>
      <c r="C20" s="577">
        <v>0</v>
      </c>
    </row>
    <row r="21" spans="1:3" s="4" customFormat="1" ht="27.6">
      <c r="A21" s="86">
        <v>16</v>
      </c>
      <c r="B21" s="43" t="s">
        <v>42</v>
      </c>
      <c r="C21" s="577">
        <v>0</v>
      </c>
    </row>
    <row r="22" spans="1:3" s="4" customFormat="1">
      <c r="A22" s="86">
        <v>17</v>
      </c>
      <c r="B22" s="87" t="s">
        <v>43</v>
      </c>
      <c r="C22" s="577">
        <v>106733.3</v>
      </c>
    </row>
    <row r="23" spans="1:3" s="4" customFormat="1">
      <c r="A23" s="86">
        <v>18</v>
      </c>
      <c r="B23" s="491" t="s">
        <v>726</v>
      </c>
      <c r="C23" s="577"/>
    </row>
    <row r="24" spans="1:3" s="4" customFormat="1" ht="27.6">
      <c r="A24" s="86">
        <v>19</v>
      </c>
      <c r="B24" s="43" t="s">
        <v>44</v>
      </c>
      <c r="C24" s="577">
        <v>0</v>
      </c>
    </row>
    <row r="25" spans="1:3" s="4" customFormat="1" ht="27.6">
      <c r="A25" s="86">
        <v>20</v>
      </c>
      <c r="B25" s="43" t="s">
        <v>45</v>
      </c>
      <c r="C25" s="577">
        <v>0</v>
      </c>
    </row>
    <row r="26" spans="1:3" s="4" customFormat="1" ht="27.6">
      <c r="A26" s="86">
        <v>21</v>
      </c>
      <c r="B26" s="46" t="s">
        <v>46</v>
      </c>
      <c r="C26" s="577">
        <v>0</v>
      </c>
    </row>
    <row r="27" spans="1:3" s="4" customFormat="1">
      <c r="A27" s="86">
        <v>22</v>
      </c>
      <c r="B27" s="46" t="s">
        <v>47</v>
      </c>
      <c r="C27" s="577">
        <v>0</v>
      </c>
    </row>
    <row r="28" spans="1:3" s="4" customFormat="1" ht="27.6">
      <c r="A28" s="86">
        <v>23</v>
      </c>
      <c r="B28" s="46" t="s">
        <v>48</v>
      </c>
      <c r="C28" s="577">
        <v>0</v>
      </c>
    </row>
    <row r="29" spans="1:3" s="4" customFormat="1">
      <c r="A29" s="86">
        <v>24</v>
      </c>
      <c r="B29" s="52" t="s">
        <v>22</v>
      </c>
      <c r="C29" s="576">
        <f>C6-C12</f>
        <v>401458490.06085187</v>
      </c>
    </row>
    <row r="30" spans="1:3" s="4" customFormat="1">
      <c r="A30" s="88"/>
      <c r="B30" s="47"/>
      <c r="C30" s="577"/>
    </row>
    <row r="31" spans="1:3" s="4" customFormat="1">
      <c r="A31" s="88">
        <v>25</v>
      </c>
      <c r="B31" s="52" t="s">
        <v>49</v>
      </c>
      <c r="C31" s="576">
        <f>C32+C35</f>
        <v>4565384</v>
      </c>
    </row>
    <row r="32" spans="1:3" s="4" customFormat="1">
      <c r="A32" s="88">
        <v>26</v>
      </c>
      <c r="B32" s="42" t="s">
        <v>50</v>
      </c>
      <c r="C32" s="578">
        <f>C33+C34</f>
        <v>45653.84</v>
      </c>
    </row>
    <row r="33" spans="1:3" s="4" customFormat="1">
      <c r="A33" s="88">
        <v>27</v>
      </c>
      <c r="B33" s="116" t="s">
        <v>51</v>
      </c>
      <c r="C33" s="577">
        <v>45653.84</v>
      </c>
    </row>
    <row r="34" spans="1:3" s="4" customFormat="1">
      <c r="A34" s="88">
        <v>28</v>
      </c>
      <c r="B34" s="116" t="s">
        <v>52</v>
      </c>
      <c r="C34" s="577">
        <v>0</v>
      </c>
    </row>
    <row r="35" spans="1:3" s="4" customFormat="1">
      <c r="A35" s="88">
        <v>29</v>
      </c>
      <c r="B35" s="42" t="s">
        <v>53</v>
      </c>
      <c r="C35" s="577">
        <v>4519730.16</v>
      </c>
    </row>
    <row r="36" spans="1:3" s="4" customFormat="1">
      <c r="A36" s="88">
        <v>30</v>
      </c>
      <c r="B36" s="52" t="s">
        <v>54</v>
      </c>
      <c r="C36" s="576">
        <f>SUM(C37:C41)</f>
        <v>0</v>
      </c>
    </row>
    <row r="37" spans="1:3" s="4" customFormat="1">
      <c r="A37" s="88">
        <v>31</v>
      </c>
      <c r="B37" s="43" t="s">
        <v>55</v>
      </c>
      <c r="C37" s="577">
        <v>0</v>
      </c>
    </row>
    <row r="38" spans="1:3" s="4" customFormat="1">
      <c r="A38" s="88">
        <v>32</v>
      </c>
      <c r="B38" s="44" t="s">
        <v>56</v>
      </c>
      <c r="C38" s="577">
        <v>0</v>
      </c>
    </row>
    <row r="39" spans="1:3" s="4" customFormat="1" ht="27.6">
      <c r="A39" s="88">
        <v>33</v>
      </c>
      <c r="B39" s="43" t="s">
        <v>57</v>
      </c>
      <c r="C39" s="577">
        <v>0</v>
      </c>
    </row>
    <row r="40" spans="1:3" s="4" customFormat="1" ht="27.6">
      <c r="A40" s="88">
        <v>34</v>
      </c>
      <c r="B40" s="43" t="s">
        <v>45</v>
      </c>
      <c r="C40" s="577">
        <v>0</v>
      </c>
    </row>
    <row r="41" spans="1:3" s="4" customFormat="1" ht="27.6">
      <c r="A41" s="88">
        <v>35</v>
      </c>
      <c r="B41" s="46" t="s">
        <v>58</v>
      </c>
      <c r="C41" s="577">
        <v>0</v>
      </c>
    </row>
    <row r="42" spans="1:3" s="4" customFormat="1">
      <c r="A42" s="88">
        <v>36</v>
      </c>
      <c r="B42" s="52" t="s">
        <v>23</v>
      </c>
      <c r="C42" s="576">
        <f>C31-C36</f>
        <v>4565384</v>
      </c>
    </row>
    <row r="43" spans="1:3" s="4" customFormat="1">
      <c r="A43" s="88"/>
      <c r="B43" s="47"/>
      <c r="C43" s="577"/>
    </row>
    <row r="44" spans="1:3" s="4" customFormat="1">
      <c r="A44" s="88">
        <v>37</v>
      </c>
      <c r="B44" s="53" t="s">
        <v>59</v>
      </c>
      <c r="C44" s="576">
        <f>SUM(C45:C47)</f>
        <v>61134682.284000002</v>
      </c>
    </row>
    <row r="45" spans="1:3" s="4" customFormat="1">
      <c r="A45" s="88">
        <v>38</v>
      </c>
      <c r="B45" s="42" t="s">
        <v>60</v>
      </c>
      <c r="C45" s="577">
        <v>61134682.284000002</v>
      </c>
    </row>
    <row r="46" spans="1:3" s="4" customFormat="1">
      <c r="A46" s="88">
        <v>39</v>
      </c>
      <c r="B46" s="42" t="s">
        <v>61</v>
      </c>
      <c r="C46" s="577">
        <v>0</v>
      </c>
    </row>
    <row r="47" spans="1:3" s="4" customFormat="1">
      <c r="A47" s="88">
        <v>40</v>
      </c>
      <c r="B47" s="492" t="s">
        <v>725</v>
      </c>
      <c r="C47" s="577">
        <v>0</v>
      </c>
    </row>
    <row r="48" spans="1:3" s="4" customFormat="1">
      <c r="A48" s="88">
        <v>41</v>
      </c>
      <c r="B48" s="53" t="s">
        <v>62</v>
      </c>
      <c r="C48" s="576">
        <f>SUM(C49:C52)</f>
        <v>0</v>
      </c>
    </row>
    <row r="49" spans="1:3" s="4" customFormat="1">
      <c r="A49" s="88">
        <v>42</v>
      </c>
      <c r="B49" s="43" t="s">
        <v>63</v>
      </c>
      <c r="C49" s="577">
        <v>0</v>
      </c>
    </row>
    <row r="50" spans="1:3" s="4" customFormat="1">
      <c r="A50" s="88">
        <v>43</v>
      </c>
      <c r="B50" s="44" t="s">
        <v>64</v>
      </c>
      <c r="C50" s="577">
        <v>0</v>
      </c>
    </row>
    <row r="51" spans="1:3" s="4" customFormat="1" ht="27.6">
      <c r="A51" s="88">
        <v>44</v>
      </c>
      <c r="B51" s="43" t="s">
        <v>65</v>
      </c>
      <c r="C51" s="577">
        <v>0</v>
      </c>
    </row>
    <row r="52" spans="1:3" s="4" customFormat="1" ht="27.6">
      <c r="A52" s="88">
        <v>45</v>
      </c>
      <c r="B52" s="43" t="s">
        <v>45</v>
      </c>
      <c r="C52" s="577">
        <v>0</v>
      </c>
    </row>
    <row r="53" spans="1:3" s="4" customFormat="1" ht="15" thickBot="1">
      <c r="A53" s="88">
        <v>46</v>
      </c>
      <c r="B53" s="89" t="s">
        <v>24</v>
      </c>
      <c r="C53" s="747">
        <f>C44-C48</f>
        <v>61134682.284000002</v>
      </c>
    </row>
    <row r="56" spans="1:3">
      <c r="B56" s="2"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zoomScale="90" zoomScaleNormal="90" workbookViewId="0">
      <selection activeCell="G27" sqref="G27"/>
    </sheetView>
  </sheetViews>
  <sheetFormatPr defaultColWidth="9.109375" defaultRowHeight="13.8"/>
  <cols>
    <col min="1" max="1" width="10.88671875" style="215" bestFit="1" customWidth="1"/>
    <col min="2" max="2" width="59.88671875" style="215" customWidth="1"/>
    <col min="3" max="3" width="13.109375" style="215" bestFit="1" customWidth="1"/>
    <col min="4" max="4" width="17" style="215" customWidth="1"/>
    <col min="5" max="16384" width="9.109375" style="215"/>
  </cols>
  <sheetData>
    <row r="1" spans="1:4">
      <c r="A1" s="17" t="s">
        <v>108</v>
      </c>
      <c r="B1" s="16" t="str">
        <f>Info!C2</f>
        <v>სს ”ლიბერთი ბანკი”</v>
      </c>
    </row>
    <row r="2" spans="1:4" s="21" customFormat="1" ht="15.75" customHeight="1">
      <c r="A2" s="21" t="s">
        <v>109</v>
      </c>
      <c r="B2" s="494">
        <f>'1. key ratios'!B2</f>
        <v>45291</v>
      </c>
    </row>
    <row r="3" spans="1:4" s="21" customFormat="1" ht="15.75" customHeight="1"/>
    <row r="4" spans="1:4" ht="14.4" thickBot="1">
      <c r="A4" s="216" t="s">
        <v>357</v>
      </c>
      <c r="B4" s="238" t="s">
        <v>358</v>
      </c>
    </row>
    <row r="5" spans="1:4" s="239" customFormat="1">
      <c r="A5" s="903" t="s">
        <v>359</v>
      </c>
      <c r="B5" s="904"/>
      <c r="C5" s="228" t="s">
        <v>360</v>
      </c>
      <c r="D5" s="229" t="s">
        <v>361</v>
      </c>
    </row>
    <row r="6" spans="1:4" s="240" customFormat="1">
      <c r="A6" s="230">
        <v>1</v>
      </c>
      <c r="B6" s="231" t="s">
        <v>362</v>
      </c>
      <c r="C6" s="231"/>
      <c r="D6" s="232"/>
    </row>
    <row r="7" spans="1:4" s="240" customFormat="1">
      <c r="A7" s="233" t="s">
        <v>363</v>
      </c>
      <c r="B7" s="234" t="s">
        <v>364</v>
      </c>
      <c r="C7" s="748">
        <v>4.4999999999999998E-2</v>
      </c>
      <c r="D7" s="579">
        <f>C7*'5. RWA'!$C$13</f>
        <v>136946675.87047496</v>
      </c>
    </row>
    <row r="8" spans="1:4" s="240" customFormat="1">
      <c r="A8" s="233" t="s">
        <v>365</v>
      </c>
      <c r="B8" s="234" t="s">
        <v>366</v>
      </c>
      <c r="C8" s="749">
        <v>0.06</v>
      </c>
      <c r="D8" s="579">
        <f>C8*'5. RWA'!$C$13</f>
        <v>182595567.82729995</v>
      </c>
    </row>
    <row r="9" spans="1:4" s="240" customFormat="1">
      <c r="A9" s="233" t="s">
        <v>367</v>
      </c>
      <c r="B9" s="234" t="s">
        <v>368</v>
      </c>
      <c r="C9" s="749">
        <v>0.08</v>
      </c>
      <c r="D9" s="579">
        <f>C9*'5. RWA'!$C$13</f>
        <v>243460757.10306659</v>
      </c>
    </row>
    <row r="10" spans="1:4" s="240" customFormat="1">
      <c r="A10" s="230" t="s">
        <v>369</v>
      </c>
      <c r="B10" s="231" t="s">
        <v>370</v>
      </c>
      <c r="C10" s="750"/>
      <c r="D10" s="580"/>
    </row>
    <row r="11" spans="1:4" s="241" customFormat="1">
      <c r="A11" s="235" t="s">
        <v>371</v>
      </c>
      <c r="B11" s="236" t="s">
        <v>433</v>
      </c>
      <c r="C11" s="751">
        <v>0</v>
      </c>
      <c r="D11" s="581">
        <f>C11*'5. RWA'!$C$13</f>
        <v>0</v>
      </c>
    </row>
    <row r="12" spans="1:4" s="241" customFormat="1">
      <c r="A12" s="235" t="s">
        <v>372</v>
      </c>
      <c r="B12" s="236" t="s">
        <v>373</v>
      </c>
      <c r="C12" s="751">
        <v>0</v>
      </c>
      <c r="D12" s="581">
        <f>C12*'5. RWA'!$C$13</f>
        <v>0</v>
      </c>
    </row>
    <row r="13" spans="1:4" s="241" customFormat="1">
      <c r="A13" s="235" t="s">
        <v>374</v>
      </c>
      <c r="B13" s="236" t="s">
        <v>375</v>
      </c>
      <c r="C13" s="751">
        <v>0.01</v>
      </c>
      <c r="D13" s="581">
        <f>C13*'5. RWA'!$C$13</f>
        <v>30432594.637883324</v>
      </c>
    </row>
    <row r="14" spans="1:4" s="240" customFormat="1">
      <c r="A14" s="230" t="s">
        <v>376</v>
      </c>
      <c r="B14" s="231" t="s">
        <v>431</v>
      </c>
      <c r="C14" s="752"/>
      <c r="D14" s="580"/>
    </row>
    <row r="15" spans="1:4" s="240" customFormat="1">
      <c r="A15" s="245" t="s">
        <v>379</v>
      </c>
      <c r="B15" s="236" t="s">
        <v>432</v>
      </c>
      <c r="C15" s="751">
        <v>3.4642729608470764E-2</v>
      </c>
      <c r="D15" s="581">
        <f>C15*'5. RWA'!$C$13</f>
        <v>105426814.73243892</v>
      </c>
    </row>
    <row r="16" spans="1:4" s="240" customFormat="1">
      <c r="A16" s="245" t="s">
        <v>380</v>
      </c>
      <c r="B16" s="236" t="s">
        <v>382</v>
      </c>
      <c r="C16" s="751">
        <v>4.4320146443495752E-2</v>
      </c>
      <c r="D16" s="581">
        <f>C16*'5. RWA'!$C$13</f>
        <v>134877705.10065326</v>
      </c>
    </row>
    <row r="17" spans="1:4" s="240" customFormat="1">
      <c r="A17" s="245" t="s">
        <v>381</v>
      </c>
      <c r="B17" s="236" t="s">
        <v>429</v>
      </c>
      <c r="C17" s="751">
        <v>5.7053589647476005E-2</v>
      </c>
      <c r="D17" s="581">
        <f>C17*'5. RWA'!$C$13</f>
        <v>173628876.63777739</v>
      </c>
    </row>
    <row r="18" spans="1:4" s="239" customFormat="1">
      <c r="A18" s="905" t="s">
        <v>430</v>
      </c>
      <c r="B18" s="906"/>
      <c r="C18" s="753" t="s">
        <v>360</v>
      </c>
      <c r="D18" s="582" t="s">
        <v>361</v>
      </c>
    </row>
    <row r="19" spans="1:4" s="240" customFormat="1">
      <c r="A19" s="237">
        <v>4</v>
      </c>
      <c r="B19" s="236" t="s">
        <v>22</v>
      </c>
      <c r="C19" s="751">
        <f>C7+C11+C12+C13+C15</f>
        <v>8.9642729608470764E-2</v>
      </c>
      <c r="D19" s="579">
        <f>C19*'5. RWA'!$C$13</f>
        <v>272806085.24079722</v>
      </c>
    </row>
    <row r="20" spans="1:4" s="240" customFormat="1">
      <c r="A20" s="237">
        <v>5</v>
      </c>
      <c r="B20" s="236" t="s">
        <v>86</v>
      </c>
      <c r="C20" s="751">
        <f>C8+C11+C12+C13+C16</f>
        <v>0.11432014644349575</v>
      </c>
      <c r="D20" s="579">
        <f>C20*'5. RWA'!$C$13</f>
        <v>347905867.56583655</v>
      </c>
    </row>
    <row r="21" spans="1:4" s="240" customFormat="1" ht="14.4" thickBot="1">
      <c r="A21" s="242" t="s">
        <v>377</v>
      </c>
      <c r="B21" s="243" t="s">
        <v>85</v>
      </c>
      <c r="C21" s="754">
        <f>C9+C11+C12+C13+C17</f>
        <v>0.147053589647476</v>
      </c>
      <c r="D21" s="583">
        <f>C21*'5. RWA'!$C$13</f>
        <v>447522228.37872732</v>
      </c>
    </row>
    <row r="23" spans="1:4" ht="69">
      <c r="B23" s="23" t="s">
        <v>434</v>
      </c>
    </row>
  </sheetData>
  <mergeCells count="2">
    <mergeCell ref="A5:B5"/>
    <mergeCell ref="A18:B18"/>
  </mergeCells>
  <conditionalFormatting sqref="C21">
    <cfRule type="cellIs" dxfId="29" priority="2"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E68"/>
  <sheetViews>
    <sheetView zoomScale="80" zoomScaleNormal="80" workbookViewId="0">
      <pane xSplit="1" ySplit="5" topLeftCell="B41" activePane="bottomRight" state="frozen"/>
      <selection activeCell="F13" sqref="F13"/>
      <selection pane="topRight" activeCell="F13" sqref="F13"/>
      <selection pane="bottomLeft" activeCell="F13" sqref="F13"/>
      <selection pane="bottomRight" activeCell="G51" sqref="G51"/>
    </sheetView>
  </sheetViews>
  <sheetFormatPr defaultRowHeight="14.4"/>
  <cols>
    <col min="1" max="1" width="10.6640625" style="39" customWidth="1"/>
    <col min="2" max="2" width="91.88671875" style="39" customWidth="1"/>
    <col min="3" max="3" width="45.33203125" style="39" customWidth="1"/>
    <col min="4" max="4" width="26.5546875" style="39" bestFit="1" customWidth="1"/>
    <col min="5" max="5" width="9.44140625" customWidth="1"/>
  </cols>
  <sheetData>
    <row r="1" spans="1:5">
      <c r="A1" s="17" t="s">
        <v>108</v>
      </c>
      <c r="B1" s="19" t="str">
        <f>Info!C2</f>
        <v>სს ”ლიბერთი ბანკი”</v>
      </c>
      <c r="E1" s="2"/>
    </row>
    <row r="2" spans="1:5" s="21" customFormat="1" ht="15.75" customHeight="1">
      <c r="A2" s="21" t="s">
        <v>109</v>
      </c>
      <c r="B2" s="494">
        <f>'1. key ratios'!B2</f>
        <v>45291</v>
      </c>
    </row>
    <row r="3" spans="1:5" s="21" customFormat="1" ht="15.75" customHeight="1">
      <c r="A3" s="26"/>
    </row>
    <row r="4" spans="1:5" s="21" customFormat="1" ht="15.75" customHeight="1" thickBot="1">
      <c r="A4" s="21" t="s">
        <v>258</v>
      </c>
      <c r="B4" s="138" t="s">
        <v>172</v>
      </c>
      <c r="D4" s="140" t="s">
        <v>87</v>
      </c>
    </row>
    <row r="5" spans="1:5" ht="33.6" customHeight="1">
      <c r="A5" s="94" t="s">
        <v>25</v>
      </c>
      <c r="B5" s="95" t="s">
        <v>144</v>
      </c>
      <c r="C5" s="660" t="s">
        <v>858</v>
      </c>
      <c r="D5" s="139" t="s">
        <v>173</v>
      </c>
    </row>
    <row r="6" spans="1:5">
      <c r="A6" s="685">
        <v>1</v>
      </c>
      <c r="B6" s="686" t="s">
        <v>843</v>
      </c>
      <c r="C6" s="584">
        <f>SUM(C7:C9)</f>
        <v>568005009.30999994</v>
      </c>
      <c r="D6" s="585"/>
      <c r="E6" s="7"/>
    </row>
    <row r="7" spans="1:5">
      <c r="A7" s="685">
        <v>1.1000000000000001</v>
      </c>
      <c r="B7" s="687" t="s">
        <v>96</v>
      </c>
      <c r="C7" s="336">
        <v>317461157.95999998</v>
      </c>
      <c r="D7" s="90"/>
      <c r="E7" s="7"/>
    </row>
    <row r="8" spans="1:5">
      <c r="A8" s="685">
        <v>1.2</v>
      </c>
      <c r="B8" s="687" t="s">
        <v>97</v>
      </c>
      <c r="C8" s="336">
        <v>89698759.269999996</v>
      </c>
      <c r="D8" s="90"/>
      <c r="E8" s="7"/>
    </row>
    <row r="9" spans="1:5">
      <c r="A9" s="685">
        <v>1.3</v>
      </c>
      <c r="B9" s="687" t="s">
        <v>98</v>
      </c>
      <c r="C9" s="336">
        <v>160845092.08000001</v>
      </c>
      <c r="D9" s="90"/>
      <c r="E9" s="7"/>
    </row>
    <row r="10" spans="1:5">
      <c r="A10" s="685">
        <v>2</v>
      </c>
      <c r="B10" s="688" t="s">
        <v>730</v>
      </c>
      <c r="C10" s="342"/>
      <c r="D10" s="90"/>
      <c r="E10" s="7"/>
    </row>
    <row r="11" spans="1:5">
      <c r="A11" s="685">
        <v>2.1</v>
      </c>
      <c r="B11" s="689" t="s">
        <v>731</v>
      </c>
      <c r="C11" s="337"/>
      <c r="D11" s="91"/>
      <c r="E11" s="8"/>
    </row>
    <row r="12" spans="1:5" ht="23.4" customHeight="1">
      <c r="A12" s="685">
        <v>3</v>
      </c>
      <c r="B12" s="307" t="s">
        <v>732</v>
      </c>
      <c r="C12" s="341"/>
      <c r="D12" s="91"/>
      <c r="E12" s="8"/>
    </row>
    <row r="13" spans="1:5" ht="23.1" customHeight="1">
      <c r="A13" s="685">
        <v>4</v>
      </c>
      <c r="B13" s="308" t="s">
        <v>733</v>
      </c>
      <c r="C13" s="341"/>
      <c r="D13" s="91"/>
      <c r="E13" s="8"/>
    </row>
    <row r="14" spans="1:5">
      <c r="A14" s="685">
        <v>5</v>
      </c>
      <c r="B14" s="308" t="s">
        <v>734</v>
      </c>
      <c r="C14" s="341">
        <f>SUM(C15:C17)</f>
        <v>118259271.97000001</v>
      </c>
      <c r="D14" s="91"/>
      <c r="E14" s="8"/>
    </row>
    <row r="15" spans="1:5">
      <c r="A15" s="685">
        <v>5.0999999999999996</v>
      </c>
      <c r="B15" s="309" t="s">
        <v>735</v>
      </c>
      <c r="C15" s="338"/>
      <c r="D15" s="91"/>
      <c r="E15" s="7"/>
    </row>
    <row r="16" spans="1:5">
      <c r="A16" s="685">
        <v>5.2</v>
      </c>
      <c r="B16" s="309" t="s">
        <v>569</v>
      </c>
      <c r="C16" s="336">
        <v>118259271.97000001</v>
      </c>
      <c r="D16" s="90"/>
      <c r="E16" s="7"/>
    </row>
    <row r="17" spans="1:5">
      <c r="A17" s="685">
        <v>5.3</v>
      </c>
      <c r="B17" s="309" t="s">
        <v>736</v>
      </c>
      <c r="C17" s="336"/>
      <c r="D17" s="90"/>
      <c r="E17" s="7"/>
    </row>
    <row r="18" spans="1:5">
      <c r="A18" s="685">
        <v>6</v>
      </c>
      <c r="B18" s="307" t="s">
        <v>737</v>
      </c>
      <c r="C18" s="342">
        <f>SUM(C19:C20)</f>
        <v>3086421233.6793814</v>
      </c>
      <c r="D18" s="90"/>
      <c r="E18" s="7"/>
    </row>
    <row r="19" spans="1:5">
      <c r="A19" s="685">
        <v>6.1</v>
      </c>
      <c r="B19" s="309" t="s">
        <v>569</v>
      </c>
      <c r="C19" s="337">
        <v>228445202.59390447</v>
      </c>
      <c r="D19" s="90"/>
      <c r="E19" s="7"/>
    </row>
    <row r="20" spans="1:5">
      <c r="A20" s="685">
        <v>6.2</v>
      </c>
      <c r="B20" s="309" t="s">
        <v>736</v>
      </c>
      <c r="C20" s="337">
        <v>2857976031.0854769</v>
      </c>
      <c r="D20" s="90"/>
      <c r="E20" s="7"/>
    </row>
    <row r="21" spans="1:5">
      <c r="A21" s="685">
        <v>7</v>
      </c>
      <c r="B21" s="310" t="s">
        <v>738</v>
      </c>
      <c r="C21" s="341">
        <v>106733.3</v>
      </c>
      <c r="D21" s="90"/>
      <c r="E21" s="7"/>
    </row>
    <row r="22" spans="1:5">
      <c r="A22" s="685">
        <v>8</v>
      </c>
      <c r="B22" s="311" t="s">
        <v>739</v>
      </c>
      <c r="C22" s="342"/>
      <c r="D22" s="90"/>
      <c r="E22" s="7"/>
    </row>
    <row r="23" spans="1:5">
      <c r="A23" s="685">
        <v>9</v>
      </c>
      <c r="B23" s="308" t="s">
        <v>740</v>
      </c>
      <c r="C23" s="342">
        <f>SUM(C24:C25)</f>
        <v>185890802.29000002</v>
      </c>
      <c r="D23" s="335"/>
      <c r="E23" s="7"/>
    </row>
    <row r="24" spans="1:5">
      <c r="A24" s="685">
        <v>9.1</v>
      </c>
      <c r="B24" s="312" t="s">
        <v>741</v>
      </c>
      <c r="C24" s="339">
        <v>183714091.68000001</v>
      </c>
      <c r="D24" s="92"/>
      <c r="E24" s="7"/>
    </row>
    <row r="25" spans="1:5">
      <c r="A25" s="685">
        <v>9.1999999999999993</v>
      </c>
      <c r="B25" s="312" t="s">
        <v>742</v>
      </c>
      <c r="C25" s="857">
        <v>2176710.61</v>
      </c>
      <c r="D25" s="334"/>
      <c r="E25" s="6"/>
    </row>
    <row r="26" spans="1:5">
      <c r="A26" s="685">
        <v>10</v>
      </c>
      <c r="B26" s="308" t="s">
        <v>36</v>
      </c>
      <c r="C26" s="343">
        <f>SUM(C27:C28)</f>
        <v>61406329.610000022</v>
      </c>
      <c r="D26" s="486" t="s">
        <v>935</v>
      </c>
      <c r="E26" s="7"/>
    </row>
    <row r="27" spans="1:5">
      <c r="A27" s="685">
        <v>10.1</v>
      </c>
      <c r="B27" s="312" t="s">
        <v>743</v>
      </c>
      <c r="C27" s="336"/>
      <c r="D27" s="90"/>
      <c r="E27" s="7"/>
    </row>
    <row r="28" spans="1:5">
      <c r="A28" s="685">
        <v>10.199999999999999</v>
      </c>
      <c r="B28" s="312" t="s">
        <v>744</v>
      </c>
      <c r="C28" s="336">
        <v>61406329.610000022</v>
      </c>
      <c r="D28" s="90"/>
      <c r="E28" s="7"/>
    </row>
    <row r="29" spans="1:5">
      <c r="A29" s="685">
        <v>11</v>
      </c>
      <c r="B29" s="308" t="s">
        <v>745</v>
      </c>
      <c r="C29" s="342">
        <f>SUM(C30:C31)</f>
        <v>2044719.04</v>
      </c>
      <c r="D29" s="90"/>
      <c r="E29" s="7"/>
    </row>
    <row r="30" spans="1:5">
      <c r="A30" s="685">
        <v>11.1</v>
      </c>
      <c r="B30" s="312" t="s">
        <v>746</v>
      </c>
      <c r="C30" s="336">
        <v>2044719.04</v>
      </c>
      <c r="D30" s="90"/>
      <c r="E30" s="7"/>
    </row>
    <row r="31" spans="1:5">
      <c r="A31" s="685">
        <v>11.2</v>
      </c>
      <c r="B31" s="312" t="s">
        <v>747</v>
      </c>
      <c r="C31" s="336"/>
      <c r="D31" s="90"/>
      <c r="E31" s="7"/>
    </row>
    <row r="32" spans="1:5">
      <c r="A32" s="685">
        <v>13</v>
      </c>
      <c r="B32" s="308" t="s">
        <v>99</v>
      </c>
      <c r="C32" s="342">
        <v>76534580.265999615</v>
      </c>
      <c r="D32" s="90"/>
      <c r="E32" s="7"/>
    </row>
    <row r="33" spans="1:5">
      <c r="A33" s="685">
        <v>13.1</v>
      </c>
      <c r="B33" s="690" t="s">
        <v>748</v>
      </c>
      <c r="C33" s="336"/>
      <c r="D33" s="90"/>
      <c r="E33" s="7"/>
    </row>
    <row r="34" spans="1:5">
      <c r="A34" s="685">
        <v>13.2</v>
      </c>
      <c r="B34" s="690" t="s">
        <v>749</v>
      </c>
      <c r="C34" s="339"/>
      <c r="D34" s="92"/>
      <c r="E34" s="7"/>
    </row>
    <row r="35" spans="1:5">
      <c r="A35" s="685">
        <v>14</v>
      </c>
      <c r="B35" s="691" t="s">
        <v>750</v>
      </c>
      <c r="C35" s="344">
        <f>SUM(C6,C10,C12,C13,C14,C18,C21,C22,C23,C26,C29,C32)</f>
        <v>4098668679.4653811</v>
      </c>
      <c r="D35" s="92"/>
      <c r="E35" s="7"/>
    </row>
    <row r="36" spans="1:5">
      <c r="A36" s="685"/>
      <c r="B36" s="692" t="s">
        <v>104</v>
      </c>
      <c r="C36" s="165"/>
      <c r="D36" s="93"/>
      <c r="E36" s="7"/>
    </row>
    <row r="37" spans="1:5">
      <c r="A37" s="685">
        <v>15</v>
      </c>
      <c r="B37" s="313" t="s">
        <v>751</v>
      </c>
      <c r="C37" s="340"/>
      <c r="D37" s="334"/>
      <c r="E37" s="6"/>
    </row>
    <row r="38" spans="1:5">
      <c r="A38" s="685">
        <v>15.1</v>
      </c>
      <c r="B38" s="689" t="s">
        <v>731</v>
      </c>
      <c r="C38" s="336"/>
      <c r="D38" s="90"/>
      <c r="E38" s="7"/>
    </row>
    <row r="39" spans="1:5" ht="20.399999999999999">
      <c r="A39" s="685">
        <v>16</v>
      </c>
      <c r="B39" s="310" t="s">
        <v>752</v>
      </c>
      <c r="C39" s="342">
        <v>31574378.059999999</v>
      </c>
      <c r="D39" s="90"/>
      <c r="E39" s="7"/>
    </row>
    <row r="40" spans="1:5">
      <c r="A40" s="685">
        <v>17</v>
      </c>
      <c r="B40" s="310" t="s">
        <v>753</v>
      </c>
      <c r="C40" s="342">
        <f>SUM(C41:C44)</f>
        <v>3266051839.841414</v>
      </c>
      <c r="D40" s="90"/>
      <c r="E40" s="7"/>
    </row>
    <row r="41" spans="1:5">
      <c r="A41" s="685">
        <v>17.100000000000001</v>
      </c>
      <c r="B41" s="314" t="s">
        <v>754</v>
      </c>
      <c r="C41" s="336">
        <v>3071506700.9014139</v>
      </c>
      <c r="D41" s="90"/>
      <c r="E41" s="7"/>
    </row>
    <row r="42" spans="1:5">
      <c r="A42" s="693">
        <v>17.2</v>
      </c>
      <c r="B42" s="694" t="s">
        <v>100</v>
      </c>
      <c r="C42" s="339">
        <v>162984073.19</v>
      </c>
      <c r="D42" s="92"/>
      <c r="E42" s="7"/>
    </row>
    <row r="43" spans="1:5">
      <c r="A43" s="685">
        <v>17.3</v>
      </c>
      <c r="B43" s="695" t="s">
        <v>755</v>
      </c>
      <c r="C43" s="586"/>
      <c r="D43" s="696"/>
      <c r="E43" s="7"/>
    </row>
    <row r="44" spans="1:5">
      <c r="A44" s="685">
        <v>17.399999999999999</v>
      </c>
      <c r="B44" s="695" t="s">
        <v>756</v>
      </c>
      <c r="C44" s="586">
        <v>31561065.75</v>
      </c>
      <c r="D44" s="696"/>
      <c r="E44" s="7"/>
    </row>
    <row r="45" spans="1:5">
      <c r="A45" s="685">
        <v>18</v>
      </c>
      <c r="B45" s="697" t="s">
        <v>757</v>
      </c>
      <c r="C45" s="587">
        <v>1349262.0717308791</v>
      </c>
      <c r="D45" s="698"/>
      <c r="E45" s="6"/>
    </row>
    <row r="46" spans="1:5">
      <c r="A46" s="685">
        <v>19</v>
      </c>
      <c r="B46" s="697" t="s">
        <v>758</v>
      </c>
      <c r="C46" s="587">
        <f>SUM(C47:C48)</f>
        <v>25468255.120000001</v>
      </c>
      <c r="D46" s="699"/>
    </row>
    <row r="47" spans="1:5">
      <c r="A47" s="685">
        <v>19.100000000000001</v>
      </c>
      <c r="B47" s="700" t="s">
        <v>759</v>
      </c>
      <c r="C47" s="588">
        <v>7928267.25</v>
      </c>
      <c r="D47" s="699"/>
    </row>
    <row r="48" spans="1:5">
      <c r="A48" s="685">
        <v>19.2</v>
      </c>
      <c r="B48" s="700" t="s">
        <v>760</v>
      </c>
      <c r="C48" s="588">
        <v>17539987.870000001</v>
      </c>
      <c r="D48" s="699"/>
    </row>
    <row r="49" spans="1:4">
      <c r="A49" s="685">
        <v>20</v>
      </c>
      <c r="B49" s="691" t="s">
        <v>101</v>
      </c>
      <c r="C49" s="587">
        <v>93143120.358047992</v>
      </c>
      <c r="D49" s="699"/>
    </row>
    <row r="50" spans="1:4">
      <c r="A50" s="685">
        <v>21</v>
      </c>
      <c r="B50" s="688" t="s">
        <v>89</v>
      </c>
      <c r="C50" s="587">
        <v>31558910.369999997</v>
      </c>
      <c r="D50" s="699"/>
    </row>
    <row r="51" spans="1:4">
      <c r="A51" s="685">
        <v>21.1</v>
      </c>
      <c r="B51" s="687" t="s">
        <v>761</v>
      </c>
      <c r="C51" s="588">
        <v>101559.94</v>
      </c>
      <c r="D51" s="699"/>
    </row>
    <row r="52" spans="1:4">
      <c r="A52" s="685">
        <v>22</v>
      </c>
      <c r="B52" s="691" t="s">
        <v>762</v>
      </c>
      <c r="C52" s="587">
        <f>SUM(C37,C39,C40,C45,C46,C49,C50)</f>
        <v>3449145765.8211927</v>
      </c>
      <c r="D52" s="699"/>
    </row>
    <row r="53" spans="1:4">
      <c r="A53" s="685"/>
      <c r="B53" s="692" t="s">
        <v>763</v>
      </c>
      <c r="C53" s="498"/>
      <c r="D53" s="699"/>
    </row>
    <row r="54" spans="1:4">
      <c r="A54" s="685">
        <v>23</v>
      </c>
      <c r="B54" s="691" t="s">
        <v>105</v>
      </c>
      <c r="C54" s="587">
        <v>44490459.530000001</v>
      </c>
      <c r="D54" s="699"/>
    </row>
    <row r="55" spans="1:4">
      <c r="A55" s="685">
        <v>24</v>
      </c>
      <c r="B55" s="691" t="s">
        <v>764</v>
      </c>
      <c r="C55" s="587">
        <v>45653.84</v>
      </c>
      <c r="D55" s="699"/>
    </row>
    <row r="56" spans="1:4">
      <c r="A56" s="685">
        <v>25</v>
      </c>
      <c r="B56" s="701" t="s">
        <v>102</v>
      </c>
      <c r="C56" s="587">
        <v>41370267.239999995</v>
      </c>
      <c r="D56" s="699"/>
    </row>
    <row r="57" spans="1:4">
      <c r="A57" s="685">
        <v>26</v>
      </c>
      <c r="B57" s="697" t="s">
        <v>765</v>
      </c>
      <c r="C57" s="587"/>
      <c r="D57" s="699"/>
    </row>
    <row r="58" spans="1:4">
      <c r="A58" s="685">
        <v>27</v>
      </c>
      <c r="B58" s="697" t="s">
        <v>766</v>
      </c>
      <c r="C58" s="589">
        <f>SUM(C59:C60)</f>
        <v>0</v>
      </c>
      <c r="D58" s="699"/>
    </row>
    <row r="59" spans="1:4">
      <c r="A59" s="685">
        <v>27.1</v>
      </c>
      <c r="B59" s="702" t="s">
        <v>767</v>
      </c>
      <c r="C59" s="590"/>
      <c r="D59" s="699"/>
    </row>
    <row r="60" spans="1:4">
      <c r="A60" s="685">
        <v>27.2</v>
      </c>
      <c r="B60" s="695" t="s">
        <v>768</v>
      </c>
      <c r="C60" s="590"/>
      <c r="D60" s="699"/>
    </row>
    <row r="61" spans="1:4">
      <c r="A61" s="685">
        <v>28</v>
      </c>
      <c r="B61" s="688" t="s">
        <v>769</v>
      </c>
      <c r="C61" s="589"/>
      <c r="D61" s="699"/>
    </row>
    <row r="62" spans="1:4">
      <c r="A62" s="685">
        <v>29</v>
      </c>
      <c r="B62" s="697" t="s">
        <v>770</v>
      </c>
      <c r="C62" s="587">
        <f>SUM(C63:C65)</f>
        <v>24524340.420000002</v>
      </c>
      <c r="D62" s="699"/>
    </row>
    <row r="63" spans="1:4">
      <c r="A63" s="685">
        <v>29.1</v>
      </c>
      <c r="B63" s="703" t="s">
        <v>771</v>
      </c>
      <c r="C63" s="588">
        <v>24524340.420000002</v>
      </c>
      <c r="D63" s="699"/>
    </row>
    <row r="64" spans="1:4" ht="24" customHeight="1">
      <c r="A64" s="685">
        <v>29.2</v>
      </c>
      <c r="B64" s="702" t="s">
        <v>772</v>
      </c>
      <c r="C64" s="590"/>
      <c r="D64" s="699"/>
    </row>
    <row r="65" spans="1:4" ht="21.9" customHeight="1">
      <c r="A65" s="685">
        <v>29.3</v>
      </c>
      <c r="B65" s="704" t="s">
        <v>773</v>
      </c>
      <c r="C65" s="590"/>
      <c r="D65" s="699"/>
    </row>
    <row r="66" spans="1:4">
      <c r="A66" s="685">
        <v>30</v>
      </c>
      <c r="B66" s="705" t="s">
        <v>103</v>
      </c>
      <c r="C66" s="587">
        <v>366422667.67999995</v>
      </c>
      <c r="D66" s="699"/>
    </row>
    <row r="67" spans="1:4">
      <c r="A67" s="685">
        <v>31</v>
      </c>
      <c r="B67" s="706" t="s">
        <v>774</v>
      </c>
      <c r="C67" s="587">
        <f>SUM(C54,C55,C56,C57,C58,C61,C62,C66)</f>
        <v>476853388.70999992</v>
      </c>
      <c r="D67" s="699"/>
    </row>
    <row r="68" spans="1:4" ht="15" thickBot="1">
      <c r="A68" s="707">
        <v>32</v>
      </c>
      <c r="B68" s="708" t="s">
        <v>775</v>
      </c>
      <c r="C68" s="709">
        <f>SUM(C52,C67)</f>
        <v>3925999154.5311928</v>
      </c>
      <c r="D68" s="710"/>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6"/>
  <sheetViews>
    <sheetView zoomScale="85" zoomScaleNormal="85" workbookViewId="0">
      <pane xSplit="2" ySplit="7" topLeftCell="K8" activePane="bottomRight" state="frozen"/>
      <selection activeCell="F13" sqref="F13"/>
      <selection pane="topRight" activeCell="F13" sqref="F13"/>
      <selection pane="bottomLeft" activeCell="F13" sqref="F13"/>
      <selection pane="bottomRight" activeCell="K29" sqref="K29"/>
    </sheetView>
  </sheetViews>
  <sheetFormatPr defaultColWidth="9.109375" defaultRowHeight="13.8"/>
  <cols>
    <col min="1" max="1" width="10.5546875" style="2" bestFit="1" customWidth="1"/>
    <col min="2" max="2" width="97" style="2" bestFit="1" customWidth="1"/>
    <col min="3" max="3" width="13.6640625" style="2" bestFit="1" customWidth="1"/>
    <col min="4" max="4" width="13.33203125" style="2" bestFit="1" customWidth="1"/>
    <col min="5" max="5" width="12.6640625" style="2" customWidth="1"/>
    <col min="6" max="8" width="13.33203125" style="2" bestFit="1" customWidth="1"/>
    <col min="9" max="9" width="12.33203125" style="2" bestFit="1" customWidth="1"/>
    <col min="10" max="10" width="13.33203125" style="2" bestFit="1" customWidth="1"/>
    <col min="11" max="11" width="14.6640625" style="2" bestFit="1" customWidth="1"/>
    <col min="12" max="12" width="13.33203125" style="2" bestFit="1" customWidth="1"/>
    <col min="13" max="13" width="13.88671875" style="2" customWidth="1"/>
    <col min="14" max="14" width="13.33203125" style="2" bestFit="1" customWidth="1"/>
    <col min="15" max="15" width="10.88671875" style="2" bestFit="1" customWidth="1"/>
    <col min="16" max="16" width="13.33203125" style="2" bestFit="1" customWidth="1"/>
    <col min="17" max="17" width="12.109375" style="2" customWidth="1"/>
    <col min="18" max="18" width="13.33203125" style="2" bestFit="1" customWidth="1"/>
    <col min="19" max="19" width="21.109375" style="2" customWidth="1"/>
    <col min="20" max="16384" width="9.109375" style="12"/>
  </cols>
  <sheetData>
    <row r="1" spans="1:19">
      <c r="A1" s="2" t="s">
        <v>108</v>
      </c>
      <c r="B1" s="215" t="str">
        <f>Info!C2</f>
        <v>სს ”ლიბერთი ბანკი”</v>
      </c>
    </row>
    <row r="2" spans="1:19">
      <c r="A2" s="2" t="s">
        <v>109</v>
      </c>
      <c r="B2" s="494">
        <f>'1. key ratios'!B2</f>
        <v>45291</v>
      </c>
    </row>
    <row r="4" spans="1:19" ht="28.2" thickBot="1">
      <c r="A4" s="38" t="s">
        <v>259</v>
      </c>
      <c r="B4" s="187" t="s">
        <v>294</v>
      </c>
    </row>
    <row r="5" spans="1:19">
      <c r="A5" s="81"/>
      <c r="B5" s="82"/>
      <c r="C5" s="77" t="s">
        <v>0</v>
      </c>
      <c r="D5" s="77" t="s">
        <v>1</v>
      </c>
      <c r="E5" s="77" t="s">
        <v>2</v>
      </c>
      <c r="F5" s="77" t="s">
        <v>3</v>
      </c>
      <c r="G5" s="77" t="s">
        <v>4</v>
      </c>
      <c r="H5" s="77" t="s">
        <v>5</v>
      </c>
      <c r="I5" s="77" t="s">
        <v>145</v>
      </c>
      <c r="J5" s="77" t="s">
        <v>146</v>
      </c>
      <c r="K5" s="77" t="s">
        <v>147</v>
      </c>
      <c r="L5" s="77" t="s">
        <v>148</v>
      </c>
      <c r="M5" s="77" t="s">
        <v>149</v>
      </c>
      <c r="N5" s="77" t="s">
        <v>150</v>
      </c>
      <c r="O5" s="77" t="s">
        <v>281</v>
      </c>
      <c r="P5" s="77" t="s">
        <v>282</v>
      </c>
      <c r="Q5" s="77" t="s">
        <v>283</v>
      </c>
      <c r="R5" s="180" t="s">
        <v>284</v>
      </c>
      <c r="S5" s="78" t="s">
        <v>285</v>
      </c>
    </row>
    <row r="6" spans="1:19" ht="52.5" customHeight="1">
      <c r="A6" s="96"/>
      <c r="B6" s="911" t="s">
        <v>286</v>
      </c>
      <c r="C6" s="909">
        <v>0</v>
      </c>
      <c r="D6" s="910"/>
      <c r="E6" s="909">
        <v>0.2</v>
      </c>
      <c r="F6" s="910"/>
      <c r="G6" s="909">
        <v>0.35</v>
      </c>
      <c r="H6" s="910"/>
      <c r="I6" s="909">
        <v>0.5</v>
      </c>
      <c r="J6" s="910"/>
      <c r="K6" s="909">
        <v>0.75</v>
      </c>
      <c r="L6" s="910"/>
      <c r="M6" s="909">
        <v>1</v>
      </c>
      <c r="N6" s="910"/>
      <c r="O6" s="909">
        <v>1.5</v>
      </c>
      <c r="P6" s="910"/>
      <c r="Q6" s="909">
        <v>2.5</v>
      </c>
      <c r="R6" s="910"/>
      <c r="S6" s="907" t="s">
        <v>156</v>
      </c>
    </row>
    <row r="7" spans="1:19" ht="20.25" customHeight="1">
      <c r="A7" s="96"/>
      <c r="B7" s="912"/>
      <c r="C7" s="186" t="s">
        <v>279</v>
      </c>
      <c r="D7" s="186" t="s">
        <v>280</v>
      </c>
      <c r="E7" s="186" t="s">
        <v>279</v>
      </c>
      <c r="F7" s="186" t="s">
        <v>280</v>
      </c>
      <c r="G7" s="186" t="s">
        <v>279</v>
      </c>
      <c r="H7" s="186" t="s">
        <v>280</v>
      </c>
      <c r="I7" s="186" t="s">
        <v>279</v>
      </c>
      <c r="J7" s="186" t="s">
        <v>280</v>
      </c>
      <c r="K7" s="186" t="s">
        <v>279</v>
      </c>
      <c r="L7" s="186" t="s">
        <v>280</v>
      </c>
      <c r="M7" s="186" t="s">
        <v>279</v>
      </c>
      <c r="N7" s="186" t="s">
        <v>280</v>
      </c>
      <c r="O7" s="186" t="s">
        <v>279</v>
      </c>
      <c r="P7" s="186" t="s">
        <v>280</v>
      </c>
      <c r="Q7" s="186" t="s">
        <v>279</v>
      </c>
      <c r="R7" s="186" t="s">
        <v>280</v>
      </c>
      <c r="S7" s="908"/>
    </row>
    <row r="8" spans="1:19" s="99" customFormat="1">
      <c r="A8" s="80">
        <v>1</v>
      </c>
      <c r="B8" s="115" t="s">
        <v>134</v>
      </c>
      <c r="C8" s="166">
        <v>335642450.5176245</v>
      </c>
      <c r="D8" s="166"/>
      <c r="E8" s="166"/>
      <c r="F8" s="181"/>
      <c r="G8" s="166"/>
      <c r="H8" s="166"/>
      <c r="I8" s="166"/>
      <c r="J8" s="166"/>
      <c r="K8" s="166"/>
      <c r="L8" s="166"/>
      <c r="M8" s="166">
        <v>78807770.094038114</v>
      </c>
      <c r="N8" s="166"/>
      <c r="O8" s="166"/>
      <c r="P8" s="166"/>
      <c r="Q8" s="166"/>
      <c r="R8" s="181"/>
      <c r="S8" s="654">
        <f>$C$6*SUM(C8:D8)+$E$6*SUM(E8:F8)+$G$6*SUM(G8:H8)+$I$6*SUM(I8:J8)+$K$6*SUM(K8:L8)+$M$6*SUM(M8:N8)+$O$6*SUM(O8:P8)+$Q$6*SUM(Q8:R8)</f>
        <v>78807770.094038114</v>
      </c>
    </row>
    <row r="9" spans="1:19" s="99" customFormat="1">
      <c r="A9" s="80">
        <v>2</v>
      </c>
      <c r="B9" s="115" t="s">
        <v>135</v>
      </c>
      <c r="C9" s="166"/>
      <c r="D9" s="166"/>
      <c r="E9" s="166"/>
      <c r="F9" s="166"/>
      <c r="G9" s="166"/>
      <c r="H9" s="166"/>
      <c r="I9" s="166"/>
      <c r="J9" s="166"/>
      <c r="K9" s="166"/>
      <c r="L9" s="166"/>
      <c r="M9" s="166"/>
      <c r="N9" s="166"/>
      <c r="O9" s="166"/>
      <c r="P9" s="166"/>
      <c r="Q9" s="166"/>
      <c r="R9" s="181"/>
      <c r="S9" s="654">
        <f t="shared" ref="S9:S21" si="0">$C$6*SUM(C9:D9)+$E$6*SUM(E9:F9)+$G$6*SUM(G9:H9)+$I$6*SUM(I9:J9)+$K$6*SUM(K9:L9)+$M$6*SUM(M9:N9)+$O$6*SUM(O9:P9)+$Q$6*SUM(Q9:R9)</f>
        <v>0</v>
      </c>
    </row>
    <row r="10" spans="1:19" s="99" customFormat="1">
      <c r="A10" s="80">
        <v>3</v>
      </c>
      <c r="B10" s="115" t="s">
        <v>136</v>
      </c>
      <c r="C10" s="166"/>
      <c r="D10" s="166"/>
      <c r="E10" s="166"/>
      <c r="F10" s="166"/>
      <c r="G10" s="166"/>
      <c r="H10" s="166"/>
      <c r="I10" s="166"/>
      <c r="J10" s="166"/>
      <c r="K10" s="166"/>
      <c r="L10" s="166"/>
      <c r="M10" s="166"/>
      <c r="N10" s="166"/>
      <c r="O10" s="166"/>
      <c r="P10" s="166"/>
      <c r="Q10" s="166"/>
      <c r="R10" s="181"/>
      <c r="S10" s="654">
        <f t="shared" si="0"/>
        <v>0</v>
      </c>
    </row>
    <row r="11" spans="1:19" s="99" customFormat="1">
      <c r="A11" s="80">
        <v>4</v>
      </c>
      <c r="B11" s="115" t="s">
        <v>137</v>
      </c>
      <c r="C11" s="166"/>
      <c r="D11" s="166"/>
      <c r="E11" s="166"/>
      <c r="F11" s="166"/>
      <c r="G11" s="166"/>
      <c r="H11" s="166"/>
      <c r="I11" s="166"/>
      <c r="J11" s="166"/>
      <c r="K11" s="166"/>
      <c r="L11" s="166"/>
      <c r="M11" s="166"/>
      <c r="N11" s="166"/>
      <c r="O11" s="166"/>
      <c r="P11" s="166"/>
      <c r="Q11" s="166"/>
      <c r="R11" s="181"/>
      <c r="S11" s="654">
        <f t="shared" si="0"/>
        <v>0</v>
      </c>
    </row>
    <row r="12" spans="1:19" s="99" customFormat="1">
      <c r="A12" s="80">
        <v>5</v>
      </c>
      <c r="B12" s="115" t="s">
        <v>949</v>
      </c>
      <c r="C12" s="166"/>
      <c r="D12" s="166"/>
      <c r="E12" s="166"/>
      <c r="F12" s="166"/>
      <c r="G12" s="166"/>
      <c r="H12" s="166"/>
      <c r="I12" s="166"/>
      <c r="J12" s="166"/>
      <c r="K12" s="166"/>
      <c r="L12" s="166"/>
      <c r="M12" s="166">
        <v>24178698.704277877</v>
      </c>
      <c r="N12" s="166"/>
      <c r="O12" s="166"/>
      <c r="P12" s="166"/>
      <c r="Q12" s="166"/>
      <c r="R12" s="181"/>
      <c r="S12" s="654">
        <f t="shared" si="0"/>
        <v>24178698.704277877</v>
      </c>
    </row>
    <row r="13" spans="1:19" s="99" customFormat="1">
      <c r="A13" s="80">
        <v>6</v>
      </c>
      <c r="B13" s="115" t="s">
        <v>138</v>
      </c>
      <c r="C13" s="166"/>
      <c r="D13" s="166"/>
      <c r="E13" s="166">
        <v>131201400.4849253</v>
      </c>
      <c r="F13" s="166"/>
      <c r="G13" s="166"/>
      <c r="H13" s="166"/>
      <c r="I13" s="166">
        <v>28048859.020872664</v>
      </c>
      <c r="J13" s="166"/>
      <c r="K13" s="166"/>
      <c r="L13" s="166"/>
      <c r="M13" s="166">
        <v>2892747.5790488115</v>
      </c>
      <c r="N13" s="166"/>
      <c r="O13" s="166"/>
      <c r="P13" s="166"/>
      <c r="Q13" s="166"/>
      <c r="R13" s="181"/>
      <c r="S13" s="654">
        <f t="shared" si="0"/>
        <v>43157457.186470203</v>
      </c>
    </row>
    <row r="14" spans="1:19" s="99" customFormat="1">
      <c r="A14" s="80">
        <v>7</v>
      </c>
      <c r="B14" s="115" t="s">
        <v>71</v>
      </c>
      <c r="C14" s="166"/>
      <c r="D14" s="166"/>
      <c r="E14" s="166"/>
      <c r="F14" s="166"/>
      <c r="G14" s="166"/>
      <c r="H14" s="166"/>
      <c r="I14" s="166"/>
      <c r="J14" s="166"/>
      <c r="K14" s="166"/>
      <c r="L14" s="166"/>
      <c r="M14" s="166">
        <v>549000988.70937812</v>
      </c>
      <c r="N14" s="166">
        <v>175199559.69880542</v>
      </c>
      <c r="O14" s="166"/>
      <c r="P14" s="166"/>
      <c r="Q14" s="166"/>
      <c r="R14" s="181"/>
      <c r="S14" s="654">
        <f t="shared" si="0"/>
        <v>724200548.40818357</v>
      </c>
    </row>
    <row r="15" spans="1:19" s="99" customFormat="1">
      <c r="A15" s="80">
        <v>8</v>
      </c>
      <c r="B15" s="115" t="s">
        <v>72</v>
      </c>
      <c r="C15" s="166"/>
      <c r="D15" s="166"/>
      <c r="E15" s="166"/>
      <c r="F15" s="166"/>
      <c r="G15" s="166"/>
      <c r="H15" s="166"/>
      <c r="I15" s="166"/>
      <c r="J15" s="166"/>
      <c r="K15" s="166">
        <v>1840418617.3219841</v>
      </c>
      <c r="L15" s="166">
        <v>53341557.980468884</v>
      </c>
      <c r="M15" s="166"/>
      <c r="N15" s="166"/>
      <c r="O15" s="166"/>
      <c r="P15" s="166"/>
      <c r="Q15" s="166"/>
      <c r="R15" s="181"/>
      <c r="S15" s="654">
        <f t="shared" si="0"/>
        <v>1420320131.4768398</v>
      </c>
    </row>
    <row r="16" spans="1:19" s="99" customFormat="1">
      <c r="A16" s="80">
        <v>9</v>
      </c>
      <c r="B16" s="115" t="s">
        <v>950</v>
      </c>
      <c r="C16" s="166"/>
      <c r="D16" s="166"/>
      <c r="E16" s="166"/>
      <c r="F16" s="166"/>
      <c r="G16" s="166">
        <v>502613223.73207951</v>
      </c>
      <c r="H16" s="166"/>
      <c r="I16" s="166"/>
      <c r="J16" s="166"/>
      <c r="K16" s="166"/>
      <c r="L16" s="166"/>
      <c r="M16" s="166"/>
      <c r="N16" s="166"/>
      <c r="O16" s="166"/>
      <c r="P16" s="166"/>
      <c r="Q16" s="166"/>
      <c r="R16" s="181"/>
      <c r="S16" s="654">
        <f t="shared" si="0"/>
        <v>175914628.3062278</v>
      </c>
    </row>
    <row r="17" spans="1:19" s="99" customFormat="1">
      <c r="A17" s="80">
        <v>10</v>
      </c>
      <c r="B17" s="115" t="s">
        <v>67</v>
      </c>
      <c r="C17" s="166"/>
      <c r="D17" s="166"/>
      <c r="E17" s="166"/>
      <c r="F17" s="166"/>
      <c r="G17" s="166"/>
      <c r="H17" s="166"/>
      <c r="I17" s="166">
        <v>4113523.5447696005</v>
      </c>
      <c r="J17" s="166"/>
      <c r="K17" s="166"/>
      <c r="L17" s="166"/>
      <c r="M17" s="166">
        <v>20733880.306161188</v>
      </c>
      <c r="N17" s="166"/>
      <c r="O17" s="166">
        <v>1824757.9160710208</v>
      </c>
      <c r="P17" s="166"/>
      <c r="Q17" s="166"/>
      <c r="R17" s="181"/>
      <c r="S17" s="654">
        <f t="shared" si="0"/>
        <v>25527778.952652518</v>
      </c>
    </row>
    <row r="18" spans="1:19" s="99" customFormat="1">
      <c r="A18" s="80">
        <v>11</v>
      </c>
      <c r="B18" s="115" t="s">
        <v>68</v>
      </c>
      <c r="C18" s="166"/>
      <c r="D18" s="166"/>
      <c r="E18" s="166"/>
      <c r="F18" s="166"/>
      <c r="G18" s="166"/>
      <c r="H18" s="166"/>
      <c r="I18" s="166"/>
      <c r="J18" s="166"/>
      <c r="K18" s="166"/>
      <c r="L18" s="166"/>
      <c r="M18" s="166"/>
      <c r="N18" s="166"/>
      <c r="O18" s="166"/>
      <c r="P18" s="166"/>
      <c r="Q18" s="166">
        <v>2044719.04</v>
      </c>
      <c r="R18" s="181"/>
      <c r="S18" s="654">
        <f t="shared" si="0"/>
        <v>5111797.5999999996</v>
      </c>
    </row>
    <row r="19" spans="1:19" s="99" customFormat="1">
      <c r="A19" s="80">
        <v>12</v>
      </c>
      <c r="B19" s="115" t="s">
        <v>69</v>
      </c>
      <c r="C19" s="166"/>
      <c r="D19" s="166"/>
      <c r="E19" s="166"/>
      <c r="F19" s="166"/>
      <c r="G19" s="166"/>
      <c r="H19" s="166"/>
      <c r="I19" s="166"/>
      <c r="J19" s="166"/>
      <c r="K19" s="166"/>
      <c r="L19" s="166"/>
      <c r="M19" s="166"/>
      <c r="N19" s="166"/>
      <c r="O19" s="166"/>
      <c r="P19" s="166"/>
      <c r="Q19" s="166"/>
      <c r="R19" s="181"/>
      <c r="S19" s="654">
        <f t="shared" si="0"/>
        <v>0</v>
      </c>
    </row>
    <row r="20" spans="1:19" s="99" customFormat="1">
      <c r="A20" s="80">
        <v>13</v>
      </c>
      <c r="B20" s="115" t="s">
        <v>70</v>
      </c>
      <c r="C20" s="166"/>
      <c r="D20" s="166"/>
      <c r="E20" s="166"/>
      <c r="F20" s="166"/>
      <c r="G20" s="166"/>
      <c r="H20" s="166"/>
      <c r="I20" s="166"/>
      <c r="J20" s="166"/>
      <c r="K20" s="166"/>
      <c r="L20" s="166"/>
      <c r="M20" s="166"/>
      <c r="N20" s="166"/>
      <c r="O20" s="166"/>
      <c r="P20" s="166"/>
      <c r="Q20" s="166"/>
      <c r="R20" s="181"/>
      <c r="S20" s="654">
        <f t="shared" si="0"/>
        <v>0</v>
      </c>
    </row>
    <row r="21" spans="1:19" s="99" customFormat="1">
      <c r="A21" s="80">
        <v>14</v>
      </c>
      <c r="B21" s="115" t="s">
        <v>154</v>
      </c>
      <c r="C21" s="166">
        <v>283121345.91000003</v>
      </c>
      <c r="D21" s="166"/>
      <c r="E21" s="166">
        <v>34342790.649999999</v>
      </c>
      <c r="F21" s="166"/>
      <c r="G21" s="166"/>
      <c r="H21" s="166"/>
      <c r="I21" s="166"/>
      <c r="J21" s="166"/>
      <c r="K21" s="166"/>
      <c r="L21" s="166"/>
      <c r="M21" s="166">
        <v>176268340.32600001</v>
      </c>
      <c r="N21" s="166"/>
      <c r="O21" s="166"/>
      <c r="P21" s="166"/>
      <c r="Q21" s="166"/>
      <c r="R21" s="181"/>
      <c r="S21" s="654">
        <f t="shared" si="0"/>
        <v>183136898.456</v>
      </c>
    </row>
    <row r="22" spans="1:19" ht="14.4" thickBot="1">
      <c r="A22" s="65"/>
      <c r="B22" s="101" t="s">
        <v>66</v>
      </c>
      <c r="C22" s="858">
        <f>SUM(C8:C21)</f>
        <v>618763796.42762446</v>
      </c>
      <c r="D22" s="858">
        <f t="shared" ref="D22:R22" si="1">SUM(D8:D21)</f>
        <v>0</v>
      </c>
      <c r="E22" s="858">
        <f t="shared" si="1"/>
        <v>165544191.13492531</v>
      </c>
      <c r="F22" s="858">
        <f t="shared" si="1"/>
        <v>0</v>
      </c>
      <c r="G22" s="858">
        <f t="shared" si="1"/>
        <v>502613223.73207951</v>
      </c>
      <c r="H22" s="858">
        <f t="shared" si="1"/>
        <v>0</v>
      </c>
      <c r="I22" s="858">
        <f t="shared" si="1"/>
        <v>32162382.565642264</v>
      </c>
      <c r="J22" s="858">
        <f t="shared" si="1"/>
        <v>0</v>
      </c>
      <c r="K22" s="858">
        <f t="shared" si="1"/>
        <v>1840418617.3219841</v>
      </c>
      <c r="L22" s="858">
        <f t="shared" si="1"/>
        <v>53341557.980468884</v>
      </c>
      <c r="M22" s="858">
        <f t="shared" si="1"/>
        <v>851882425.71890402</v>
      </c>
      <c r="N22" s="858">
        <f t="shared" si="1"/>
        <v>175199559.69880542</v>
      </c>
      <c r="O22" s="858">
        <f t="shared" si="1"/>
        <v>1824757.9160710208</v>
      </c>
      <c r="P22" s="858">
        <f t="shared" si="1"/>
        <v>0</v>
      </c>
      <c r="Q22" s="858">
        <f t="shared" si="1"/>
        <v>2044719.04</v>
      </c>
      <c r="R22" s="858">
        <f t="shared" si="1"/>
        <v>0</v>
      </c>
      <c r="S22" s="655">
        <f>SUM(S8:S21)</f>
        <v>2680355709.1846895</v>
      </c>
    </row>
    <row r="26" spans="1:19">
      <c r="C26" s="591"/>
      <c r="D26" s="591"/>
      <c r="E26" s="591"/>
      <c r="F26" s="591"/>
      <c r="G26" s="591"/>
      <c r="H26" s="591"/>
      <c r="I26" s="591"/>
      <c r="J26" s="591"/>
      <c r="K26" s="591"/>
      <c r="L26" s="591"/>
      <c r="M26" s="591"/>
      <c r="N26" s="591"/>
      <c r="O26" s="591"/>
      <c r="P26" s="591"/>
      <c r="Q26" s="591"/>
      <c r="R26" s="591"/>
      <c r="S26" s="59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R7" activePane="bottomRight" state="frozen"/>
      <selection activeCell="F13" sqref="F13"/>
      <selection pane="topRight" activeCell="F13" sqref="F13"/>
      <selection pane="bottomLeft" activeCell="F13" sqref="F13"/>
      <selection pane="bottomRight" activeCell="B27" sqref="B27"/>
    </sheetView>
  </sheetViews>
  <sheetFormatPr defaultColWidth="9.109375" defaultRowHeight="13.8"/>
  <cols>
    <col min="1" max="1" width="10.5546875" style="2" bestFit="1" customWidth="1"/>
    <col min="2" max="2" width="98.5546875" style="2" customWidth="1"/>
    <col min="3" max="3" width="19" style="2" customWidth="1"/>
    <col min="4" max="4" width="19.5546875" style="2" customWidth="1"/>
    <col min="5" max="5" width="36.4414062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2.109375" style="2" customWidth="1"/>
    <col min="20" max="20" width="19.44140625" style="2" customWidth="1"/>
    <col min="21" max="21" width="19.109375" style="2" customWidth="1"/>
    <col min="22" max="22" width="20" style="2" customWidth="1"/>
    <col min="23" max="16384" width="9.109375" style="12"/>
  </cols>
  <sheetData>
    <row r="1" spans="1:22">
      <c r="A1" s="2" t="s">
        <v>108</v>
      </c>
      <c r="B1" s="215" t="str">
        <f>Info!C2</f>
        <v>სს ”ლიბერთი ბანკი”</v>
      </c>
    </row>
    <row r="2" spans="1:22">
      <c r="A2" s="2" t="s">
        <v>109</v>
      </c>
      <c r="B2" s="494">
        <f>'1. key ratios'!B2</f>
        <v>45291</v>
      </c>
    </row>
    <row r="4" spans="1:22" ht="28.2" thickBot="1">
      <c r="A4" s="2" t="s">
        <v>260</v>
      </c>
      <c r="B4" s="188" t="s">
        <v>295</v>
      </c>
      <c r="V4" s="140" t="s">
        <v>87</v>
      </c>
    </row>
    <row r="5" spans="1:22">
      <c r="A5" s="63"/>
      <c r="B5" s="64"/>
      <c r="C5" s="913" t="s">
        <v>116</v>
      </c>
      <c r="D5" s="914"/>
      <c r="E5" s="914"/>
      <c r="F5" s="914"/>
      <c r="G5" s="914"/>
      <c r="H5" s="914"/>
      <c r="I5" s="914"/>
      <c r="J5" s="914"/>
      <c r="K5" s="914"/>
      <c r="L5" s="915"/>
      <c r="M5" s="913" t="s">
        <v>117</v>
      </c>
      <c r="N5" s="914"/>
      <c r="O5" s="914"/>
      <c r="P5" s="914"/>
      <c r="Q5" s="914"/>
      <c r="R5" s="914"/>
      <c r="S5" s="915"/>
      <c r="T5" s="918" t="s">
        <v>293</v>
      </c>
      <c r="U5" s="918" t="s">
        <v>292</v>
      </c>
      <c r="V5" s="916" t="s">
        <v>118</v>
      </c>
    </row>
    <row r="6" spans="1:22" s="38" customFormat="1" ht="131.4" customHeight="1">
      <c r="A6" s="79"/>
      <c r="B6" s="117"/>
      <c r="C6" s="61" t="s">
        <v>119</v>
      </c>
      <c r="D6" s="60" t="s">
        <v>120</v>
      </c>
      <c r="E6" s="57" t="s">
        <v>121</v>
      </c>
      <c r="F6" s="189"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919"/>
      <c r="U6" s="919"/>
      <c r="V6" s="917"/>
    </row>
    <row r="7" spans="1:22" s="99" customFormat="1">
      <c r="A7" s="100">
        <v>1</v>
      </c>
      <c r="B7" s="115" t="s">
        <v>134</v>
      </c>
      <c r="C7" s="168"/>
      <c r="D7" s="166"/>
      <c r="E7" s="166"/>
      <c r="F7" s="166"/>
      <c r="G7" s="166"/>
      <c r="H7" s="166"/>
      <c r="I7" s="166"/>
      <c r="J7" s="166"/>
      <c r="K7" s="166"/>
      <c r="L7" s="169"/>
      <c r="M7" s="168"/>
      <c r="N7" s="166"/>
      <c r="O7" s="166"/>
      <c r="P7" s="166"/>
      <c r="Q7" s="166"/>
      <c r="R7" s="166"/>
      <c r="S7" s="169"/>
      <c r="T7" s="183"/>
      <c r="U7" s="182"/>
      <c r="V7" s="170">
        <f>SUM(C7:S7)</f>
        <v>0</v>
      </c>
    </row>
    <row r="8" spans="1:22" s="99" customFormat="1">
      <c r="A8" s="100">
        <v>2</v>
      </c>
      <c r="B8" s="115" t="s">
        <v>135</v>
      </c>
      <c r="C8" s="168"/>
      <c r="D8" s="166"/>
      <c r="E8" s="166"/>
      <c r="F8" s="166"/>
      <c r="G8" s="166"/>
      <c r="H8" s="166"/>
      <c r="I8" s="166"/>
      <c r="J8" s="166"/>
      <c r="K8" s="166"/>
      <c r="L8" s="169"/>
      <c r="M8" s="168"/>
      <c r="N8" s="166"/>
      <c r="O8" s="166"/>
      <c r="P8" s="166"/>
      <c r="Q8" s="166"/>
      <c r="R8" s="166"/>
      <c r="S8" s="169"/>
      <c r="T8" s="182"/>
      <c r="U8" s="182"/>
      <c r="V8" s="170">
        <f t="shared" ref="V8:V20" si="0">SUM(C8:S8)</f>
        <v>0</v>
      </c>
    </row>
    <row r="9" spans="1:22" s="99" customFormat="1">
      <c r="A9" s="100">
        <v>3</v>
      </c>
      <c r="B9" s="115" t="s">
        <v>136</v>
      </c>
      <c r="C9" s="168"/>
      <c r="D9" s="166"/>
      <c r="E9" s="166"/>
      <c r="F9" s="166"/>
      <c r="G9" s="166"/>
      <c r="H9" s="166"/>
      <c r="I9" s="166"/>
      <c r="J9" s="166"/>
      <c r="K9" s="166"/>
      <c r="L9" s="169"/>
      <c r="M9" s="168"/>
      <c r="N9" s="166"/>
      <c r="O9" s="166"/>
      <c r="P9" s="166"/>
      <c r="Q9" s="166"/>
      <c r="R9" s="166"/>
      <c r="S9" s="169"/>
      <c r="T9" s="182"/>
      <c r="U9" s="182"/>
      <c r="V9" s="170">
        <f>SUM(C9:S9)</f>
        <v>0</v>
      </c>
    </row>
    <row r="10" spans="1:22" s="99" customFormat="1">
      <c r="A10" s="100">
        <v>4</v>
      </c>
      <c r="B10" s="115" t="s">
        <v>137</v>
      </c>
      <c r="C10" s="168"/>
      <c r="D10" s="166"/>
      <c r="E10" s="166"/>
      <c r="F10" s="166"/>
      <c r="G10" s="166"/>
      <c r="H10" s="166"/>
      <c r="I10" s="166"/>
      <c r="J10" s="166"/>
      <c r="K10" s="166"/>
      <c r="L10" s="169"/>
      <c r="M10" s="168"/>
      <c r="N10" s="166"/>
      <c r="O10" s="166"/>
      <c r="P10" s="166"/>
      <c r="Q10" s="166"/>
      <c r="R10" s="166"/>
      <c r="S10" s="169"/>
      <c r="T10" s="182"/>
      <c r="U10" s="182"/>
      <c r="V10" s="170">
        <f t="shared" si="0"/>
        <v>0</v>
      </c>
    </row>
    <row r="11" spans="1:22" s="99" customFormat="1">
      <c r="A11" s="100">
        <v>5</v>
      </c>
      <c r="B11" s="115" t="s">
        <v>949</v>
      </c>
      <c r="C11" s="168"/>
      <c r="D11" s="166">
        <v>17108100</v>
      </c>
      <c r="E11" s="166"/>
      <c r="F11" s="166"/>
      <c r="G11" s="166"/>
      <c r="H11" s="166"/>
      <c r="I11" s="166"/>
      <c r="J11" s="166"/>
      <c r="K11" s="166"/>
      <c r="L11" s="169"/>
      <c r="M11" s="168"/>
      <c r="N11" s="166"/>
      <c r="O11" s="166"/>
      <c r="P11" s="166"/>
      <c r="Q11" s="166"/>
      <c r="R11" s="166"/>
      <c r="S11" s="169"/>
      <c r="T11" s="182">
        <v>17108100</v>
      </c>
      <c r="U11" s="182"/>
      <c r="V11" s="170">
        <f t="shared" si="0"/>
        <v>17108100</v>
      </c>
    </row>
    <row r="12" spans="1:22" s="99" customFormat="1">
      <c r="A12" s="100">
        <v>6</v>
      </c>
      <c r="B12" s="115" t="s">
        <v>138</v>
      </c>
      <c r="C12" s="168"/>
      <c r="D12" s="166">
        <v>0</v>
      </c>
      <c r="E12" s="166"/>
      <c r="F12" s="166"/>
      <c r="G12" s="166"/>
      <c r="H12" s="166"/>
      <c r="I12" s="166"/>
      <c r="J12" s="166"/>
      <c r="K12" s="166"/>
      <c r="L12" s="169"/>
      <c r="M12" s="168"/>
      <c r="N12" s="166"/>
      <c r="O12" s="166"/>
      <c r="P12" s="166"/>
      <c r="Q12" s="166"/>
      <c r="R12" s="166"/>
      <c r="S12" s="169"/>
      <c r="T12" s="182">
        <v>0</v>
      </c>
      <c r="U12" s="182"/>
      <c r="V12" s="170">
        <f t="shared" si="0"/>
        <v>0</v>
      </c>
    </row>
    <row r="13" spans="1:22" s="99" customFormat="1">
      <c r="A13" s="100">
        <v>7</v>
      </c>
      <c r="B13" s="115" t="s">
        <v>71</v>
      </c>
      <c r="C13" s="168"/>
      <c r="D13" s="166">
        <v>5223556.730160905</v>
      </c>
      <c r="E13" s="166"/>
      <c r="F13" s="166"/>
      <c r="G13" s="166"/>
      <c r="H13" s="166"/>
      <c r="I13" s="166"/>
      <c r="J13" s="166"/>
      <c r="K13" s="166"/>
      <c r="L13" s="169"/>
      <c r="M13" s="168"/>
      <c r="N13" s="166"/>
      <c r="O13" s="166"/>
      <c r="P13" s="166"/>
      <c r="Q13" s="166"/>
      <c r="R13" s="166"/>
      <c r="S13" s="169"/>
      <c r="T13" s="182">
        <v>1318730.4266046346</v>
      </c>
      <c r="U13" s="182">
        <v>3904826.30355627</v>
      </c>
      <c r="V13" s="170">
        <f t="shared" si="0"/>
        <v>5223556.730160905</v>
      </c>
    </row>
    <row r="14" spans="1:22" s="99" customFormat="1">
      <c r="A14" s="100">
        <v>8</v>
      </c>
      <c r="B14" s="115" t="s">
        <v>72</v>
      </c>
      <c r="C14" s="168"/>
      <c r="D14" s="166">
        <v>14330118.497406477</v>
      </c>
      <c r="E14" s="166"/>
      <c r="F14" s="166"/>
      <c r="G14" s="166"/>
      <c r="H14" s="166"/>
      <c r="I14" s="166"/>
      <c r="J14" s="166"/>
      <c r="K14" s="166"/>
      <c r="L14" s="169"/>
      <c r="M14" s="168"/>
      <c r="N14" s="166"/>
      <c r="O14" s="166"/>
      <c r="P14" s="166"/>
      <c r="Q14" s="166"/>
      <c r="R14" s="166"/>
      <c r="S14" s="169"/>
      <c r="T14" s="182">
        <v>12973746.964281477</v>
      </c>
      <c r="U14" s="182">
        <v>1356371.5331250001</v>
      </c>
      <c r="V14" s="170">
        <f t="shared" si="0"/>
        <v>14330118.497406477</v>
      </c>
    </row>
    <row r="15" spans="1:22" s="99" customFormat="1">
      <c r="A15" s="100">
        <v>9</v>
      </c>
      <c r="B15" s="115" t="s">
        <v>950</v>
      </c>
      <c r="C15" s="168"/>
      <c r="D15" s="166">
        <v>370832.18398052128</v>
      </c>
      <c r="E15" s="166"/>
      <c r="F15" s="166"/>
      <c r="G15" s="166"/>
      <c r="H15" s="166"/>
      <c r="I15" s="166"/>
      <c r="J15" s="166"/>
      <c r="K15" s="166"/>
      <c r="L15" s="169"/>
      <c r="M15" s="168"/>
      <c r="N15" s="166"/>
      <c r="O15" s="166"/>
      <c r="P15" s="166"/>
      <c r="Q15" s="166"/>
      <c r="R15" s="166"/>
      <c r="S15" s="169"/>
      <c r="T15" s="182">
        <v>370832.18398052128</v>
      </c>
      <c r="U15" s="182"/>
      <c r="V15" s="170">
        <f t="shared" si="0"/>
        <v>370832.18398052128</v>
      </c>
    </row>
    <row r="16" spans="1:22" s="99" customFormat="1">
      <c r="A16" s="100">
        <v>10</v>
      </c>
      <c r="B16" s="115" t="s">
        <v>67</v>
      </c>
      <c r="C16" s="168"/>
      <c r="D16" s="166">
        <v>121549.4426086</v>
      </c>
      <c r="E16" s="166"/>
      <c r="F16" s="166"/>
      <c r="G16" s="166"/>
      <c r="H16" s="166"/>
      <c r="I16" s="166"/>
      <c r="J16" s="166"/>
      <c r="K16" s="166"/>
      <c r="L16" s="169"/>
      <c r="M16" s="168"/>
      <c r="N16" s="166"/>
      <c r="O16" s="166"/>
      <c r="P16" s="166"/>
      <c r="Q16" s="166"/>
      <c r="R16" s="166"/>
      <c r="S16" s="169"/>
      <c r="T16" s="182">
        <v>121549.4426086</v>
      </c>
      <c r="U16" s="182"/>
      <c r="V16" s="170">
        <f t="shared" si="0"/>
        <v>121549.4426086</v>
      </c>
    </row>
    <row r="17" spans="1:22" s="99" customFormat="1">
      <c r="A17" s="100">
        <v>11</v>
      </c>
      <c r="B17" s="115" t="s">
        <v>68</v>
      </c>
      <c r="C17" s="168"/>
      <c r="D17" s="166"/>
      <c r="E17" s="166"/>
      <c r="F17" s="166"/>
      <c r="G17" s="166"/>
      <c r="H17" s="166"/>
      <c r="I17" s="166"/>
      <c r="J17" s="166"/>
      <c r="K17" s="166"/>
      <c r="L17" s="169"/>
      <c r="M17" s="168"/>
      <c r="N17" s="166"/>
      <c r="O17" s="166"/>
      <c r="P17" s="166"/>
      <c r="Q17" s="166"/>
      <c r="R17" s="166"/>
      <c r="S17" s="169"/>
      <c r="T17" s="182"/>
      <c r="U17" s="182"/>
      <c r="V17" s="170">
        <f t="shared" si="0"/>
        <v>0</v>
      </c>
    </row>
    <row r="18" spans="1:22" s="99" customFormat="1">
      <c r="A18" s="100">
        <v>12</v>
      </c>
      <c r="B18" s="115" t="s">
        <v>69</v>
      </c>
      <c r="C18" s="168"/>
      <c r="D18" s="166"/>
      <c r="E18" s="166"/>
      <c r="F18" s="166"/>
      <c r="G18" s="166"/>
      <c r="H18" s="166"/>
      <c r="I18" s="166"/>
      <c r="J18" s="166"/>
      <c r="K18" s="166"/>
      <c r="L18" s="169"/>
      <c r="M18" s="168"/>
      <c r="N18" s="166"/>
      <c r="O18" s="166"/>
      <c r="P18" s="166"/>
      <c r="Q18" s="166"/>
      <c r="R18" s="166"/>
      <c r="S18" s="169"/>
      <c r="T18" s="182"/>
      <c r="U18" s="182"/>
      <c r="V18" s="170">
        <f t="shared" si="0"/>
        <v>0</v>
      </c>
    </row>
    <row r="19" spans="1:22" s="99" customFormat="1">
      <c r="A19" s="100">
        <v>13</v>
      </c>
      <c r="B19" s="115" t="s">
        <v>70</v>
      </c>
      <c r="C19" s="168"/>
      <c r="D19" s="166"/>
      <c r="E19" s="166"/>
      <c r="F19" s="166"/>
      <c r="G19" s="166"/>
      <c r="H19" s="166"/>
      <c r="I19" s="166"/>
      <c r="J19" s="166"/>
      <c r="K19" s="166"/>
      <c r="L19" s="169"/>
      <c r="M19" s="168"/>
      <c r="N19" s="166"/>
      <c r="O19" s="166"/>
      <c r="P19" s="166"/>
      <c r="Q19" s="166"/>
      <c r="R19" s="166"/>
      <c r="S19" s="169"/>
      <c r="T19" s="182"/>
      <c r="U19" s="182"/>
      <c r="V19" s="170">
        <f t="shared" si="0"/>
        <v>0</v>
      </c>
    </row>
    <row r="20" spans="1:22" s="99" customFormat="1">
      <c r="A20" s="100">
        <v>14</v>
      </c>
      <c r="B20" s="115" t="s">
        <v>154</v>
      </c>
      <c r="C20" s="168"/>
      <c r="D20" s="166"/>
      <c r="E20" s="166"/>
      <c r="F20" s="166"/>
      <c r="G20" s="166"/>
      <c r="H20" s="166"/>
      <c r="I20" s="166"/>
      <c r="J20" s="166"/>
      <c r="K20" s="166"/>
      <c r="L20" s="169"/>
      <c r="M20" s="168"/>
      <c r="N20" s="166"/>
      <c r="O20" s="166"/>
      <c r="P20" s="166"/>
      <c r="Q20" s="166"/>
      <c r="R20" s="166"/>
      <c r="S20" s="169"/>
      <c r="T20" s="182"/>
      <c r="U20" s="182"/>
      <c r="V20" s="170">
        <f t="shared" si="0"/>
        <v>0</v>
      </c>
    </row>
    <row r="21" spans="1:22" ht="14.4" thickBot="1">
      <c r="A21" s="65"/>
      <c r="B21" s="66" t="s">
        <v>66</v>
      </c>
      <c r="C21" s="171">
        <f>SUM(C7:C20)</f>
        <v>0</v>
      </c>
      <c r="D21" s="167">
        <f t="shared" ref="D21:V21" si="1">SUM(D7:D20)</f>
        <v>37154156.854156509</v>
      </c>
      <c r="E21" s="167">
        <f t="shared" si="1"/>
        <v>0</v>
      </c>
      <c r="F21" s="167">
        <f t="shared" si="1"/>
        <v>0</v>
      </c>
      <c r="G21" s="167">
        <f t="shared" si="1"/>
        <v>0</v>
      </c>
      <c r="H21" s="167">
        <f t="shared" si="1"/>
        <v>0</v>
      </c>
      <c r="I21" s="167">
        <f t="shared" si="1"/>
        <v>0</v>
      </c>
      <c r="J21" s="167">
        <f t="shared" si="1"/>
        <v>0</v>
      </c>
      <c r="K21" s="167">
        <f t="shared" si="1"/>
        <v>0</v>
      </c>
      <c r="L21" s="172">
        <f t="shared" si="1"/>
        <v>0</v>
      </c>
      <c r="M21" s="171">
        <f t="shared" si="1"/>
        <v>0</v>
      </c>
      <c r="N21" s="167">
        <f t="shared" si="1"/>
        <v>0</v>
      </c>
      <c r="O21" s="167">
        <f t="shared" si="1"/>
        <v>0</v>
      </c>
      <c r="P21" s="167">
        <f t="shared" si="1"/>
        <v>0</v>
      </c>
      <c r="Q21" s="167">
        <f t="shared" si="1"/>
        <v>0</v>
      </c>
      <c r="R21" s="167">
        <f t="shared" si="1"/>
        <v>0</v>
      </c>
      <c r="S21" s="172">
        <f t="shared" si="1"/>
        <v>0</v>
      </c>
      <c r="T21" s="172">
        <f>SUM(T7:T20)</f>
        <v>31892959.017475232</v>
      </c>
      <c r="U21" s="172">
        <f t="shared" si="1"/>
        <v>5261197.83668127</v>
      </c>
      <c r="V21" s="173">
        <f t="shared" si="1"/>
        <v>37154156.854156509</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scale="1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B8" activePane="bottomRight" state="frozen"/>
      <selection activeCell="F13" sqref="F13"/>
      <selection pane="topRight" activeCell="F13" sqref="F13"/>
      <selection pane="bottomLeft" activeCell="F13" sqref="F13"/>
      <selection pane="bottomRight" activeCell="C27" sqref="C27"/>
    </sheetView>
  </sheetViews>
  <sheetFormatPr defaultColWidth="9.109375" defaultRowHeight="13.8"/>
  <cols>
    <col min="1" max="1" width="10.5546875" style="2" bestFit="1" customWidth="1"/>
    <col min="2" max="2" width="99.6640625" style="2" customWidth="1"/>
    <col min="3" max="3" width="20.88671875" style="2" customWidth="1"/>
    <col min="4" max="4" width="14.88671875" style="2" bestFit="1" customWidth="1"/>
    <col min="5" max="5" width="18.44140625" style="2" customWidth="1"/>
    <col min="6" max="6" width="17.33203125" style="2" customWidth="1"/>
    <col min="7" max="7" width="20.109375" style="2" customWidth="1"/>
    <col min="8" max="8" width="15.33203125" style="2" customWidth="1"/>
    <col min="9" max="16384" width="9.109375" style="12"/>
  </cols>
  <sheetData>
    <row r="1" spans="1:9">
      <c r="A1" s="2" t="s">
        <v>108</v>
      </c>
      <c r="B1" s="215" t="str">
        <f>Info!C2</f>
        <v>სს ”ლიბერთი ბანკი”</v>
      </c>
    </row>
    <row r="2" spans="1:9">
      <c r="A2" s="2" t="s">
        <v>109</v>
      </c>
      <c r="B2" s="494">
        <f>'1. key ratios'!B2</f>
        <v>45291</v>
      </c>
    </row>
    <row r="4" spans="1:9" ht="14.4" thickBot="1">
      <c r="A4" s="2" t="s">
        <v>261</v>
      </c>
      <c r="B4" s="185" t="s">
        <v>296</v>
      </c>
    </row>
    <row r="5" spans="1:9">
      <c r="A5" s="63"/>
      <c r="B5" s="97"/>
      <c r="C5" s="755" t="s">
        <v>0</v>
      </c>
      <c r="D5" s="755" t="s">
        <v>1</v>
      </c>
      <c r="E5" s="755" t="s">
        <v>2</v>
      </c>
      <c r="F5" s="755" t="s">
        <v>3</v>
      </c>
      <c r="G5" s="756" t="s">
        <v>4</v>
      </c>
      <c r="H5" s="757" t="s">
        <v>5</v>
      </c>
      <c r="I5" s="24"/>
    </row>
    <row r="6" spans="1:9" ht="15" customHeight="1">
      <c r="A6" s="96"/>
      <c r="B6" s="22"/>
      <c r="C6" s="920" t="s">
        <v>288</v>
      </c>
      <c r="D6" s="924" t="s">
        <v>309</v>
      </c>
      <c r="E6" s="925"/>
      <c r="F6" s="920" t="s">
        <v>315</v>
      </c>
      <c r="G6" s="920" t="s">
        <v>316</v>
      </c>
      <c r="H6" s="922" t="s">
        <v>290</v>
      </c>
      <c r="I6" s="24"/>
    </row>
    <row r="7" spans="1:9" ht="69">
      <c r="A7" s="96"/>
      <c r="B7" s="22"/>
      <c r="C7" s="921"/>
      <c r="D7" s="184" t="s">
        <v>291</v>
      </c>
      <c r="E7" s="184" t="s">
        <v>289</v>
      </c>
      <c r="F7" s="921"/>
      <c r="G7" s="921"/>
      <c r="H7" s="923"/>
      <c r="I7" s="24"/>
    </row>
    <row r="8" spans="1:9">
      <c r="A8" s="54">
        <v>1</v>
      </c>
      <c r="B8" s="115" t="s">
        <v>134</v>
      </c>
      <c r="C8" s="174">
        <v>414450220.61166263</v>
      </c>
      <c r="D8" s="175"/>
      <c r="E8" s="174"/>
      <c r="F8" s="174">
        <v>78807770.094038114</v>
      </c>
      <c r="G8" s="225">
        <v>78807770.094038114</v>
      </c>
      <c r="H8" s="190">
        <f>G8/(C8+E8)</f>
        <v>0.19015014632572852</v>
      </c>
    </row>
    <row r="9" spans="1:9" ht="15" customHeight="1">
      <c r="A9" s="54">
        <v>2</v>
      </c>
      <c r="B9" s="115" t="s">
        <v>135</v>
      </c>
      <c r="C9" s="174"/>
      <c r="D9" s="175"/>
      <c r="E9" s="174"/>
      <c r="F9" s="174"/>
      <c r="G9" s="225"/>
      <c r="H9" s="190"/>
    </row>
    <row r="10" spans="1:9">
      <c r="A10" s="54">
        <v>3</v>
      </c>
      <c r="B10" s="115" t="s">
        <v>136</v>
      </c>
      <c r="C10" s="174"/>
      <c r="D10" s="175"/>
      <c r="E10" s="174"/>
      <c r="F10" s="174"/>
      <c r="G10" s="225"/>
      <c r="H10" s="190"/>
    </row>
    <row r="11" spans="1:9">
      <c r="A11" s="54">
        <v>4</v>
      </c>
      <c r="B11" s="115" t="s">
        <v>137</v>
      </c>
      <c r="C11" s="174"/>
      <c r="D11" s="175"/>
      <c r="E11" s="174"/>
      <c r="F11" s="174"/>
      <c r="G11" s="225"/>
      <c r="H11" s="190"/>
    </row>
    <row r="12" spans="1:9">
      <c r="A12" s="54">
        <v>5</v>
      </c>
      <c r="B12" s="115" t="s">
        <v>949</v>
      </c>
      <c r="C12" s="174">
        <v>24178698.704277877</v>
      </c>
      <c r="D12" s="175"/>
      <c r="E12" s="174"/>
      <c r="F12" s="174">
        <v>24178698.704277877</v>
      </c>
      <c r="G12" s="225">
        <v>7070598.7042778768</v>
      </c>
      <c r="H12" s="190">
        <f t="shared" ref="H12:H21" si="0">G12/(C12+E12)</f>
        <v>0.29243090336482391</v>
      </c>
    </row>
    <row r="13" spans="1:9">
      <c r="A13" s="54">
        <v>6</v>
      </c>
      <c r="B13" s="115" t="s">
        <v>138</v>
      </c>
      <c r="C13" s="174">
        <v>162143007.08484676</v>
      </c>
      <c r="D13" s="175"/>
      <c r="E13" s="174"/>
      <c r="F13" s="174">
        <v>43157457.186470203</v>
      </c>
      <c r="G13" s="225">
        <v>43157457.186470203</v>
      </c>
      <c r="H13" s="190">
        <f t="shared" si="0"/>
        <v>0.26616909333553074</v>
      </c>
    </row>
    <row r="14" spans="1:9">
      <c r="A14" s="54">
        <v>7</v>
      </c>
      <c r="B14" s="115" t="s">
        <v>71</v>
      </c>
      <c r="C14" s="174">
        <v>549000988.70937812</v>
      </c>
      <c r="D14" s="175">
        <v>175199559.69880447</v>
      </c>
      <c r="E14" s="174">
        <v>30929843.173952747</v>
      </c>
      <c r="F14" s="175">
        <v>579930831.88333082</v>
      </c>
      <c r="G14" s="225">
        <v>574707275.15316987</v>
      </c>
      <c r="H14" s="190">
        <f>G14/(C14+E14)</f>
        <v>0.99099279354884895</v>
      </c>
    </row>
    <row r="15" spans="1:9">
      <c r="A15" s="54">
        <v>8</v>
      </c>
      <c r="B15" s="115" t="s">
        <v>72</v>
      </c>
      <c r="C15" s="174">
        <v>1840418617.3219841</v>
      </c>
      <c r="D15" s="175">
        <v>53341557.980468884</v>
      </c>
      <c r="E15" s="174">
        <v>17113144.745784424</v>
      </c>
      <c r="F15" s="175">
        <v>1393148821.5508263</v>
      </c>
      <c r="G15" s="225">
        <v>1378818703.0534198</v>
      </c>
      <c r="H15" s="190">
        <f t="shared" si="0"/>
        <v>0.74228539786503855</v>
      </c>
    </row>
    <row r="16" spans="1:9">
      <c r="A16" s="54">
        <v>9</v>
      </c>
      <c r="B16" s="115" t="s">
        <v>950</v>
      </c>
      <c r="C16" s="174">
        <v>502613223.73207951</v>
      </c>
      <c r="D16" s="175"/>
      <c r="E16" s="174"/>
      <c r="F16" s="175">
        <v>175914628.3062278</v>
      </c>
      <c r="G16" s="225">
        <v>175543796.12224728</v>
      </c>
      <c r="H16" s="190">
        <f t="shared" si="0"/>
        <v>0.34926219174810608</v>
      </c>
    </row>
    <row r="17" spans="1:8">
      <c r="A17" s="54">
        <v>10</v>
      </c>
      <c r="B17" s="115" t="s">
        <v>67</v>
      </c>
      <c r="C17" s="174">
        <v>26672161.767001808</v>
      </c>
      <c r="D17" s="175"/>
      <c r="E17" s="174"/>
      <c r="F17" s="175">
        <v>25527778.952652518</v>
      </c>
      <c r="G17" s="225">
        <v>25406229.510043919</v>
      </c>
      <c r="H17" s="190">
        <f t="shared" si="0"/>
        <v>0.95253732082098908</v>
      </c>
    </row>
    <row r="18" spans="1:8">
      <c r="A18" s="54">
        <v>11</v>
      </c>
      <c r="B18" s="115" t="s">
        <v>68</v>
      </c>
      <c r="C18" s="174">
        <v>2044719.04</v>
      </c>
      <c r="D18" s="175"/>
      <c r="E18" s="174"/>
      <c r="F18" s="175">
        <v>5111797.5999999996</v>
      </c>
      <c r="G18" s="225">
        <v>5111797.5999999996</v>
      </c>
      <c r="H18" s="190">
        <f t="shared" si="0"/>
        <v>2.4999999999999996</v>
      </c>
    </row>
    <row r="19" spans="1:8">
      <c r="A19" s="54">
        <v>12</v>
      </c>
      <c r="B19" s="115" t="s">
        <v>69</v>
      </c>
      <c r="C19" s="174"/>
      <c r="D19" s="175"/>
      <c r="E19" s="174"/>
      <c r="F19" s="175"/>
      <c r="G19" s="225"/>
      <c r="H19" s="190"/>
    </row>
    <row r="20" spans="1:8">
      <c r="A20" s="54">
        <v>13</v>
      </c>
      <c r="B20" s="115" t="s">
        <v>70</v>
      </c>
      <c r="C20" s="174"/>
      <c r="D20" s="175"/>
      <c r="E20" s="174"/>
      <c r="F20" s="175"/>
      <c r="G20" s="225"/>
      <c r="H20" s="190"/>
    </row>
    <row r="21" spans="1:8">
      <c r="A21" s="54">
        <v>14</v>
      </c>
      <c r="B21" s="115" t="s">
        <v>154</v>
      </c>
      <c r="C21" s="174">
        <v>577147042.06599998</v>
      </c>
      <c r="D21" s="175"/>
      <c r="E21" s="174"/>
      <c r="F21" s="175">
        <v>183136898.456</v>
      </c>
      <c r="G21" s="225">
        <v>183136898.456</v>
      </c>
      <c r="H21" s="190">
        <f t="shared" si="0"/>
        <v>0.31731410733810411</v>
      </c>
    </row>
    <row r="22" spans="1:8" ht="14.4" thickBot="1">
      <c r="A22" s="98"/>
      <c r="B22" s="102" t="s">
        <v>66</v>
      </c>
      <c r="C22" s="167">
        <f>SUM(C8:C21)</f>
        <v>4098668679.0372305</v>
      </c>
      <c r="D22" s="167">
        <f>SUM(D8:D21)</f>
        <v>228541117.67927337</v>
      </c>
      <c r="E22" s="167">
        <f>SUM(E8:E21)</f>
        <v>48042987.919737175</v>
      </c>
      <c r="F22" s="167">
        <f>SUM(F8:F21)</f>
        <v>2508914682.7338233</v>
      </c>
      <c r="G22" s="167">
        <f>SUM(G8:G21)</f>
        <v>2471760525.8796668</v>
      </c>
      <c r="H22" s="191">
        <f>G22/(C22+E22)</f>
        <v>0.59607725938021372</v>
      </c>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D7" activePane="bottomRight" state="frozen"/>
      <selection activeCell="F13" sqref="F13"/>
      <selection pane="topRight" activeCell="F13" sqref="F13"/>
      <selection pane="bottomLeft" activeCell="F13" sqref="F13"/>
      <selection pane="bottomRight" activeCell="H23" sqref="H23:H25"/>
    </sheetView>
  </sheetViews>
  <sheetFormatPr defaultColWidth="9.109375" defaultRowHeight="13.8"/>
  <cols>
    <col min="1" max="1" width="10.5546875" style="215" bestFit="1" customWidth="1"/>
    <col min="2" max="2" width="96.109375" style="215" customWidth="1"/>
    <col min="3" max="3" width="14.88671875" style="215" bestFit="1" customWidth="1"/>
    <col min="4" max="4" width="12.6640625" style="215" customWidth="1"/>
    <col min="5" max="5" width="14.44140625" style="215" bestFit="1" customWidth="1"/>
    <col min="6" max="8" width="12.6640625" style="215" customWidth="1"/>
    <col min="9" max="9" width="13.33203125" style="215" bestFit="1" customWidth="1"/>
    <col min="10" max="11" width="12.6640625" style="215" customWidth="1"/>
    <col min="12" max="16384" width="9.109375" style="215"/>
  </cols>
  <sheetData>
    <row r="1" spans="1:11">
      <c r="A1" s="215" t="s">
        <v>108</v>
      </c>
      <c r="B1" s="215" t="str">
        <f>Info!C2</f>
        <v>სს ”ლიბერთი ბანკი”</v>
      </c>
    </row>
    <row r="2" spans="1:11">
      <c r="A2" s="215" t="s">
        <v>109</v>
      </c>
      <c r="B2" s="494">
        <f>'1. key ratios'!B2</f>
        <v>45291</v>
      </c>
      <c r="C2" s="216"/>
      <c r="D2" s="216"/>
    </row>
    <row r="3" spans="1:11">
      <c r="B3" s="216"/>
      <c r="C3" s="216"/>
      <c r="D3" s="216"/>
    </row>
    <row r="4" spans="1:11" ht="14.4" thickBot="1">
      <c r="A4" s="215" t="s">
        <v>352</v>
      </c>
      <c r="B4" s="185" t="s">
        <v>351</v>
      </c>
      <c r="C4" s="216"/>
      <c r="D4" s="216"/>
    </row>
    <row r="5" spans="1:11" ht="30" customHeight="1">
      <c r="A5" s="929"/>
      <c r="B5" s="930"/>
      <c r="C5" s="927" t="s">
        <v>384</v>
      </c>
      <c r="D5" s="927"/>
      <c r="E5" s="927"/>
      <c r="F5" s="927" t="s">
        <v>385</v>
      </c>
      <c r="G5" s="927"/>
      <c r="H5" s="927"/>
      <c r="I5" s="927" t="s">
        <v>386</v>
      </c>
      <c r="J5" s="927"/>
      <c r="K5" s="928"/>
    </row>
    <row r="6" spans="1:11">
      <c r="A6" s="213"/>
      <c r="B6" s="214"/>
      <c r="C6" s="217" t="s">
        <v>26</v>
      </c>
      <c r="D6" s="217" t="s">
        <v>90</v>
      </c>
      <c r="E6" s="217" t="s">
        <v>66</v>
      </c>
      <c r="F6" s="217" t="s">
        <v>26</v>
      </c>
      <c r="G6" s="217" t="s">
        <v>90</v>
      </c>
      <c r="H6" s="217" t="s">
        <v>66</v>
      </c>
      <c r="I6" s="217" t="s">
        <v>26</v>
      </c>
      <c r="J6" s="217" t="s">
        <v>90</v>
      </c>
      <c r="K6" s="219" t="s">
        <v>66</v>
      </c>
    </row>
    <row r="7" spans="1:11">
      <c r="A7" s="220" t="s">
        <v>322</v>
      </c>
      <c r="B7" s="212"/>
      <c r="C7" s="212"/>
      <c r="D7" s="212"/>
      <c r="E7" s="212"/>
      <c r="F7" s="212"/>
      <c r="G7" s="212"/>
      <c r="H7" s="212"/>
      <c r="I7" s="212"/>
      <c r="J7" s="212"/>
      <c r="K7" s="221"/>
    </row>
    <row r="8" spans="1:11">
      <c r="A8" s="211">
        <v>1</v>
      </c>
      <c r="B8" s="196" t="s">
        <v>322</v>
      </c>
      <c r="C8" s="531"/>
      <c r="D8" s="531"/>
      <c r="E8" s="531"/>
      <c r="F8" s="532">
        <v>579151220.07500005</v>
      </c>
      <c r="G8" s="532">
        <v>271641420.52911693</v>
      </c>
      <c r="H8" s="532">
        <v>850792640.6041168</v>
      </c>
      <c r="I8" s="532">
        <v>576054696.85206521</v>
      </c>
      <c r="J8" s="532">
        <v>145546235.77382985</v>
      </c>
      <c r="K8" s="533">
        <v>721600932.62589538</v>
      </c>
    </row>
    <row r="9" spans="1:11">
      <c r="A9" s="220" t="s">
        <v>323</v>
      </c>
      <c r="B9" s="212"/>
      <c r="C9" s="534"/>
      <c r="D9" s="534"/>
      <c r="E9" s="534"/>
      <c r="F9" s="534"/>
      <c r="G9" s="534"/>
      <c r="H9" s="534"/>
      <c r="I9" s="534"/>
      <c r="J9" s="534"/>
      <c r="K9" s="535"/>
    </row>
    <row r="10" spans="1:11">
      <c r="A10" s="222">
        <v>2</v>
      </c>
      <c r="B10" s="197" t="s">
        <v>324</v>
      </c>
      <c r="C10" s="536">
        <v>1063882761.2292689</v>
      </c>
      <c r="D10" s="537">
        <v>472398130.94114262</v>
      </c>
      <c r="E10" s="537">
        <v>1536280892.1704118</v>
      </c>
      <c r="F10" s="537">
        <v>162981651.25293618</v>
      </c>
      <c r="G10" s="537">
        <v>103120818.43740748</v>
      </c>
      <c r="H10" s="537">
        <v>266102469.69034365</v>
      </c>
      <c r="I10" s="537">
        <v>42409085.166578948</v>
      </c>
      <c r="J10" s="537">
        <v>28218861.332465079</v>
      </c>
      <c r="K10" s="538">
        <v>70627946.499043986</v>
      </c>
    </row>
    <row r="11" spans="1:11">
      <c r="A11" s="222">
        <v>3</v>
      </c>
      <c r="B11" s="197" t="s">
        <v>325</v>
      </c>
      <c r="C11" s="536">
        <v>1109003281.1367607</v>
      </c>
      <c r="D11" s="537">
        <v>380185648.80841303</v>
      </c>
      <c r="E11" s="537">
        <v>1489188929.9451742</v>
      </c>
      <c r="F11" s="537">
        <v>366522218.30820924</v>
      </c>
      <c r="G11" s="537">
        <v>107401281.8635719</v>
      </c>
      <c r="H11" s="537">
        <v>473923500.1717813</v>
      </c>
      <c r="I11" s="537">
        <v>314400569.26592726</v>
      </c>
      <c r="J11" s="537">
        <v>93028256.947543755</v>
      </c>
      <c r="K11" s="538">
        <v>407428826.21347088</v>
      </c>
    </row>
    <row r="12" spans="1:11">
      <c r="A12" s="222">
        <v>4</v>
      </c>
      <c r="B12" s="197" t="s">
        <v>326</v>
      </c>
      <c r="C12" s="536"/>
      <c r="D12" s="537"/>
      <c r="E12" s="537">
        <v>0</v>
      </c>
      <c r="F12" s="537"/>
      <c r="G12" s="537"/>
      <c r="H12" s="537"/>
      <c r="I12" s="537"/>
      <c r="J12" s="537"/>
      <c r="K12" s="538"/>
    </row>
    <row r="13" spans="1:11">
      <c r="A13" s="222">
        <v>5</v>
      </c>
      <c r="B13" s="197" t="s">
        <v>327</v>
      </c>
      <c r="C13" s="536">
        <v>-181748.42282608713</v>
      </c>
      <c r="D13" s="537">
        <v>0</v>
      </c>
      <c r="E13" s="537">
        <v>-181748.42282608713</v>
      </c>
      <c r="F13" s="537">
        <v>-181748.42282608713</v>
      </c>
      <c r="G13" s="537">
        <v>0</v>
      </c>
      <c r="H13" s="537">
        <v>-181748.42282608713</v>
      </c>
      <c r="I13" s="537">
        <v>-181748.42282608713</v>
      </c>
      <c r="J13" s="537">
        <v>0</v>
      </c>
      <c r="K13" s="538">
        <v>-181748.42282608713</v>
      </c>
    </row>
    <row r="14" spans="1:11">
      <c r="A14" s="222">
        <v>6</v>
      </c>
      <c r="B14" s="197" t="s">
        <v>342</v>
      </c>
      <c r="C14" s="536">
        <v>47317401.428695671</v>
      </c>
      <c r="D14" s="537">
        <v>16635440.949773956</v>
      </c>
      <c r="E14" s="537">
        <v>63952842.378469609</v>
      </c>
      <c r="F14" s="537">
        <v>19129461.10496087</v>
      </c>
      <c r="G14" s="537">
        <v>25338128.599072095</v>
      </c>
      <c r="H14" s="537">
        <v>44467589.704032958</v>
      </c>
      <c r="I14" s="537">
        <v>6312601.4850326078</v>
      </c>
      <c r="J14" s="537">
        <v>8897277.1460033972</v>
      </c>
      <c r="K14" s="538">
        <v>15209878.63103601</v>
      </c>
    </row>
    <row r="15" spans="1:11">
      <c r="A15" s="222">
        <v>7</v>
      </c>
      <c r="B15" s="197" t="s">
        <v>329</v>
      </c>
      <c r="C15" s="536">
        <v>172617478.57434234</v>
      </c>
      <c r="D15" s="537">
        <v>50262149.824065797</v>
      </c>
      <c r="E15" s="537">
        <v>222879628.39840814</v>
      </c>
      <c r="F15" s="537">
        <v>55051508.839168474</v>
      </c>
      <c r="G15" s="537">
        <v>7316259.9735760847</v>
      </c>
      <c r="H15" s="537">
        <v>62367768.812744565</v>
      </c>
      <c r="I15" s="537">
        <v>52965831.583668426</v>
      </c>
      <c r="J15" s="537">
        <v>7908856.243725948</v>
      </c>
      <c r="K15" s="538">
        <v>60874687.827394411</v>
      </c>
    </row>
    <row r="16" spans="1:11">
      <c r="A16" s="222">
        <v>8</v>
      </c>
      <c r="B16" s="198" t="s">
        <v>330</v>
      </c>
      <c r="C16" s="536">
        <v>2392639173.9462414</v>
      </c>
      <c r="D16" s="537">
        <v>919481370.5233953</v>
      </c>
      <c r="E16" s="537">
        <v>3312120544.4696369</v>
      </c>
      <c r="F16" s="537">
        <v>603503091.0824486</v>
      </c>
      <c r="G16" s="537">
        <v>243176488.87362757</v>
      </c>
      <c r="H16" s="537">
        <v>846679579.95607638</v>
      </c>
      <c r="I16" s="537">
        <v>415906339.07838112</v>
      </c>
      <c r="J16" s="537">
        <v>138053251.66973817</v>
      </c>
      <c r="K16" s="538">
        <v>553959590.74811935</v>
      </c>
    </row>
    <row r="17" spans="1:11">
      <c r="A17" s="220" t="s">
        <v>331</v>
      </c>
      <c r="B17" s="212"/>
      <c r="C17" s="534"/>
      <c r="D17" s="534"/>
      <c r="E17" s="534"/>
      <c r="F17" s="534"/>
      <c r="G17" s="534"/>
      <c r="H17" s="534"/>
      <c r="I17" s="534"/>
      <c r="J17" s="534"/>
      <c r="K17" s="535"/>
    </row>
    <row r="18" spans="1:11">
      <c r="A18" s="222">
        <v>9</v>
      </c>
      <c r="B18" s="197" t="s">
        <v>332</v>
      </c>
      <c r="C18" s="536">
        <v>6750000</v>
      </c>
      <c r="D18" s="537">
        <v>0</v>
      </c>
      <c r="E18" s="537">
        <v>6750000</v>
      </c>
      <c r="F18" s="537">
        <v>0</v>
      </c>
      <c r="G18" s="537">
        <v>0</v>
      </c>
      <c r="H18" s="537">
        <v>0</v>
      </c>
      <c r="I18" s="537">
        <v>0</v>
      </c>
      <c r="J18" s="537">
        <v>0</v>
      </c>
      <c r="K18" s="538">
        <v>0</v>
      </c>
    </row>
    <row r="19" spans="1:11">
      <c r="A19" s="222">
        <v>10</v>
      </c>
      <c r="B19" s="197" t="s">
        <v>333</v>
      </c>
      <c r="C19" s="536">
        <v>2065938375.9658866</v>
      </c>
      <c r="D19" s="537">
        <v>630180934.74181437</v>
      </c>
      <c r="E19" s="537">
        <v>2696119310.7077007</v>
      </c>
      <c r="F19" s="537">
        <v>112896106.29813267</v>
      </c>
      <c r="G19" s="537">
        <v>25513318.860188048</v>
      </c>
      <c r="H19" s="537">
        <v>138409425.15832075</v>
      </c>
      <c r="I19" s="537">
        <v>115992629.52106743</v>
      </c>
      <c r="J19" s="537">
        <v>154894448.45330793</v>
      </c>
      <c r="K19" s="538">
        <v>270887077.97437537</v>
      </c>
    </row>
    <row r="20" spans="1:11">
      <c r="A20" s="222">
        <v>11</v>
      </c>
      <c r="B20" s="197" t="s">
        <v>334</v>
      </c>
      <c r="C20" s="536">
        <v>47117420.685995176</v>
      </c>
      <c r="D20" s="537">
        <v>7630983.4924722025</v>
      </c>
      <c r="E20" s="537">
        <v>54748404.178467378</v>
      </c>
      <c r="F20" s="537">
        <v>2112585.28415921</v>
      </c>
      <c r="G20" s="537">
        <v>0</v>
      </c>
      <c r="H20" s="537">
        <v>2112585.28415921</v>
      </c>
      <c r="I20" s="537">
        <v>2112585.28415921</v>
      </c>
      <c r="J20" s="537">
        <v>0</v>
      </c>
      <c r="K20" s="538">
        <v>2112585.28415921</v>
      </c>
    </row>
    <row r="21" spans="1:11" ht="14.4" thickBot="1">
      <c r="A21" s="145">
        <v>12</v>
      </c>
      <c r="B21" s="223" t="s">
        <v>335</v>
      </c>
      <c r="C21" s="539">
        <v>2119805796.6518817</v>
      </c>
      <c r="D21" s="540">
        <v>637811918.23428655</v>
      </c>
      <c r="E21" s="539">
        <v>2757617714.8861685</v>
      </c>
      <c r="F21" s="540">
        <v>115008691.58229189</v>
      </c>
      <c r="G21" s="540">
        <v>25513318.860188048</v>
      </c>
      <c r="H21" s="540">
        <v>140522010.44247997</v>
      </c>
      <c r="I21" s="540">
        <v>118105214.80522664</v>
      </c>
      <c r="J21" s="540">
        <v>154894448.45330793</v>
      </c>
      <c r="K21" s="541">
        <v>272999663.25853455</v>
      </c>
    </row>
    <row r="22" spans="1:11" ht="27" customHeight="1" thickBot="1">
      <c r="A22" s="209"/>
      <c r="B22" s="210"/>
      <c r="C22" s="210"/>
      <c r="D22" s="210"/>
      <c r="E22" s="210"/>
      <c r="F22" s="926" t="s">
        <v>336</v>
      </c>
      <c r="G22" s="927"/>
      <c r="H22" s="927"/>
      <c r="I22" s="926" t="s">
        <v>337</v>
      </c>
      <c r="J22" s="927"/>
      <c r="K22" s="928"/>
    </row>
    <row r="23" spans="1:11">
      <c r="A23" s="202">
        <v>13</v>
      </c>
      <c r="B23" s="199" t="s">
        <v>322</v>
      </c>
      <c r="C23" s="208"/>
      <c r="D23" s="208"/>
      <c r="E23" s="208"/>
      <c r="F23" s="542">
        <v>579151220.07500005</v>
      </c>
      <c r="G23" s="542">
        <v>271641420.52911693</v>
      </c>
      <c r="H23" s="542">
        <v>850792640.60411692</v>
      </c>
      <c r="I23" s="542">
        <v>576054696.85206521</v>
      </c>
      <c r="J23" s="542">
        <v>145546235.77382985</v>
      </c>
      <c r="K23" s="543">
        <v>721600932.62589502</v>
      </c>
    </row>
    <row r="24" spans="1:11" ht="14.4" thickBot="1">
      <c r="A24" s="203">
        <v>14</v>
      </c>
      <c r="B24" s="200" t="s">
        <v>338</v>
      </c>
      <c r="C24" s="224"/>
      <c r="D24" s="206"/>
      <c r="E24" s="207"/>
      <c r="F24" s="544">
        <v>488494399.5001567</v>
      </c>
      <c r="G24" s="544">
        <v>217663170.01343954</v>
      </c>
      <c r="H24" s="544">
        <v>706157569.51359642</v>
      </c>
      <c r="I24" s="544">
        <v>297801124.2731545</v>
      </c>
      <c r="J24" s="544">
        <v>34513312.917434543</v>
      </c>
      <c r="K24" s="545">
        <v>280959927.4895848</v>
      </c>
    </row>
    <row r="25" spans="1:11" ht="14.4" thickBot="1">
      <c r="A25" s="204">
        <v>15</v>
      </c>
      <c r="B25" s="201" t="s">
        <v>339</v>
      </c>
      <c r="C25" s="205"/>
      <c r="D25" s="205"/>
      <c r="E25" s="205"/>
      <c r="F25" s="546">
        <v>1.1855841554531767</v>
      </c>
      <c r="G25" s="546">
        <v>1.2479898207507707</v>
      </c>
      <c r="H25" s="546">
        <v>1.2048198268130803</v>
      </c>
      <c r="I25" s="546">
        <v>1.934360383151831</v>
      </c>
      <c r="J25" s="546">
        <v>4.2171041685281558</v>
      </c>
      <c r="K25" s="547">
        <v>2.5683411121062623</v>
      </c>
    </row>
    <row r="28" spans="1:11" ht="41.4">
      <c r="B28" s="23" t="s">
        <v>383</v>
      </c>
    </row>
  </sheetData>
  <mergeCells count="6">
    <mergeCell ref="F22:H22"/>
    <mergeCell ref="I22:K22"/>
    <mergeCell ref="A5:B5"/>
    <mergeCell ref="C5:E5"/>
    <mergeCell ref="F5:H5"/>
    <mergeCell ref="I5:K5"/>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5" zoomScaleNormal="85" workbookViewId="0">
      <pane xSplit="1" ySplit="5" topLeftCell="B6" activePane="bottomRight" state="frozen"/>
      <selection activeCell="F13" sqref="F13"/>
      <selection pane="topRight" activeCell="F13" sqref="F13"/>
      <selection pane="bottomLeft" activeCell="F13" sqref="F13"/>
      <selection pane="bottomRight" activeCell="G25" sqref="G25"/>
    </sheetView>
  </sheetViews>
  <sheetFormatPr defaultColWidth="9.109375" defaultRowHeight="13.8"/>
  <cols>
    <col min="1" max="1" width="10.5546875" style="39" bestFit="1" customWidth="1"/>
    <col min="2" max="2" width="59" style="39" customWidth="1"/>
    <col min="3" max="3" width="15.5546875" style="39" bestFit="1" customWidth="1"/>
    <col min="4" max="4" width="10.6640625" style="39" customWidth="1"/>
    <col min="5" max="5" width="18.33203125" style="39" bestFit="1" customWidth="1"/>
    <col min="6" max="10" width="10.6640625" style="39" customWidth="1"/>
    <col min="11" max="11" width="11.5546875" style="39" bestFit="1" customWidth="1"/>
    <col min="12" max="13" width="10.6640625" style="39" customWidth="1"/>
    <col min="14" max="14" width="19.44140625" style="39" customWidth="1"/>
    <col min="15" max="16384" width="9.109375" style="12"/>
  </cols>
  <sheetData>
    <row r="1" spans="1:14">
      <c r="A1" s="5" t="s">
        <v>108</v>
      </c>
      <c r="B1" s="39" t="str">
        <f>Info!C2</f>
        <v>სს ”ლიბერთი ბანკი”</v>
      </c>
    </row>
    <row r="2" spans="1:14" ht="14.25" customHeight="1">
      <c r="A2" s="39" t="s">
        <v>109</v>
      </c>
      <c r="B2" s="494">
        <f>'1. key ratios'!B2</f>
        <v>45291</v>
      </c>
    </row>
    <row r="3" spans="1:14" ht="14.25" customHeight="1"/>
    <row r="4" spans="1:14" ht="14.4" thickBot="1">
      <c r="A4" s="2" t="s">
        <v>262</v>
      </c>
      <c r="B4" s="56" t="s">
        <v>74</v>
      </c>
    </row>
    <row r="5" spans="1:14" s="25" customFormat="1">
      <c r="A5" s="111"/>
      <c r="B5" s="112"/>
      <c r="C5" s="113" t="s">
        <v>0</v>
      </c>
      <c r="D5" s="113" t="s">
        <v>1</v>
      </c>
      <c r="E5" s="113" t="s">
        <v>2</v>
      </c>
      <c r="F5" s="113" t="s">
        <v>3</v>
      </c>
      <c r="G5" s="113" t="s">
        <v>4</v>
      </c>
      <c r="H5" s="113" t="s">
        <v>5</v>
      </c>
      <c r="I5" s="113" t="s">
        <v>145</v>
      </c>
      <c r="J5" s="113" t="s">
        <v>146</v>
      </c>
      <c r="K5" s="113" t="s">
        <v>147</v>
      </c>
      <c r="L5" s="113" t="s">
        <v>148</v>
      </c>
      <c r="M5" s="113" t="s">
        <v>149</v>
      </c>
      <c r="N5" s="114" t="s">
        <v>150</v>
      </c>
    </row>
    <row r="6" spans="1:14" ht="75.75" customHeight="1">
      <c r="A6" s="103"/>
      <c r="B6" s="68"/>
      <c r="C6" s="69" t="s">
        <v>84</v>
      </c>
      <c r="D6" s="70" t="s">
        <v>73</v>
      </c>
      <c r="E6" s="71" t="s">
        <v>83</v>
      </c>
      <c r="F6" s="72">
        <v>0</v>
      </c>
      <c r="G6" s="72">
        <v>0.2</v>
      </c>
      <c r="H6" s="72">
        <v>0.35</v>
      </c>
      <c r="I6" s="72">
        <v>0.5</v>
      </c>
      <c r="J6" s="72">
        <v>0.75</v>
      </c>
      <c r="K6" s="72">
        <v>1</v>
      </c>
      <c r="L6" s="72">
        <v>1.5</v>
      </c>
      <c r="M6" s="72">
        <v>2.5</v>
      </c>
      <c r="N6" s="104" t="s">
        <v>74</v>
      </c>
    </row>
    <row r="7" spans="1:14">
      <c r="A7" s="105">
        <v>1</v>
      </c>
      <c r="B7" s="73" t="s">
        <v>75</v>
      </c>
      <c r="C7" s="592">
        <f>SUM(C8:C13)</f>
        <v>62129502</v>
      </c>
      <c r="D7" s="593"/>
      <c r="E7" s="594">
        <f t="shared" ref="E7:M7" si="0">SUM(E8:E13)</f>
        <v>6214337.9699999997</v>
      </c>
      <c r="F7" s="592">
        <f>SUM(F8:F13)</f>
        <v>0</v>
      </c>
      <c r="G7" s="592">
        <f t="shared" si="0"/>
        <v>0</v>
      </c>
      <c r="H7" s="592">
        <f t="shared" si="0"/>
        <v>0</v>
      </c>
      <c r="I7" s="592">
        <f t="shared" si="0"/>
        <v>0</v>
      </c>
      <c r="J7" s="592">
        <f t="shared" si="0"/>
        <v>0</v>
      </c>
      <c r="K7" s="592">
        <f t="shared" si="0"/>
        <v>6214337.9699999997</v>
      </c>
      <c r="L7" s="592">
        <f t="shared" si="0"/>
        <v>0</v>
      </c>
      <c r="M7" s="592">
        <f t="shared" si="0"/>
        <v>0</v>
      </c>
      <c r="N7" s="106">
        <f>SUM(N8:N13)</f>
        <v>6214337.9699999997</v>
      </c>
    </row>
    <row r="8" spans="1:14">
      <c r="A8" s="105">
        <v>1.1000000000000001</v>
      </c>
      <c r="B8" s="74" t="s">
        <v>76</v>
      </c>
      <c r="C8" s="595">
        <v>0</v>
      </c>
      <c r="D8" s="596">
        <v>0.02</v>
      </c>
      <c r="E8" s="594">
        <f>C8*D8</f>
        <v>0</v>
      </c>
      <c r="F8" s="595"/>
      <c r="G8" s="595"/>
      <c r="H8" s="595"/>
      <c r="I8" s="595"/>
      <c r="J8" s="595"/>
      <c r="K8" s="595">
        <v>0</v>
      </c>
      <c r="L8" s="595"/>
      <c r="M8" s="595"/>
      <c r="N8" s="106">
        <f>SUMPRODUCT($F$6:$M$6,F8:M8)</f>
        <v>0</v>
      </c>
    </row>
    <row r="9" spans="1:14">
      <c r="A9" s="105">
        <v>1.2</v>
      </c>
      <c r="B9" s="74" t="s">
        <v>77</v>
      </c>
      <c r="C9" s="595">
        <v>0</v>
      </c>
      <c r="D9" s="596">
        <v>0.05</v>
      </c>
      <c r="E9" s="594">
        <f>C9*D9</f>
        <v>0</v>
      </c>
      <c r="F9" s="595"/>
      <c r="G9" s="595"/>
      <c r="H9" s="595"/>
      <c r="I9" s="595"/>
      <c r="J9" s="595"/>
      <c r="K9" s="595">
        <v>0</v>
      </c>
      <c r="L9" s="595"/>
      <c r="M9" s="595"/>
      <c r="N9" s="106">
        <f t="shared" ref="N9:N12" si="1">SUMPRODUCT($F$6:$M$6,F9:M9)</f>
        <v>0</v>
      </c>
    </row>
    <row r="10" spans="1:14">
      <c r="A10" s="105">
        <v>1.3</v>
      </c>
      <c r="B10" s="74" t="s">
        <v>78</v>
      </c>
      <c r="C10" s="595">
        <v>20663575</v>
      </c>
      <c r="D10" s="596">
        <v>0.08</v>
      </c>
      <c r="E10" s="594">
        <f>C10*D10</f>
        <v>1653086</v>
      </c>
      <c r="F10" s="595"/>
      <c r="G10" s="595"/>
      <c r="H10" s="595"/>
      <c r="I10" s="595"/>
      <c r="J10" s="595"/>
      <c r="K10" s="595">
        <v>1653086</v>
      </c>
      <c r="L10" s="595"/>
      <c r="M10" s="595"/>
      <c r="N10" s="106">
        <f>SUMPRODUCT($F$6:$M$6,F10:M10)</f>
        <v>1653086</v>
      </c>
    </row>
    <row r="11" spans="1:14">
      <c r="A11" s="105">
        <v>1.4</v>
      </c>
      <c r="B11" s="74" t="s">
        <v>79</v>
      </c>
      <c r="C11" s="595">
        <v>41465927</v>
      </c>
      <c r="D11" s="596">
        <v>0.11</v>
      </c>
      <c r="E11" s="594">
        <f>C11*D11</f>
        <v>4561251.97</v>
      </c>
      <c r="F11" s="595"/>
      <c r="G11" s="595"/>
      <c r="H11" s="595"/>
      <c r="I11" s="595"/>
      <c r="J11" s="595"/>
      <c r="K11" s="595">
        <v>4561251.97</v>
      </c>
      <c r="L11" s="595"/>
      <c r="M11" s="595"/>
      <c r="N11" s="106">
        <f t="shared" si="1"/>
        <v>4561251.97</v>
      </c>
    </row>
    <row r="12" spans="1:14">
      <c r="A12" s="105">
        <v>1.5</v>
      </c>
      <c r="B12" s="74" t="s">
        <v>80</v>
      </c>
      <c r="C12" s="595">
        <v>0</v>
      </c>
      <c r="D12" s="596">
        <v>0.14000000000000001</v>
      </c>
      <c r="E12" s="594">
        <f>C12*D12</f>
        <v>0</v>
      </c>
      <c r="F12" s="595"/>
      <c r="G12" s="595"/>
      <c r="H12" s="595"/>
      <c r="I12" s="595"/>
      <c r="J12" s="595"/>
      <c r="K12" s="595">
        <v>0</v>
      </c>
      <c r="L12" s="595"/>
      <c r="M12" s="595"/>
      <c r="N12" s="106">
        <f t="shared" si="1"/>
        <v>0</v>
      </c>
    </row>
    <row r="13" spans="1:14">
      <c r="A13" s="105">
        <v>1.6</v>
      </c>
      <c r="B13" s="75" t="s">
        <v>81</v>
      </c>
      <c r="C13" s="595">
        <v>0</v>
      </c>
      <c r="D13" s="597"/>
      <c r="E13" s="595"/>
      <c r="F13" s="595"/>
      <c r="G13" s="595"/>
      <c r="H13" s="595"/>
      <c r="I13" s="595"/>
      <c r="J13" s="595"/>
      <c r="K13" s="595"/>
      <c r="L13" s="595"/>
      <c r="M13" s="595"/>
      <c r="N13" s="106">
        <f>SUMPRODUCT($F$6:$M$6,F13:M13)</f>
        <v>0</v>
      </c>
    </row>
    <row r="14" spans="1:14">
      <c r="A14" s="105">
        <v>2</v>
      </c>
      <c r="B14" s="76" t="s">
        <v>82</v>
      </c>
      <c r="C14" s="592">
        <f>SUM(C15:C20)</f>
        <v>0</v>
      </c>
      <c r="D14" s="593"/>
      <c r="E14" s="594">
        <f t="shared" ref="E14:M14" si="2">SUM(E15:E20)</f>
        <v>0</v>
      </c>
      <c r="F14" s="595">
        <f t="shared" si="2"/>
        <v>0</v>
      </c>
      <c r="G14" s="595">
        <f t="shared" si="2"/>
        <v>0</v>
      </c>
      <c r="H14" s="595">
        <f t="shared" si="2"/>
        <v>0</v>
      </c>
      <c r="I14" s="595">
        <f t="shared" si="2"/>
        <v>0</v>
      </c>
      <c r="J14" s="595">
        <f t="shared" si="2"/>
        <v>0</v>
      </c>
      <c r="K14" s="595">
        <f t="shared" si="2"/>
        <v>0</v>
      </c>
      <c r="L14" s="595">
        <f t="shared" si="2"/>
        <v>0</v>
      </c>
      <c r="M14" s="595">
        <f t="shared" si="2"/>
        <v>0</v>
      </c>
      <c r="N14" s="106">
        <f>SUM(N15:N20)</f>
        <v>0</v>
      </c>
    </row>
    <row r="15" spans="1:14">
      <c r="A15" s="105">
        <v>2.1</v>
      </c>
      <c r="B15" s="75" t="s">
        <v>76</v>
      </c>
      <c r="C15" s="595"/>
      <c r="D15" s="596">
        <v>5.0000000000000001E-3</v>
      </c>
      <c r="E15" s="594">
        <f>C15*D15</f>
        <v>0</v>
      </c>
      <c r="F15" s="595"/>
      <c r="G15" s="595"/>
      <c r="H15" s="595"/>
      <c r="I15" s="595"/>
      <c r="J15" s="595"/>
      <c r="K15" s="595"/>
      <c r="L15" s="595"/>
      <c r="M15" s="595"/>
      <c r="N15" s="106">
        <f>SUMPRODUCT($F$6:$M$6,F15:M15)</f>
        <v>0</v>
      </c>
    </row>
    <row r="16" spans="1:14">
      <c r="A16" s="105">
        <v>2.2000000000000002</v>
      </c>
      <c r="B16" s="75" t="s">
        <v>77</v>
      </c>
      <c r="C16" s="595"/>
      <c r="D16" s="596">
        <v>0.01</v>
      </c>
      <c r="E16" s="594">
        <f>C16*D16</f>
        <v>0</v>
      </c>
      <c r="F16" s="595"/>
      <c r="G16" s="595"/>
      <c r="H16" s="595"/>
      <c r="I16" s="595"/>
      <c r="J16" s="595"/>
      <c r="K16" s="595"/>
      <c r="L16" s="595"/>
      <c r="M16" s="595"/>
      <c r="N16" s="106">
        <f t="shared" ref="N16:N20" si="3">SUMPRODUCT($F$6:$M$6,F16:M16)</f>
        <v>0</v>
      </c>
    </row>
    <row r="17" spans="1:14">
      <c r="A17" s="105">
        <v>2.2999999999999998</v>
      </c>
      <c r="B17" s="75" t="s">
        <v>78</v>
      </c>
      <c r="C17" s="595"/>
      <c r="D17" s="596">
        <v>0.02</v>
      </c>
      <c r="E17" s="594">
        <f>C17*D17</f>
        <v>0</v>
      </c>
      <c r="F17" s="595"/>
      <c r="G17" s="595"/>
      <c r="H17" s="595"/>
      <c r="I17" s="595"/>
      <c r="J17" s="595"/>
      <c r="K17" s="595"/>
      <c r="L17" s="595"/>
      <c r="M17" s="595"/>
      <c r="N17" s="106">
        <f t="shared" si="3"/>
        <v>0</v>
      </c>
    </row>
    <row r="18" spans="1:14">
      <c r="A18" s="105">
        <v>2.4</v>
      </c>
      <c r="B18" s="75" t="s">
        <v>79</v>
      </c>
      <c r="C18" s="595"/>
      <c r="D18" s="596">
        <v>0.03</v>
      </c>
      <c r="E18" s="594">
        <f>C18*D18</f>
        <v>0</v>
      </c>
      <c r="F18" s="595"/>
      <c r="G18" s="595"/>
      <c r="H18" s="595"/>
      <c r="I18" s="595"/>
      <c r="J18" s="595"/>
      <c r="K18" s="595"/>
      <c r="L18" s="595"/>
      <c r="M18" s="595"/>
      <c r="N18" s="106">
        <f t="shared" si="3"/>
        <v>0</v>
      </c>
    </row>
    <row r="19" spans="1:14">
      <c r="A19" s="105">
        <v>2.5</v>
      </c>
      <c r="B19" s="75" t="s">
        <v>80</v>
      </c>
      <c r="C19" s="595"/>
      <c r="D19" s="596">
        <v>0.04</v>
      </c>
      <c r="E19" s="594">
        <f>C19*D19</f>
        <v>0</v>
      </c>
      <c r="F19" s="595"/>
      <c r="G19" s="595"/>
      <c r="H19" s="595"/>
      <c r="I19" s="595"/>
      <c r="J19" s="595"/>
      <c r="K19" s="595"/>
      <c r="L19" s="595"/>
      <c r="M19" s="595"/>
      <c r="N19" s="106">
        <f t="shared" si="3"/>
        <v>0</v>
      </c>
    </row>
    <row r="20" spans="1:14">
      <c r="A20" s="105">
        <v>2.6</v>
      </c>
      <c r="B20" s="75" t="s">
        <v>81</v>
      </c>
      <c r="C20" s="595"/>
      <c r="D20" s="597"/>
      <c r="E20" s="598"/>
      <c r="F20" s="595"/>
      <c r="G20" s="595"/>
      <c r="H20" s="595"/>
      <c r="I20" s="595"/>
      <c r="J20" s="595"/>
      <c r="K20" s="595"/>
      <c r="L20" s="595"/>
      <c r="M20" s="595"/>
      <c r="N20" s="106">
        <f t="shared" si="3"/>
        <v>0</v>
      </c>
    </row>
    <row r="21" spans="1:14" ht="14.4" thickBot="1">
      <c r="A21" s="107">
        <v>3</v>
      </c>
      <c r="B21" s="108" t="s">
        <v>66</v>
      </c>
      <c r="C21" s="176">
        <f>C14+C7</f>
        <v>62129502</v>
      </c>
      <c r="D21" s="109"/>
      <c r="E21" s="177">
        <f>E14+E7</f>
        <v>6214337.9699999997</v>
      </c>
      <c r="F21" s="178">
        <f>F7+F14</f>
        <v>0</v>
      </c>
      <c r="G21" s="178">
        <f t="shared" ref="G21:L21" si="4">G7+G14</f>
        <v>0</v>
      </c>
      <c r="H21" s="178">
        <f t="shared" si="4"/>
        <v>0</v>
      </c>
      <c r="I21" s="178">
        <f t="shared" si="4"/>
        <v>0</v>
      </c>
      <c r="J21" s="178">
        <f t="shared" si="4"/>
        <v>0</v>
      </c>
      <c r="K21" s="178">
        <f t="shared" si="4"/>
        <v>6214337.9699999997</v>
      </c>
      <c r="L21" s="178">
        <f t="shared" si="4"/>
        <v>0</v>
      </c>
      <c r="M21" s="178">
        <f>M7+M14</f>
        <v>0</v>
      </c>
      <c r="N21" s="110">
        <f>N14+N7</f>
        <v>6214337.9699999997</v>
      </c>
    </row>
    <row r="22" spans="1:14">
      <c r="E22" s="179"/>
      <c r="F22" s="179"/>
      <c r="G22" s="179"/>
      <c r="H22" s="179"/>
      <c r="I22" s="179"/>
      <c r="J22" s="179"/>
      <c r="K22" s="179"/>
      <c r="L22" s="179"/>
      <c r="M22" s="179"/>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pageSetup scale="3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9" zoomScale="85" zoomScaleNormal="85" workbookViewId="0">
      <selection activeCell="B47" sqref="B47"/>
    </sheetView>
  </sheetViews>
  <sheetFormatPr defaultRowHeight="14.4"/>
  <cols>
    <col min="1" max="1" width="11.44140625" customWidth="1"/>
    <col min="2" max="2" width="77.88671875" style="4" customWidth="1"/>
    <col min="3" max="3" width="17.6640625" customWidth="1"/>
    <col min="5" max="5" width="17.6640625" customWidth="1"/>
    <col min="6" max="6" width="9" customWidth="1"/>
  </cols>
  <sheetData>
    <row r="1" spans="1:3">
      <c r="A1" s="215" t="s">
        <v>108</v>
      </c>
      <c r="B1" t="str">
        <f>Info!C2</f>
        <v>სს ”ლიბერთი ბანკი”</v>
      </c>
    </row>
    <row r="2" spans="1:3">
      <c r="A2" s="215" t="s">
        <v>109</v>
      </c>
      <c r="B2" s="494">
        <f>'1. key ratios'!B2</f>
        <v>45291</v>
      </c>
    </row>
    <row r="3" spans="1:3">
      <c r="A3" s="215"/>
      <c r="B3"/>
    </row>
    <row r="4" spans="1:3" ht="15" thickBot="1">
      <c r="A4" s="215" t="s">
        <v>428</v>
      </c>
      <c r="B4" t="s">
        <v>387</v>
      </c>
    </row>
    <row r="5" spans="1:3">
      <c r="A5" s="812"/>
      <c r="B5" s="813" t="s">
        <v>388</v>
      </c>
      <c r="C5" s="814"/>
    </row>
    <row r="6" spans="1:3">
      <c r="A6" s="815">
        <v>1</v>
      </c>
      <c r="B6" s="816" t="s">
        <v>440</v>
      </c>
      <c r="C6" s="817">
        <v>4098668679.0372305</v>
      </c>
    </row>
    <row r="7" spans="1:3">
      <c r="A7" s="815">
        <v>2</v>
      </c>
      <c r="B7" s="816" t="s">
        <v>389</v>
      </c>
      <c r="C7" s="817">
        <v>-86451566.162203416</v>
      </c>
    </row>
    <row r="8" spans="1:3">
      <c r="A8" s="818">
        <v>3</v>
      </c>
      <c r="B8" s="819" t="s">
        <v>390</v>
      </c>
      <c r="C8" s="820">
        <f>C6+C7</f>
        <v>4012217112.8750272</v>
      </c>
    </row>
    <row r="9" spans="1:3">
      <c r="A9" s="821"/>
      <c r="B9" s="822" t="s">
        <v>391</v>
      </c>
      <c r="C9" s="823"/>
    </row>
    <row r="10" spans="1:3">
      <c r="A10" s="824">
        <v>4</v>
      </c>
      <c r="B10" s="825" t="s">
        <v>392</v>
      </c>
      <c r="C10" s="817"/>
    </row>
    <row r="11" spans="1:3">
      <c r="A11" s="824">
        <v>5</v>
      </c>
      <c r="B11" s="826" t="s">
        <v>393</v>
      </c>
      <c r="C11" s="817"/>
    </row>
    <row r="12" spans="1:3">
      <c r="A12" s="824" t="s">
        <v>394</v>
      </c>
      <c r="B12" s="816" t="s">
        <v>395</v>
      </c>
      <c r="C12" s="820">
        <f>'15. CCR'!E21</f>
        <v>6214337.9699999997</v>
      </c>
    </row>
    <row r="13" spans="1:3" ht="16.95" customHeight="1">
      <c r="A13" s="827">
        <v>6</v>
      </c>
      <c r="B13" s="828" t="s">
        <v>396</v>
      </c>
      <c r="C13" s="817"/>
    </row>
    <row r="14" spans="1:3">
      <c r="A14" s="827">
        <v>7</v>
      </c>
      <c r="B14" s="829" t="s">
        <v>397</v>
      </c>
      <c r="C14" s="817"/>
    </row>
    <row r="15" spans="1:3">
      <c r="A15" s="830">
        <v>8</v>
      </c>
      <c r="B15" s="816" t="s">
        <v>398</v>
      </c>
      <c r="C15" s="817"/>
    </row>
    <row r="16" spans="1:3" ht="22.8">
      <c r="A16" s="827">
        <v>9</v>
      </c>
      <c r="B16" s="829" t="s">
        <v>399</v>
      </c>
      <c r="C16" s="817"/>
    </row>
    <row r="17" spans="1:3">
      <c r="A17" s="827">
        <v>10</v>
      </c>
      <c r="B17" s="829" t="s">
        <v>400</v>
      </c>
      <c r="C17" s="817"/>
    </row>
    <row r="18" spans="1:3">
      <c r="A18" s="831">
        <v>11</v>
      </c>
      <c r="B18" s="832" t="s">
        <v>401</v>
      </c>
      <c r="C18" s="820">
        <f>SUM(C10:C17)</f>
        <v>6214337.9699999997</v>
      </c>
    </row>
    <row r="19" spans="1:3">
      <c r="A19" s="821"/>
      <c r="B19" s="822" t="s">
        <v>402</v>
      </c>
      <c r="C19" s="833"/>
    </row>
    <row r="20" spans="1:3" ht="21" customHeight="1">
      <c r="A20" s="827">
        <v>12</v>
      </c>
      <c r="B20" s="825" t="s">
        <v>403</v>
      </c>
      <c r="C20" s="817"/>
    </row>
    <row r="21" spans="1:3">
      <c r="A21" s="827">
        <v>13</v>
      </c>
      <c r="B21" s="825" t="s">
        <v>404</v>
      </c>
      <c r="C21" s="817"/>
    </row>
    <row r="22" spans="1:3">
      <c r="A22" s="827">
        <v>14</v>
      </c>
      <c r="B22" s="825" t="s">
        <v>405</v>
      </c>
      <c r="C22" s="817"/>
    </row>
    <row r="23" spans="1:3" ht="22.8">
      <c r="A23" s="827" t="s">
        <v>406</v>
      </c>
      <c r="B23" s="825" t="s">
        <v>407</v>
      </c>
      <c r="C23" s="817"/>
    </row>
    <row r="24" spans="1:3">
      <c r="A24" s="827">
        <v>15</v>
      </c>
      <c r="B24" s="825" t="s">
        <v>408</v>
      </c>
      <c r="C24" s="817"/>
    </row>
    <row r="25" spans="1:3">
      <c r="A25" s="827" t="s">
        <v>409</v>
      </c>
      <c r="B25" s="816" t="s">
        <v>410</v>
      </c>
      <c r="C25" s="817"/>
    </row>
    <row r="26" spans="1:3">
      <c r="A26" s="831">
        <v>16</v>
      </c>
      <c r="B26" s="832" t="s">
        <v>411</v>
      </c>
      <c r="C26" s="820">
        <f>SUM(C20:C25)</f>
        <v>0</v>
      </c>
    </row>
    <row r="27" spans="1:3">
      <c r="A27" s="821"/>
      <c r="B27" s="822" t="s">
        <v>412</v>
      </c>
      <c r="C27" s="823"/>
    </row>
    <row r="28" spans="1:3">
      <c r="A28" s="824">
        <v>17</v>
      </c>
      <c r="B28" s="816" t="s">
        <v>413</v>
      </c>
      <c r="C28" s="817">
        <v>228541117.67927337</v>
      </c>
    </row>
    <row r="29" spans="1:3">
      <c r="A29" s="824">
        <v>18</v>
      </c>
      <c r="B29" s="816" t="s">
        <v>414</v>
      </c>
      <c r="C29" s="817">
        <v>-165613757.38644627</v>
      </c>
    </row>
    <row r="30" spans="1:3">
      <c r="A30" s="831">
        <v>19</v>
      </c>
      <c r="B30" s="832" t="s">
        <v>415</v>
      </c>
      <c r="C30" s="820">
        <f>C28+C29</f>
        <v>62927360.2928271</v>
      </c>
    </row>
    <row r="31" spans="1:3">
      <c r="A31" s="834"/>
      <c r="B31" s="822" t="s">
        <v>416</v>
      </c>
      <c r="C31" s="823"/>
    </row>
    <row r="32" spans="1:3">
      <c r="A32" s="824" t="s">
        <v>417</v>
      </c>
      <c r="B32" s="825" t="s">
        <v>418</v>
      </c>
      <c r="C32" s="835"/>
    </row>
    <row r="33" spans="1:3">
      <c r="A33" s="824" t="s">
        <v>419</v>
      </c>
      <c r="B33" s="826" t="s">
        <v>420</v>
      </c>
      <c r="C33" s="835"/>
    </row>
    <row r="34" spans="1:3">
      <c r="A34" s="821"/>
      <c r="B34" s="822" t="s">
        <v>421</v>
      </c>
      <c r="C34" s="823"/>
    </row>
    <row r="35" spans="1:3">
      <c r="A35" s="831">
        <v>20</v>
      </c>
      <c r="B35" s="832" t="s">
        <v>86</v>
      </c>
      <c r="C35" s="820">
        <f>'1. key ratios'!C9</f>
        <v>406023874.06085187</v>
      </c>
    </row>
    <row r="36" spans="1:3">
      <c r="A36" s="831">
        <v>21</v>
      </c>
      <c r="B36" s="832" t="s">
        <v>422</v>
      </c>
      <c r="C36" s="820">
        <f>C8+C18+C26+C30</f>
        <v>4081358811.1378541</v>
      </c>
    </row>
    <row r="37" spans="1:3">
      <c r="A37" s="836"/>
      <c r="B37" s="837" t="s">
        <v>387</v>
      </c>
      <c r="C37" s="823"/>
    </row>
    <row r="38" spans="1:3">
      <c r="A38" s="831">
        <v>22</v>
      </c>
      <c r="B38" s="832" t="s">
        <v>387</v>
      </c>
      <c r="C38" s="838">
        <f>IFERROR(C35/C36,0)</f>
        <v>9.9482523553878682E-2</v>
      </c>
    </row>
    <row r="39" spans="1:3">
      <c r="A39" s="836"/>
      <c r="B39" s="837" t="s">
        <v>423</v>
      </c>
      <c r="C39" s="823"/>
    </row>
    <row r="40" spans="1:3">
      <c r="A40" s="839" t="s">
        <v>424</v>
      </c>
      <c r="B40" s="825" t="s">
        <v>425</v>
      </c>
      <c r="C40" s="835"/>
    </row>
    <row r="41" spans="1:3" ht="15" thickBot="1">
      <c r="A41" s="840" t="s">
        <v>426</v>
      </c>
      <c r="B41" s="841" t="s">
        <v>427</v>
      </c>
      <c r="C41" s="842"/>
    </row>
    <row r="43" spans="1:3">
      <c r="B43" s="254" t="s">
        <v>441</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75" zoomScaleNormal="75" workbookViewId="0">
      <pane xSplit="2" ySplit="6" topLeftCell="C7" activePane="bottomRight" state="frozen"/>
      <selection activeCell="F13" sqref="F13"/>
      <selection pane="topRight" activeCell="F13" sqref="F13"/>
      <selection pane="bottomLeft" activeCell="F13" sqref="F13"/>
      <selection pane="bottomRight" activeCell="G45" sqref="G45"/>
    </sheetView>
  </sheetViews>
  <sheetFormatPr defaultRowHeight="14.4"/>
  <cols>
    <col min="1" max="1" width="9.88671875" style="215" bestFit="1" customWidth="1"/>
    <col min="2" max="2" width="73.5546875" style="23" customWidth="1"/>
    <col min="3" max="4" width="17.5546875" style="215" customWidth="1"/>
    <col min="5" max="5" width="18.33203125" style="215" customWidth="1"/>
    <col min="6" max="6" width="17.5546875" style="215" customWidth="1"/>
    <col min="7" max="7" width="19.44140625" style="215" customWidth="1"/>
  </cols>
  <sheetData>
    <row r="1" spans="1:7">
      <c r="A1" s="215" t="s">
        <v>108</v>
      </c>
      <c r="B1" s="215" t="str">
        <f>Info!C2</f>
        <v>სს ”ლიბერთი ბანკი”</v>
      </c>
    </row>
    <row r="2" spans="1:7">
      <c r="A2" s="215" t="s">
        <v>109</v>
      </c>
      <c r="B2" s="494">
        <f>'1. key ratios'!B2</f>
        <v>45291</v>
      </c>
    </row>
    <row r="3" spans="1:7">
      <c r="B3" s="263"/>
    </row>
    <row r="4" spans="1:7" ht="15" thickBot="1">
      <c r="A4" s="215" t="s">
        <v>488</v>
      </c>
      <c r="B4" s="264" t="s">
        <v>453</v>
      </c>
    </row>
    <row r="5" spans="1:7">
      <c r="A5" s="265"/>
      <c r="B5" s="266"/>
      <c r="C5" s="931" t="s">
        <v>454</v>
      </c>
      <c r="D5" s="931"/>
      <c r="E5" s="931"/>
      <c r="F5" s="931"/>
      <c r="G5" s="932" t="s">
        <v>455</v>
      </c>
    </row>
    <row r="6" spans="1:7">
      <c r="A6" s="267"/>
      <c r="B6" s="268"/>
      <c r="C6" s="682" t="s">
        <v>456</v>
      </c>
      <c r="D6" s="683" t="s">
        <v>457</v>
      </c>
      <c r="E6" s="683" t="s">
        <v>458</v>
      </c>
      <c r="F6" s="683" t="s">
        <v>459</v>
      </c>
      <c r="G6" s="933"/>
    </row>
    <row r="7" spans="1:7">
      <c r="A7" s="269"/>
      <c r="B7" s="270" t="s">
        <v>460</v>
      </c>
      <c r="C7" s="271"/>
      <c r="D7" s="271"/>
      <c r="E7" s="271"/>
      <c r="F7" s="271"/>
      <c r="G7" s="272"/>
    </row>
    <row r="8" spans="1:7">
      <c r="A8" s="725">
        <v>1</v>
      </c>
      <c r="B8" s="726" t="s">
        <v>461</v>
      </c>
      <c r="C8" s="645">
        <f>SUM(C9:C10)</f>
        <v>406023874.06085187</v>
      </c>
      <c r="D8" s="645">
        <f>SUM(D9:D10)</f>
        <v>0</v>
      </c>
      <c r="E8" s="645">
        <f>SUM(E9:E10)</f>
        <v>0</v>
      </c>
      <c r="F8" s="645">
        <f>SUM(F9:F10)</f>
        <v>336616070.13132423</v>
      </c>
      <c r="G8" s="646">
        <f>SUM(G9:G10)</f>
        <v>742639944.1921761</v>
      </c>
    </row>
    <row r="9" spans="1:7">
      <c r="A9" s="725">
        <v>2</v>
      </c>
      <c r="B9" s="727" t="s">
        <v>85</v>
      </c>
      <c r="C9" s="645">
        <v>406023874.06085187</v>
      </c>
      <c r="D9" s="645"/>
      <c r="E9" s="645"/>
      <c r="F9" s="645">
        <v>61134682.284000002</v>
      </c>
      <c r="G9" s="646">
        <v>467158556.34485185</v>
      </c>
    </row>
    <row r="10" spans="1:7">
      <c r="A10" s="725">
        <v>3</v>
      </c>
      <c r="B10" s="727" t="s">
        <v>462</v>
      </c>
      <c r="C10" s="647"/>
      <c r="D10" s="647"/>
      <c r="E10" s="647"/>
      <c r="F10" s="645">
        <v>275481387.84732425</v>
      </c>
      <c r="G10" s="646">
        <v>275481387.84732425</v>
      </c>
    </row>
    <row r="11" spans="1:7" ht="27.6">
      <c r="A11" s="725">
        <v>4</v>
      </c>
      <c r="B11" s="726" t="s">
        <v>463</v>
      </c>
      <c r="C11" s="645">
        <f t="shared" ref="C11:E11" si="0">SUM(C12:C13)</f>
        <v>620769193.62680781</v>
      </c>
      <c r="D11" s="645">
        <f t="shared" si="0"/>
        <v>604704441.64674091</v>
      </c>
      <c r="E11" s="645">
        <f t="shared" si="0"/>
        <v>323435909.34698313</v>
      </c>
      <c r="F11" s="645">
        <f>SUM(F12:F13)</f>
        <v>25110345.25454</v>
      </c>
      <c r="G11" s="646">
        <f>SUM(G12:G13)</f>
        <v>1415169921.432245</v>
      </c>
    </row>
    <row r="12" spans="1:7">
      <c r="A12" s="725">
        <v>5</v>
      </c>
      <c r="B12" s="727" t="s">
        <v>464</v>
      </c>
      <c r="C12" s="645">
        <v>507152898.37368166</v>
      </c>
      <c r="D12" s="573">
        <v>561305771.62321591</v>
      </c>
      <c r="E12" s="645">
        <v>307017265.48416412</v>
      </c>
      <c r="F12" s="645">
        <v>20435123.39607</v>
      </c>
      <c r="G12" s="646">
        <v>1326115505.933275</v>
      </c>
    </row>
    <row r="13" spans="1:7">
      <c r="A13" s="725">
        <v>6</v>
      </c>
      <c r="B13" s="727" t="s">
        <v>465</v>
      </c>
      <c r="C13" s="645">
        <v>113616295.25312613</v>
      </c>
      <c r="D13" s="573">
        <v>43398670.023525</v>
      </c>
      <c r="E13" s="645">
        <v>16418643.862819001</v>
      </c>
      <c r="F13" s="645">
        <v>4675221.8584700013</v>
      </c>
      <c r="G13" s="646">
        <v>89054415.498970076</v>
      </c>
    </row>
    <row r="14" spans="1:7">
      <c r="A14" s="725">
        <v>7</v>
      </c>
      <c r="B14" s="726" t="s">
        <v>466</v>
      </c>
      <c r="C14" s="645">
        <f>SUM(C15:C16)</f>
        <v>670970820.30069077</v>
      </c>
      <c r="D14" s="645">
        <f t="shared" ref="D14:F14" si="1">SUM(D15:D16)</f>
        <v>718656594.99354649</v>
      </c>
      <c r="E14" s="645">
        <f t="shared" si="1"/>
        <v>136558474.23070639</v>
      </c>
      <c r="F14" s="645">
        <f t="shared" si="1"/>
        <v>13330304</v>
      </c>
      <c r="G14" s="646">
        <f>SUM(G15:G16)</f>
        <v>545525375.52446711</v>
      </c>
    </row>
    <row r="15" spans="1:7" ht="69">
      <c r="A15" s="725">
        <v>8</v>
      </c>
      <c r="B15" s="727" t="s">
        <v>467</v>
      </c>
      <c r="C15" s="645">
        <v>606005805.45592129</v>
      </c>
      <c r="D15" s="860">
        <v>335156167.36230642</v>
      </c>
      <c r="E15" s="645">
        <v>81185592.041000396</v>
      </c>
      <c r="F15" s="645">
        <v>13330304</v>
      </c>
      <c r="G15" s="646">
        <v>517838934.42961407</v>
      </c>
    </row>
    <row r="16" spans="1:7" ht="41.4">
      <c r="A16" s="725">
        <v>9</v>
      </c>
      <c r="B16" s="727" t="s">
        <v>468</v>
      </c>
      <c r="C16" s="645">
        <v>64965014.844769433</v>
      </c>
      <c r="D16" s="573">
        <v>383500427.63124001</v>
      </c>
      <c r="E16" s="645">
        <v>55372882.189705998</v>
      </c>
      <c r="F16" s="645">
        <v>0</v>
      </c>
      <c r="G16" s="646">
        <v>27686441.094852999</v>
      </c>
    </row>
    <row r="17" spans="1:7">
      <c r="A17" s="725">
        <v>10</v>
      </c>
      <c r="B17" s="726" t="s">
        <v>469</v>
      </c>
      <c r="C17" s="645"/>
      <c r="D17" s="573"/>
      <c r="E17" s="645"/>
      <c r="F17" s="645"/>
      <c r="G17" s="646"/>
    </row>
    <row r="18" spans="1:7">
      <c r="A18" s="725">
        <v>11</v>
      </c>
      <c r="B18" s="726" t="s">
        <v>89</v>
      </c>
      <c r="C18" s="645">
        <f>SUM(C19:C20)</f>
        <v>0</v>
      </c>
      <c r="D18" s="573">
        <f t="shared" ref="D18:G18" si="2">SUM(D19:D20)</f>
        <v>76499868.760466993</v>
      </c>
      <c r="E18" s="645">
        <f t="shared" si="2"/>
        <v>6795379.5075709997</v>
      </c>
      <c r="F18" s="645">
        <f t="shared" si="2"/>
        <v>46075897.250661984</v>
      </c>
      <c r="G18" s="646">
        <f t="shared" si="2"/>
        <v>0</v>
      </c>
    </row>
    <row r="19" spans="1:7">
      <c r="A19" s="725">
        <v>12</v>
      </c>
      <c r="B19" s="727" t="s">
        <v>470</v>
      </c>
      <c r="C19" s="647"/>
      <c r="D19" s="573"/>
      <c r="E19" s="645">
        <v>0</v>
      </c>
      <c r="F19" s="645">
        <v>0</v>
      </c>
      <c r="G19" s="646">
        <v>0</v>
      </c>
    </row>
    <row r="20" spans="1:7" ht="27.6">
      <c r="A20" s="725">
        <v>13</v>
      </c>
      <c r="B20" s="727" t="s">
        <v>471</v>
      </c>
      <c r="C20" s="645">
        <v>0</v>
      </c>
      <c r="D20" s="645">
        <v>76499868.760466993</v>
      </c>
      <c r="E20" s="645">
        <v>6795379.5075709997</v>
      </c>
      <c r="F20" s="645">
        <v>46075897.250661984</v>
      </c>
      <c r="G20" s="646">
        <v>0</v>
      </c>
    </row>
    <row r="21" spans="1:7">
      <c r="A21" s="728">
        <v>14</v>
      </c>
      <c r="B21" s="729" t="s">
        <v>472</v>
      </c>
      <c r="C21" s="647"/>
      <c r="D21" s="647"/>
      <c r="E21" s="647"/>
      <c r="F21" s="647"/>
      <c r="G21" s="648">
        <f>SUM(G8,G11,G14,G17,G18)</f>
        <v>2703335241.1488881</v>
      </c>
    </row>
    <row r="22" spans="1:7">
      <c r="A22" s="273"/>
      <c r="B22" s="282" t="s">
        <v>473</v>
      </c>
      <c r="C22" s="274"/>
      <c r="D22" s="275"/>
      <c r="E22" s="274"/>
      <c r="F22" s="274"/>
      <c r="G22" s="276"/>
    </row>
    <row r="23" spans="1:7">
      <c r="A23" s="725">
        <v>15</v>
      </c>
      <c r="B23" s="726" t="s">
        <v>322</v>
      </c>
      <c r="C23" s="649">
        <v>661214121.17410576</v>
      </c>
      <c r="D23" s="650">
        <v>289954600</v>
      </c>
      <c r="E23" s="649">
        <v>0</v>
      </c>
      <c r="F23" s="649">
        <v>0</v>
      </c>
      <c r="G23" s="646">
        <v>27200440.200805292</v>
      </c>
    </row>
    <row r="24" spans="1:7">
      <c r="A24" s="725">
        <v>16</v>
      </c>
      <c r="B24" s="726" t="s">
        <v>474</v>
      </c>
      <c r="C24" s="645">
        <f>SUM(C25:C27,C29,C31)</f>
        <v>839177.35870202002</v>
      </c>
      <c r="D24" s="573">
        <f t="shared" ref="D24:G24" si="3">SUM(D25:D27,D29,D31)</f>
        <v>709067204.23259437</v>
      </c>
      <c r="E24" s="645">
        <f t="shared" si="3"/>
        <v>424529758.60991228</v>
      </c>
      <c r="F24" s="645">
        <f t="shared" si="3"/>
        <v>1535677051.4190617</v>
      </c>
      <c r="G24" s="646">
        <f t="shared" si="3"/>
        <v>1796487645.2646942</v>
      </c>
    </row>
    <row r="25" spans="1:7" ht="27.6">
      <c r="A25" s="725">
        <v>17</v>
      </c>
      <c r="B25" s="727" t="s">
        <v>475</v>
      </c>
      <c r="C25" s="645">
        <v>0</v>
      </c>
      <c r="D25" s="573">
        <v>0</v>
      </c>
      <c r="E25" s="645">
        <v>0</v>
      </c>
      <c r="F25" s="645">
        <v>0</v>
      </c>
      <c r="G25" s="646"/>
    </row>
    <row r="26" spans="1:7" ht="41.4">
      <c r="A26" s="725">
        <v>18</v>
      </c>
      <c r="B26" s="727" t="s">
        <v>476</v>
      </c>
      <c r="C26" s="645">
        <v>839177.35870202002</v>
      </c>
      <c r="D26" s="573">
        <v>29931014.329100005</v>
      </c>
      <c r="E26" s="645">
        <v>3291497.9319000002</v>
      </c>
      <c r="F26" s="645">
        <v>9210158.7388000004</v>
      </c>
      <c r="G26" s="646">
        <v>15345559.854115002</v>
      </c>
    </row>
    <row r="27" spans="1:7" ht="27.6">
      <c r="A27" s="725">
        <v>19</v>
      </c>
      <c r="B27" s="727" t="s">
        <v>477</v>
      </c>
      <c r="C27" s="645"/>
      <c r="D27" s="573">
        <v>624274447.2703259</v>
      </c>
      <c r="E27" s="645">
        <v>371006807.41090691</v>
      </c>
      <c r="F27" s="645">
        <v>1164828668.691268</v>
      </c>
      <c r="G27" s="646">
        <v>1487744995.7281945</v>
      </c>
    </row>
    <row r="28" spans="1:7">
      <c r="A28" s="725">
        <v>20</v>
      </c>
      <c r="B28" s="730" t="s">
        <v>478</v>
      </c>
      <c r="C28" s="645"/>
      <c r="D28" s="573">
        <v>0</v>
      </c>
      <c r="E28" s="645">
        <v>0</v>
      </c>
      <c r="F28" s="645">
        <v>0</v>
      </c>
      <c r="G28" s="646">
        <v>0</v>
      </c>
    </row>
    <row r="29" spans="1:7">
      <c r="A29" s="725">
        <v>21</v>
      </c>
      <c r="B29" s="727" t="s">
        <v>479</v>
      </c>
      <c r="C29" s="645"/>
      <c r="D29" s="573">
        <v>53233289.469538219</v>
      </c>
      <c r="E29" s="645">
        <v>49665094.20132</v>
      </c>
      <c r="F29" s="645">
        <v>332709993.2919845</v>
      </c>
      <c r="G29" s="646">
        <v>267710687.4752191</v>
      </c>
    </row>
    <row r="30" spans="1:7">
      <c r="A30" s="725">
        <v>22</v>
      </c>
      <c r="B30" s="730" t="s">
        <v>478</v>
      </c>
      <c r="C30" s="645"/>
      <c r="D30" s="573">
        <v>53233289.469538219</v>
      </c>
      <c r="E30" s="645">
        <v>49665094.20132</v>
      </c>
      <c r="F30" s="645">
        <v>332709993.2919845</v>
      </c>
      <c r="G30" s="646">
        <v>267710687.47521904</v>
      </c>
    </row>
    <row r="31" spans="1:7" ht="27.6">
      <c r="A31" s="725">
        <v>23</v>
      </c>
      <c r="B31" s="727" t="s">
        <v>480</v>
      </c>
      <c r="C31" s="645"/>
      <c r="D31" s="573">
        <v>1628453.1636302425</v>
      </c>
      <c r="E31" s="645">
        <v>566359.06578537123</v>
      </c>
      <c r="F31" s="645">
        <v>28928230.697009206</v>
      </c>
      <c r="G31" s="646">
        <v>25686402.207165629</v>
      </c>
    </row>
    <row r="32" spans="1:7">
      <c r="A32" s="725">
        <v>24</v>
      </c>
      <c r="B32" s="726" t="s">
        <v>481</v>
      </c>
      <c r="C32" s="645">
        <v>0</v>
      </c>
      <c r="D32" s="573">
        <v>0</v>
      </c>
      <c r="E32" s="645">
        <v>0</v>
      </c>
      <c r="F32" s="645">
        <v>0</v>
      </c>
      <c r="G32" s="646">
        <v>0</v>
      </c>
    </row>
    <row r="33" spans="1:7">
      <c r="A33" s="725">
        <v>25</v>
      </c>
      <c r="B33" s="726" t="s">
        <v>99</v>
      </c>
      <c r="C33" s="645">
        <f>SUM(C34:C35)</f>
        <v>160639715.90779662</v>
      </c>
      <c r="D33" s="645">
        <f>SUM(D34:D35)</f>
        <v>102855572.61724648</v>
      </c>
      <c r="E33" s="645">
        <f>SUM(E34:E35)</f>
        <v>8856202.4189915843</v>
      </c>
      <c r="F33" s="645">
        <f>SUM(F34:F35)</f>
        <v>108582583.80824652</v>
      </c>
      <c r="G33" s="646">
        <f>SUM(G34:G35)</f>
        <v>325078187.23416221</v>
      </c>
    </row>
    <row r="34" spans="1:7">
      <c r="A34" s="725">
        <v>26</v>
      </c>
      <c r="B34" s="727" t="s">
        <v>482</v>
      </c>
      <c r="C34" s="647"/>
      <c r="D34" s="573">
        <v>0</v>
      </c>
      <c r="E34" s="645">
        <v>0</v>
      </c>
      <c r="F34" s="645">
        <v>0</v>
      </c>
      <c r="G34" s="646">
        <v>0</v>
      </c>
    </row>
    <row r="35" spans="1:7">
      <c r="A35" s="725">
        <v>27</v>
      </c>
      <c r="B35" s="727" t="s">
        <v>483</v>
      </c>
      <c r="C35" s="645">
        <v>160639715.90779662</v>
      </c>
      <c r="D35" s="573">
        <v>102855572.61724648</v>
      </c>
      <c r="E35" s="645">
        <v>8856202.4189915843</v>
      </c>
      <c r="F35" s="645">
        <v>108582583.80824652</v>
      </c>
      <c r="G35" s="646">
        <v>325078187.23416221</v>
      </c>
    </row>
    <row r="36" spans="1:7">
      <c r="A36" s="725">
        <v>28</v>
      </c>
      <c r="B36" s="726" t="s">
        <v>484</v>
      </c>
      <c r="C36" s="645">
        <v>159542746.96899998</v>
      </c>
      <c r="D36" s="573">
        <v>17887916.333725337</v>
      </c>
      <c r="E36" s="645">
        <v>15951818.458694853</v>
      </c>
      <c r="F36" s="645">
        <v>19717944.752574474</v>
      </c>
      <c r="G36" s="646">
        <v>14318802.54057819</v>
      </c>
    </row>
    <row r="37" spans="1:7">
      <c r="A37" s="728">
        <v>29</v>
      </c>
      <c r="B37" s="729" t="s">
        <v>485</v>
      </c>
      <c r="C37" s="647"/>
      <c r="D37" s="647"/>
      <c r="E37" s="647"/>
      <c r="F37" s="647"/>
      <c r="G37" s="648">
        <f>SUM(G23:G24,G32:G33,G36)</f>
        <v>2163085075.2402401</v>
      </c>
    </row>
    <row r="38" spans="1:7">
      <c r="A38" s="269"/>
      <c r="B38" s="277"/>
      <c r="C38" s="684"/>
      <c r="D38" s="684"/>
      <c r="E38" s="684"/>
      <c r="F38" s="684"/>
      <c r="G38" s="278"/>
    </row>
    <row r="39" spans="1:7" ht="15" thickBot="1">
      <c r="A39" s="731">
        <v>30</v>
      </c>
      <c r="B39" s="732" t="s">
        <v>453</v>
      </c>
      <c r="C39" s="224"/>
      <c r="D39" s="206"/>
      <c r="E39" s="206"/>
      <c r="F39" s="279"/>
      <c r="G39" s="859">
        <f>IFERROR(G21/G37,0)</f>
        <v>1.2497590927387106</v>
      </c>
    </row>
    <row r="42" spans="1:7" ht="41.4">
      <c r="B42" s="23" t="s">
        <v>486</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85" zoomScaleNormal="85" workbookViewId="0">
      <pane xSplit="1" ySplit="5" topLeftCell="B6" activePane="bottomRight" state="frozen"/>
      <selection activeCell="F13" sqref="F13"/>
      <selection pane="topRight" activeCell="F13" sqref="F13"/>
      <selection pane="bottomLeft" activeCell="F13" sqref="F13"/>
      <selection pane="bottomRight"/>
    </sheetView>
  </sheetViews>
  <sheetFormatPr defaultRowHeight="14.4"/>
  <cols>
    <col min="1" max="1" width="9.5546875" style="19" bestFit="1" customWidth="1"/>
    <col min="2" max="2" width="80.5546875" style="16" customWidth="1"/>
    <col min="3" max="3" width="14.44140625" style="502" bestFit="1" customWidth="1"/>
    <col min="4" max="5" width="15.109375" style="2" bestFit="1" customWidth="1"/>
    <col min="6" max="6" width="14.44140625" style="2" bestFit="1" customWidth="1"/>
    <col min="7" max="7" width="15.44140625" style="2" bestFit="1" customWidth="1"/>
    <col min="8" max="8" width="6.6640625" customWidth="1"/>
    <col min="9" max="9" width="12.44140625" style="502" customWidth="1"/>
    <col min="10" max="10" width="11.6640625" style="502" customWidth="1"/>
    <col min="11" max="11" width="14" style="502" bestFit="1" customWidth="1"/>
    <col min="12" max="12" width="14.33203125" style="502" bestFit="1" customWidth="1"/>
    <col min="13" max="13" width="9" customWidth="1"/>
  </cols>
  <sheetData>
    <row r="1" spans="1:12">
      <c r="A1" s="17" t="s">
        <v>108</v>
      </c>
      <c r="B1" s="495" t="str">
        <f>Info!C2</f>
        <v>სს ”ლიბერთი ბანკი”</v>
      </c>
    </row>
    <row r="2" spans="1:12">
      <c r="A2" s="17" t="s">
        <v>109</v>
      </c>
      <c r="B2" s="494">
        <v>45291</v>
      </c>
      <c r="D2" s="18"/>
      <c r="E2" s="18"/>
      <c r="F2" s="18"/>
      <c r="G2" s="18"/>
      <c r="H2" s="1"/>
    </row>
    <row r="3" spans="1:12" ht="15" thickBot="1">
      <c r="A3" s="17"/>
      <c r="D3" s="18"/>
      <c r="E3" s="18"/>
      <c r="F3" s="18"/>
      <c r="G3" s="18"/>
      <c r="H3" s="1"/>
    </row>
    <row r="4" spans="1:12" ht="16.5" customHeight="1" thickBot="1">
      <c r="A4" s="40" t="s">
        <v>252</v>
      </c>
      <c r="B4" s="141" t="s">
        <v>139</v>
      </c>
      <c r="C4" s="142"/>
      <c r="D4" s="870" t="s">
        <v>936</v>
      </c>
      <c r="E4" s="871"/>
      <c r="F4" s="871"/>
      <c r="G4" s="872"/>
      <c r="H4" s="1"/>
      <c r="I4" s="873" t="s">
        <v>937</v>
      </c>
      <c r="J4" s="874"/>
      <c r="K4" s="874"/>
      <c r="L4" s="875"/>
    </row>
    <row r="5" spans="1:12">
      <c r="A5" s="192" t="s">
        <v>25</v>
      </c>
      <c r="B5" s="193"/>
      <c r="C5" s="566" t="str">
        <f>INT((MONTH($B$2))/3)&amp;"Q"&amp;"-"&amp;YEAR($B$2)</f>
        <v>4Q-2023</v>
      </c>
      <c r="D5" s="261" t="str">
        <f>IF(INT(MONTH($B$2))=3, "4"&amp;"Q"&amp;"-"&amp;YEAR($B$2)-1, IF(INT(MONTH($B$2))=6, "1"&amp;"Q"&amp;"-"&amp;YEAR($B$2), IF(INT(MONTH($B$2))=9, "2"&amp;"Q"&amp;"-"&amp;YEAR($B$2),IF(INT(MONTH($B$2))=12, "3"&amp;"Q"&amp;"-"&amp;YEAR($B$2), 0))))</f>
        <v>3Q-2023</v>
      </c>
      <c r="E5" s="261" t="str">
        <f>IF(INT(MONTH($B$2))=3, "3"&amp;"Q"&amp;"-"&amp;YEAR($B$2)-1, IF(INT(MONTH($B$2))=6, "4"&amp;"Q"&amp;"-"&amp;YEAR($B$2)-1, IF(INT(MONTH($B$2))=9, "1"&amp;"Q"&amp;"-"&amp;YEAR($B$2),IF(INT(MONTH($B$2))=12, "2"&amp;"Q"&amp;"-"&amp;YEAR($B$2), 0))))</f>
        <v>2Q-2023</v>
      </c>
      <c r="F5" s="261" t="str">
        <f>IF(INT(MONTH($B$2))=3, "2"&amp;"Q"&amp;"-"&amp;YEAR($B$2)-1, IF(INT(MONTH($B$2))=6, "3"&amp;"Q"&amp;"-"&amp;YEAR($B$2)-1, IF(INT(MONTH($B$2))=9, "4"&amp;"Q"&amp;"-"&amp;YEAR($B$2)-1,IF(INT(MONTH($B$2))=12, "1"&amp;"Q"&amp;"-"&amp;YEAR($B$2), 0))))</f>
        <v>1Q-2023</v>
      </c>
      <c r="G5" s="262" t="str">
        <f>IF(INT(MONTH($B$2))=3, "1"&amp;"Q"&amp;"-"&amp;YEAR($B$2)-1, IF(INT(MONTH($B$2))=6, "2"&amp;"Q"&amp;"-"&amp;YEAR($B$2)-1, IF(INT(MONTH($B$2))=9, "3"&amp;"Q"&amp;"-"&amp;YEAR($B$2)-1,IF(INT(MONTH($B$2))=12, "4"&amp;"Q"&amp;"-"&amp;YEAR($B$2)-1, 0))))</f>
        <v>4Q-2022</v>
      </c>
      <c r="I5" s="503" t="str">
        <f>D5</f>
        <v>3Q-2023</v>
      </c>
      <c r="J5" s="504" t="str">
        <f>E5</f>
        <v>2Q-2023</v>
      </c>
      <c r="K5" s="504" t="str">
        <f>F5</f>
        <v>1Q-2023</v>
      </c>
      <c r="L5" s="505" t="str">
        <f>G5</f>
        <v>4Q-2022</v>
      </c>
    </row>
    <row r="6" spans="1:12">
      <c r="A6" s="548"/>
      <c r="B6" s="549" t="s">
        <v>106</v>
      </c>
      <c r="C6" s="507"/>
      <c r="D6" s="194"/>
      <c r="E6" s="194"/>
      <c r="F6" s="194"/>
      <c r="G6" s="195"/>
      <c r="I6" s="506"/>
      <c r="J6" s="507"/>
      <c r="K6" s="507"/>
      <c r="L6" s="508"/>
    </row>
    <row r="7" spans="1:12">
      <c r="A7" s="548"/>
      <c r="B7" s="550" t="s">
        <v>110</v>
      </c>
      <c r="C7" s="507"/>
      <c r="D7" s="194"/>
      <c r="E7" s="194"/>
      <c r="F7" s="194"/>
      <c r="G7" s="195"/>
      <c r="I7" s="506"/>
      <c r="J7" s="507"/>
      <c r="K7" s="507"/>
      <c r="L7" s="508"/>
    </row>
    <row r="8" spans="1:12">
      <c r="A8" s="551">
        <v>1</v>
      </c>
      <c r="B8" s="552" t="s">
        <v>22</v>
      </c>
      <c r="C8" s="567">
        <v>401458490.06085187</v>
      </c>
      <c r="D8" s="553">
        <v>384960812.1214807</v>
      </c>
      <c r="E8" s="553">
        <v>362755876.04808193</v>
      </c>
      <c r="F8" s="553">
        <v>339091387.01284665</v>
      </c>
      <c r="G8" s="554">
        <v>318182648.48792332</v>
      </c>
      <c r="I8" s="733"/>
      <c r="J8" s="509"/>
      <c r="K8" s="509"/>
      <c r="L8" s="510">
        <v>304656174.07479</v>
      </c>
    </row>
    <row r="9" spans="1:12">
      <c r="A9" s="551">
        <v>2</v>
      </c>
      <c r="B9" s="552" t="s">
        <v>86</v>
      </c>
      <c r="C9" s="567">
        <v>406023874.06085187</v>
      </c>
      <c r="D9" s="553">
        <v>389526196.1214807</v>
      </c>
      <c r="E9" s="553">
        <v>367321260.04808193</v>
      </c>
      <c r="F9" s="553">
        <v>343656771.01284665</v>
      </c>
      <c r="G9" s="554">
        <v>322748032.48792332</v>
      </c>
      <c r="I9" s="733"/>
      <c r="J9" s="509"/>
      <c r="K9" s="509"/>
      <c r="L9" s="510">
        <v>309221558.07479</v>
      </c>
    </row>
    <row r="10" spans="1:12">
      <c r="A10" s="551">
        <v>3</v>
      </c>
      <c r="B10" s="552" t="s">
        <v>85</v>
      </c>
      <c r="C10" s="567">
        <v>467158556.34485185</v>
      </c>
      <c r="D10" s="553">
        <v>453121386.75748068</v>
      </c>
      <c r="E10" s="553">
        <v>430902274.34608197</v>
      </c>
      <c r="F10" s="553">
        <v>410327314.85284668</v>
      </c>
      <c r="G10" s="554">
        <v>379786204.40792334</v>
      </c>
      <c r="I10" s="733"/>
      <c r="J10" s="509"/>
      <c r="K10" s="509"/>
      <c r="L10" s="510">
        <v>395255135.79429698</v>
      </c>
    </row>
    <row r="11" spans="1:12">
      <c r="A11" s="551">
        <v>4</v>
      </c>
      <c r="B11" s="552" t="s">
        <v>445</v>
      </c>
      <c r="C11" s="567">
        <v>272806085.24079722</v>
      </c>
      <c r="D11" s="553">
        <v>252182501.21758682</v>
      </c>
      <c r="E11" s="553">
        <v>232545218.93363068</v>
      </c>
      <c r="F11" s="553">
        <v>232855011.40294367</v>
      </c>
      <c r="G11" s="554">
        <v>214999240.89426437</v>
      </c>
      <c r="I11" s="733"/>
      <c r="J11" s="509"/>
      <c r="K11" s="509"/>
      <c r="L11" s="510">
        <v>223364270.20872572</v>
      </c>
    </row>
    <row r="12" spans="1:12">
      <c r="A12" s="551">
        <v>5</v>
      </c>
      <c r="B12" s="552" t="s">
        <v>446</v>
      </c>
      <c r="C12" s="567">
        <v>347905867.56583655</v>
      </c>
      <c r="D12" s="553">
        <v>322149482.97620833</v>
      </c>
      <c r="E12" s="553">
        <v>299246193.97942567</v>
      </c>
      <c r="F12" s="553">
        <v>299397119.87828332</v>
      </c>
      <c r="G12" s="554">
        <v>252247753.37256491</v>
      </c>
      <c r="I12" s="733"/>
      <c r="J12" s="509"/>
      <c r="K12" s="509"/>
      <c r="L12" s="510">
        <v>262986369.790757</v>
      </c>
    </row>
    <row r="13" spans="1:12">
      <c r="A13" s="551">
        <v>6</v>
      </c>
      <c r="B13" s="552" t="s">
        <v>447</v>
      </c>
      <c r="C13" s="567">
        <v>447522228.37872732</v>
      </c>
      <c r="D13" s="553">
        <v>414960764.03538257</v>
      </c>
      <c r="E13" s="553">
        <v>387727507.47445738</v>
      </c>
      <c r="F13" s="553">
        <v>387665681.49837297</v>
      </c>
      <c r="G13" s="554">
        <v>355379682.30216306</v>
      </c>
      <c r="I13" s="733"/>
      <c r="J13" s="509"/>
      <c r="K13" s="509"/>
      <c r="L13" s="510">
        <v>372963463.38351107</v>
      </c>
    </row>
    <row r="14" spans="1:12">
      <c r="A14" s="548"/>
      <c r="B14" s="549" t="s">
        <v>449</v>
      </c>
      <c r="C14" s="507"/>
      <c r="D14" s="194"/>
      <c r="E14" s="194"/>
      <c r="F14" s="194"/>
      <c r="G14" s="195"/>
      <c r="I14" s="506"/>
      <c r="J14" s="507"/>
      <c r="K14" s="507"/>
      <c r="L14" s="508"/>
    </row>
    <row r="15" spans="1:12" ht="21.9" customHeight="1">
      <c r="A15" s="551">
        <v>7</v>
      </c>
      <c r="B15" s="552" t="s">
        <v>448</v>
      </c>
      <c r="C15" s="568">
        <v>3043259463.7883325</v>
      </c>
      <c r="D15" s="553">
        <v>2847959231.754519</v>
      </c>
      <c r="E15" s="553">
        <v>2724116052.1454225</v>
      </c>
      <c r="F15" s="553">
        <v>2709991779.6421099</v>
      </c>
      <c r="G15" s="554">
        <v>2609882836.8143373</v>
      </c>
      <c r="I15" s="734"/>
      <c r="J15" s="511"/>
      <c r="K15" s="511"/>
      <c r="L15" s="510">
        <v>2789371291.1460576</v>
      </c>
    </row>
    <row r="16" spans="1:12">
      <c r="A16" s="548"/>
      <c r="B16" s="549" t="s">
        <v>452</v>
      </c>
      <c r="C16" s="507"/>
      <c r="D16" s="194"/>
      <c r="E16" s="194"/>
      <c r="F16" s="194"/>
      <c r="G16" s="195"/>
      <c r="I16" s="506"/>
      <c r="J16" s="507"/>
      <c r="K16" s="507"/>
      <c r="L16" s="508"/>
    </row>
    <row r="17" spans="1:12" s="3" customFormat="1">
      <c r="A17" s="551"/>
      <c r="B17" s="550" t="s">
        <v>435</v>
      </c>
      <c r="C17" s="507"/>
      <c r="D17" s="194"/>
      <c r="E17" s="194"/>
      <c r="F17" s="194"/>
      <c r="G17" s="195"/>
      <c r="I17" s="506"/>
      <c r="J17" s="507"/>
      <c r="K17" s="507"/>
      <c r="L17" s="508"/>
    </row>
    <row r="18" spans="1:12">
      <c r="A18" s="555">
        <v>8</v>
      </c>
      <c r="B18" s="556" t="s">
        <v>443</v>
      </c>
      <c r="C18" s="569">
        <v>0.13191727318613358</v>
      </c>
      <c r="D18" s="557">
        <v>0.13517075940877182</v>
      </c>
      <c r="E18" s="557">
        <v>0.1331646189457999</v>
      </c>
      <c r="F18" s="557">
        <v>0.12512635261854102</v>
      </c>
      <c r="G18" s="558">
        <v>0.12191453348009365</v>
      </c>
      <c r="I18" s="735"/>
      <c r="J18" s="512"/>
      <c r="K18" s="512"/>
      <c r="L18" s="513">
        <v>0.10922037343749141</v>
      </c>
    </row>
    <row r="19" spans="1:12" ht="15" customHeight="1">
      <c r="A19" s="555">
        <v>9</v>
      </c>
      <c r="B19" s="556" t="s">
        <v>442</v>
      </c>
      <c r="C19" s="569">
        <v>0.13341743577638374</v>
      </c>
      <c r="D19" s="557">
        <v>0.13677379640069795</v>
      </c>
      <c r="E19" s="557">
        <v>0.13484053286158348</v>
      </c>
      <c r="F19" s="557">
        <v>0.12681100127109263</v>
      </c>
      <c r="G19" s="558">
        <v>0.12366380127694716</v>
      </c>
      <c r="I19" s="735"/>
      <c r="J19" s="512"/>
      <c r="K19" s="512"/>
      <c r="L19" s="513">
        <v>0.11085708061035553</v>
      </c>
    </row>
    <row r="20" spans="1:12">
      <c r="A20" s="555">
        <v>10</v>
      </c>
      <c r="B20" s="556" t="s">
        <v>444</v>
      </c>
      <c r="C20" s="569">
        <v>0.15350598984528258</v>
      </c>
      <c r="D20" s="557">
        <v>0.15910388804208053</v>
      </c>
      <c r="E20" s="557">
        <v>0.15818058632513757</v>
      </c>
      <c r="F20" s="557">
        <v>0.1514127525903548</v>
      </c>
      <c r="G20" s="558">
        <v>0.14551848805270362</v>
      </c>
      <c r="I20" s="735"/>
      <c r="J20" s="512"/>
      <c r="K20" s="512"/>
      <c r="L20" s="513">
        <v>0.14170043875080543</v>
      </c>
    </row>
    <row r="21" spans="1:12">
      <c r="A21" s="555">
        <v>11</v>
      </c>
      <c r="B21" s="552" t="s">
        <v>445</v>
      </c>
      <c r="C21" s="569">
        <v>8.9642729608470764E-2</v>
      </c>
      <c r="D21" s="557">
        <v>8.8548494095621863E-2</v>
      </c>
      <c r="E21" s="557">
        <v>8.5365386232530677E-2</v>
      </c>
      <c r="F21" s="557">
        <v>8.5924619090060453E-2</v>
      </c>
      <c r="G21" s="558">
        <v>8.2378886079306046E-2</v>
      </c>
      <c r="I21" s="735"/>
      <c r="J21" s="512"/>
      <c r="K21" s="512"/>
      <c r="L21" s="513">
        <v>8.0076923039153008E-2</v>
      </c>
    </row>
    <row r="22" spans="1:12">
      <c r="A22" s="555">
        <v>12</v>
      </c>
      <c r="B22" s="552" t="s">
        <v>446</v>
      </c>
      <c r="C22" s="569">
        <v>0.11432014644349575</v>
      </c>
      <c r="D22" s="557">
        <v>0.11311590397231365</v>
      </c>
      <c r="E22" s="557">
        <v>0.10985075094130053</v>
      </c>
      <c r="F22" s="557">
        <v>0.11047897714207172</v>
      </c>
      <c r="G22" s="558">
        <v>9.6650987475155159E-2</v>
      </c>
      <c r="I22" s="735"/>
      <c r="J22" s="512"/>
      <c r="K22" s="512"/>
      <c r="L22" s="513">
        <v>9.4281593356008497E-2</v>
      </c>
    </row>
    <row r="23" spans="1:12">
      <c r="A23" s="555">
        <v>13</v>
      </c>
      <c r="B23" s="552" t="s">
        <v>447</v>
      </c>
      <c r="C23" s="569">
        <v>0.147053589647476</v>
      </c>
      <c r="D23" s="557">
        <v>0.14570460117848705</v>
      </c>
      <c r="E23" s="557">
        <v>0.14233149397915562</v>
      </c>
      <c r="F23" s="557">
        <v>0.14305050089471813</v>
      </c>
      <c r="G23" s="558">
        <v>0.13616691036443035</v>
      </c>
      <c r="I23" s="735"/>
      <c r="J23" s="512"/>
      <c r="K23" s="512"/>
      <c r="L23" s="513">
        <v>0.13370879114134465</v>
      </c>
    </row>
    <row r="24" spans="1:12">
      <c r="A24" s="548"/>
      <c r="B24" s="549" t="s">
        <v>6</v>
      </c>
      <c r="C24" s="507"/>
      <c r="D24" s="194"/>
      <c r="E24" s="194"/>
      <c r="F24" s="194"/>
      <c r="G24" s="195"/>
      <c r="I24" s="506"/>
      <c r="J24" s="507"/>
      <c r="K24" s="507"/>
      <c r="L24" s="508"/>
    </row>
    <row r="25" spans="1:12" ht="15" customHeight="1">
      <c r="A25" s="559">
        <v>14</v>
      </c>
      <c r="B25" s="560" t="s">
        <v>7</v>
      </c>
      <c r="C25" s="570">
        <v>0.13685003134033016</v>
      </c>
      <c r="D25" s="570">
        <v>0.13762786277312858</v>
      </c>
      <c r="E25" s="570">
        <v>0.13676258338176459</v>
      </c>
      <c r="F25" s="570">
        <v>0.1339054844107157</v>
      </c>
      <c r="G25" s="639">
        <v>0.13269085640257341</v>
      </c>
      <c r="I25" s="736"/>
      <c r="J25" s="514"/>
      <c r="K25" s="514"/>
      <c r="L25" s="515">
        <v>0.13147239980341136</v>
      </c>
    </row>
    <row r="26" spans="1:12">
      <c r="A26" s="559">
        <v>15</v>
      </c>
      <c r="B26" s="560" t="s">
        <v>8</v>
      </c>
      <c r="C26" s="570">
        <v>6.1529888868738697E-2</v>
      </c>
      <c r="D26" s="570">
        <v>6.1809207426479731E-2</v>
      </c>
      <c r="E26" s="570">
        <v>6.109896003377592E-2</v>
      </c>
      <c r="F26" s="570">
        <v>5.9024258032832726E-2</v>
      </c>
      <c r="G26" s="639">
        <v>5.7789865374658259E-2</v>
      </c>
      <c r="I26" s="736"/>
      <c r="J26" s="514"/>
      <c r="K26" s="514"/>
      <c r="L26" s="515">
        <v>5.6929543893366581E-2</v>
      </c>
    </row>
    <row r="27" spans="1:12">
      <c r="A27" s="559">
        <v>16</v>
      </c>
      <c r="B27" s="560" t="s">
        <v>9</v>
      </c>
      <c r="C27" s="570">
        <v>3.5474552311493469E-2</v>
      </c>
      <c r="D27" s="570">
        <v>3.603764286658459E-2</v>
      </c>
      <c r="E27" s="570">
        <v>3.4778316023107353E-2</v>
      </c>
      <c r="F27" s="570">
        <v>3.0397463985269078E-2</v>
      </c>
      <c r="G27" s="639">
        <v>3.2045881724551001E-2</v>
      </c>
      <c r="I27" s="736"/>
      <c r="J27" s="514"/>
      <c r="K27" s="514"/>
      <c r="L27" s="515">
        <v>3.7222877606409049E-2</v>
      </c>
    </row>
    <row r="28" spans="1:12">
      <c r="A28" s="559">
        <v>17</v>
      </c>
      <c r="B28" s="560" t="s">
        <v>140</v>
      </c>
      <c r="C28" s="570">
        <v>7.5320142471591453E-2</v>
      </c>
      <c r="D28" s="570">
        <v>7.5818655346648847E-2</v>
      </c>
      <c r="E28" s="570">
        <v>7.5663623347988665E-2</v>
      </c>
      <c r="F28" s="570">
        <v>7.4881226377882984E-2</v>
      </c>
      <c r="G28" s="639">
        <v>7.490099102791517E-2</v>
      </c>
      <c r="I28" s="736"/>
      <c r="J28" s="514"/>
      <c r="K28" s="514"/>
      <c r="L28" s="515">
        <v>7.4542855910044795E-2</v>
      </c>
    </row>
    <row r="29" spans="1:12">
      <c r="A29" s="559">
        <v>18</v>
      </c>
      <c r="B29" s="560" t="s">
        <v>10</v>
      </c>
      <c r="C29" s="570">
        <v>2.1241062712144661E-2</v>
      </c>
      <c r="D29" s="570">
        <v>2.2683945362033345E-2</v>
      </c>
      <c r="E29" s="570">
        <v>2.1600462616840309E-2</v>
      </c>
      <c r="F29" s="570">
        <v>2.374686997911098E-2</v>
      </c>
      <c r="G29" s="639">
        <v>1.7008685850698028E-2</v>
      </c>
      <c r="I29" s="736"/>
      <c r="J29" s="514"/>
      <c r="K29" s="514"/>
      <c r="L29" s="515">
        <v>2.0148617630484537E-2</v>
      </c>
    </row>
    <row r="30" spans="1:12">
      <c r="A30" s="559">
        <v>19</v>
      </c>
      <c r="B30" s="560" t="s">
        <v>11</v>
      </c>
      <c r="C30" s="570">
        <v>0.17501137916154838</v>
      </c>
      <c r="D30" s="570">
        <v>0.19149949119235457</v>
      </c>
      <c r="E30" s="570">
        <v>0.18538077589134191</v>
      </c>
      <c r="F30" s="570">
        <v>0.20928921131023481</v>
      </c>
      <c r="G30" s="639">
        <v>0.14794515226573307</v>
      </c>
      <c r="I30" s="736"/>
      <c r="J30" s="514"/>
      <c r="K30" s="514"/>
      <c r="L30" s="515">
        <v>0.1830087230676733</v>
      </c>
    </row>
    <row r="31" spans="1:12">
      <c r="A31" s="548"/>
      <c r="B31" s="549" t="s">
        <v>12</v>
      </c>
      <c r="C31" s="516"/>
      <c r="D31" s="194"/>
      <c r="E31" s="194"/>
      <c r="F31" s="194"/>
      <c r="G31" s="195"/>
      <c r="I31" s="737"/>
      <c r="J31" s="516"/>
      <c r="K31" s="516"/>
      <c r="L31" s="517"/>
    </row>
    <row r="32" spans="1:12">
      <c r="A32" s="559">
        <v>20</v>
      </c>
      <c r="B32" s="560" t="s">
        <v>13</v>
      </c>
      <c r="C32" s="609">
        <v>4.0958611893445088E-2</v>
      </c>
      <c r="D32" s="609">
        <v>4.1111507190188953E-2</v>
      </c>
      <c r="E32" s="609">
        <v>4.2063429359053078E-2</v>
      </c>
      <c r="F32" s="609">
        <v>3.918427778889131E-2</v>
      </c>
      <c r="G32" s="640">
        <v>3.7707640205578798E-2</v>
      </c>
      <c r="I32" s="736"/>
      <c r="J32" s="514"/>
      <c r="K32" s="514"/>
      <c r="L32" s="515">
        <v>3.9791137817082468E-2</v>
      </c>
    </row>
    <row r="33" spans="1:12" ht="15" customHeight="1">
      <c r="A33" s="559">
        <v>21</v>
      </c>
      <c r="B33" s="560" t="s">
        <v>958</v>
      </c>
      <c r="C33" s="609">
        <v>4.5020535355475663E-2</v>
      </c>
      <c r="D33" s="609">
        <v>4.6348441593550685E-2</v>
      </c>
      <c r="E33" s="609">
        <v>4.7443619509338231E-2</v>
      </c>
      <c r="F33" s="609">
        <v>4.6661310837162427E-2</v>
      </c>
      <c r="G33" s="640">
        <v>4.647979016099351E-2</v>
      </c>
      <c r="I33" s="736"/>
      <c r="J33" s="514"/>
      <c r="K33" s="514"/>
      <c r="L33" s="515">
        <v>5.2254218293599719E-2</v>
      </c>
    </row>
    <row r="34" spans="1:12">
      <c r="A34" s="559">
        <v>22</v>
      </c>
      <c r="B34" s="560" t="s">
        <v>14</v>
      </c>
      <c r="C34" s="570">
        <v>0.19415852450177817</v>
      </c>
      <c r="D34" s="609">
        <v>0.19403507225663488</v>
      </c>
      <c r="E34" s="609">
        <v>0.17581367630952</v>
      </c>
      <c r="F34" s="609">
        <v>0.18373986066087525</v>
      </c>
      <c r="G34" s="640">
        <v>0.20147680870913523</v>
      </c>
      <c r="I34" s="736"/>
      <c r="J34" s="514"/>
      <c r="K34" s="514"/>
      <c r="L34" s="515">
        <v>0.20368419464471332</v>
      </c>
    </row>
    <row r="35" spans="1:12" ht="15" customHeight="1">
      <c r="A35" s="559">
        <v>23</v>
      </c>
      <c r="B35" s="560" t="s">
        <v>15</v>
      </c>
      <c r="C35" s="570">
        <v>0.2205963532981863</v>
      </c>
      <c r="D35" s="609">
        <v>0.21864614747501965</v>
      </c>
      <c r="E35" s="609">
        <v>0.20936299372718514</v>
      </c>
      <c r="F35" s="609">
        <v>0.23502780196466114</v>
      </c>
      <c r="G35" s="640">
        <v>0.23677846672506755</v>
      </c>
      <c r="I35" s="736"/>
      <c r="J35" s="514"/>
      <c r="K35" s="514"/>
      <c r="L35" s="515">
        <v>0.23596077425657788</v>
      </c>
    </row>
    <row r="36" spans="1:12">
      <c r="A36" s="559">
        <v>24</v>
      </c>
      <c r="B36" s="560" t="s">
        <v>16</v>
      </c>
      <c r="C36" s="570">
        <v>0.1392665065375791</v>
      </c>
      <c r="D36" s="609">
        <v>0.12296979044642864</v>
      </c>
      <c r="E36" s="609">
        <v>7.1733079075459782E-2</v>
      </c>
      <c r="F36" s="609">
        <v>3.3784568803086445E-2</v>
      </c>
      <c r="G36" s="640">
        <v>0.25307332964912788</v>
      </c>
      <c r="I36" s="736"/>
      <c r="J36" s="514"/>
      <c r="K36" s="514"/>
      <c r="L36" s="515">
        <v>0.26681078489664128</v>
      </c>
    </row>
    <row r="37" spans="1:12" ht="15" customHeight="1">
      <c r="A37" s="548"/>
      <c r="B37" s="549" t="s">
        <v>17</v>
      </c>
      <c r="C37" s="516"/>
      <c r="D37" s="194"/>
      <c r="E37" s="194"/>
      <c r="F37" s="194"/>
      <c r="G37" s="195"/>
      <c r="I37" s="737"/>
      <c r="J37" s="516"/>
      <c r="K37" s="516"/>
      <c r="L37" s="517"/>
    </row>
    <row r="38" spans="1:12" ht="15" customHeight="1">
      <c r="A38" s="559">
        <v>25</v>
      </c>
      <c r="B38" s="560" t="s">
        <v>18</v>
      </c>
      <c r="C38" s="609">
        <v>0.21305981271047189</v>
      </c>
      <c r="D38" s="570">
        <v>0.21305981271047189</v>
      </c>
      <c r="E38" s="570">
        <v>0.1966751781841462</v>
      </c>
      <c r="F38" s="570">
        <v>0.19797734192973238</v>
      </c>
      <c r="G38" s="639">
        <v>0</v>
      </c>
      <c r="I38" s="736"/>
      <c r="J38" s="514"/>
      <c r="K38" s="514"/>
      <c r="L38" s="518">
        <v>0.21841367434706813</v>
      </c>
    </row>
    <row r="39" spans="1:12" ht="15" customHeight="1">
      <c r="A39" s="559">
        <v>26</v>
      </c>
      <c r="B39" s="560" t="s">
        <v>19</v>
      </c>
      <c r="C39" s="570">
        <v>0.2593089051975116</v>
      </c>
      <c r="D39" s="570">
        <v>0.26384905934533576</v>
      </c>
      <c r="E39" s="570">
        <v>0.25890168905712457</v>
      </c>
      <c r="F39" s="570">
        <v>0.27976177581919986</v>
      </c>
      <c r="G39" s="639">
        <v>0.30331887044337252</v>
      </c>
      <c r="I39" s="736"/>
      <c r="J39" s="514"/>
      <c r="K39" s="514"/>
      <c r="L39" s="518">
        <v>0.30560732045202155</v>
      </c>
    </row>
    <row r="40" spans="1:12" ht="15" customHeight="1">
      <c r="A40" s="559">
        <v>27</v>
      </c>
      <c r="B40" s="488" t="s">
        <v>20</v>
      </c>
      <c r="C40" s="570">
        <v>0.31086042362061611</v>
      </c>
      <c r="D40" s="570">
        <v>0.35411587528408978</v>
      </c>
      <c r="E40" s="570">
        <v>0.33472731996779326</v>
      </c>
      <c r="F40" s="570">
        <v>0.34371171855070615</v>
      </c>
      <c r="G40" s="639">
        <v>0.38133319868943566</v>
      </c>
      <c r="I40" s="736"/>
      <c r="J40" s="514"/>
      <c r="K40" s="514"/>
      <c r="L40" s="518">
        <v>0.38588952955000083</v>
      </c>
    </row>
    <row r="41" spans="1:12" ht="15" customHeight="1">
      <c r="A41" s="561"/>
      <c r="B41" s="549" t="s">
        <v>356</v>
      </c>
      <c r="C41" s="507"/>
      <c r="D41" s="194"/>
      <c r="E41" s="194"/>
      <c r="F41" s="194"/>
      <c r="G41" s="195"/>
      <c r="I41" s="506"/>
      <c r="J41" s="507"/>
      <c r="K41" s="507"/>
      <c r="L41" s="508"/>
    </row>
    <row r="42" spans="1:12" ht="15" customHeight="1">
      <c r="A42" s="559">
        <v>28</v>
      </c>
      <c r="B42" s="562" t="s">
        <v>340</v>
      </c>
      <c r="C42" s="744">
        <v>850792640.60411692</v>
      </c>
      <c r="D42" s="571">
        <v>837435510.66204143</v>
      </c>
      <c r="E42" s="571">
        <v>734978241.23261356</v>
      </c>
      <c r="F42" s="571">
        <v>736552742.34232473</v>
      </c>
      <c r="G42" s="641">
        <v>0</v>
      </c>
      <c r="I42" s="738"/>
      <c r="J42" s="488"/>
      <c r="K42" s="488"/>
      <c r="L42" s="489">
        <v>852167490.39691901</v>
      </c>
    </row>
    <row r="43" spans="1:12">
      <c r="A43" s="559">
        <v>29</v>
      </c>
      <c r="B43" s="560" t="s">
        <v>341</v>
      </c>
      <c r="C43" s="744">
        <v>706157569.51359642</v>
      </c>
      <c r="D43" s="571">
        <v>669862743.70333028</v>
      </c>
      <c r="E43" s="571">
        <v>623121545.81503963</v>
      </c>
      <c r="F43" s="571">
        <v>622311276.33739471</v>
      </c>
      <c r="G43" s="641">
        <v>0</v>
      </c>
      <c r="I43" s="738"/>
      <c r="J43" s="488"/>
      <c r="K43" s="488"/>
      <c r="L43" s="487">
        <v>693701041.68759179</v>
      </c>
    </row>
    <row r="44" spans="1:12">
      <c r="A44" s="280">
        <v>30</v>
      </c>
      <c r="B44" s="563" t="s">
        <v>339</v>
      </c>
      <c r="C44" s="609">
        <v>1.2048198268130803</v>
      </c>
      <c r="D44" s="570">
        <v>1.2501598551850885</v>
      </c>
      <c r="E44" s="570">
        <v>1.1795102354730262</v>
      </c>
      <c r="F44" s="570">
        <v>1.1835760821775507</v>
      </c>
      <c r="G44" s="639">
        <v>0</v>
      </c>
      <c r="I44" s="736"/>
      <c r="J44" s="514"/>
      <c r="K44" s="514"/>
      <c r="L44" s="518">
        <v>1.2284362271156752</v>
      </c>
    </row>
    <row r="45" spans="1:12">
      <c r="A45" s="280"/>
      <c r="B45" s="549" t="s">
        <v>453</v>
      </c>
      <c r="C45" s="507"/>
      <c r="D45" s="194"/>
      <c r="E45" s="194"/>
      <c r="F45" s="194"/>
      <c r="G45" s="195"/>
      <c r="I45" s="506"/>
      <c r="J45" s="507"/>
      <c r="K45" s="507"/>
      <c r="L45" s="508"/>
    </row>
    <row r="46" spans="1:12">
      <c r="A46" s="280">
        <v>31</v>
      </c>
      <c r="B46" s="563" t="s">
        <v>460</v>
      </c>
      <c r="C46" s="572">
        <v>2703335241.1488881</v>
      </c>
      <c r="D46" s="572">
        <v>2681906834.5624528</v>
      </c>
      <c r="E46" s="572">
        <v>2534523175.8285394</v>
      </c>
      <c r="F46" s="572">
        <v>2467493939.9152069</v>
      </c>
      <c r="G46" s="642">
        <v>2414809308.204433</v>
      </c>
      <c r="I46" s="739"/>
      <c r="J46" s="519"/>
      <c r="K46" s="519"/>
      <c r="L46" s="281">
        <v>2401282841.523778</v>
      </c>
    </row>
    <row r="47" spans="1:12">
      <c r="A47" s="280">
        <v>32</v>
      </c>
      <c r="B47" s="563" t="s">
        <v>473</v>
      </c>
      <c r="C47" s="572">
        <v>2163085075.2402401</v>
      </c>
      <c r="D47" s="572">
        <v>2078238397.5917275</v>
      </c>
      <c r="E47" s="572">
        <v>1992478760.3492975</v>
      </c>
      <c r="F47" s="572">
        <v>1960963020.1486213</v>
      </c>
      <c r="G47" s="642">
        <v>1922368207.7003715</v>
      </c>
      <c r="I47" s="739"/>
      <c r="J47" s="519"/>
      <c r="K47" s="519"/>
      <c r="L47" s="281">
        <v>1845372133.4210818</v>
      </c>
    </row>
    <row r="48" spans="1:12" ht="15" thickBot="1">
      <c r="A48" s="564">
        <v>33</v>
      </c>
      <c r="B48" s="565" t="s">
        <v>487</v>
      </c>
      <c r="C48" s="745">
        <v>1.2497590927387106</v>
      </c>
      <c r="D48" s="643">
        <v>1.2904712171954185</v>
      </c>
      <c r="E48" s="643">
        <v>1.2720452665624487</v>
      </c>
      <c r="F48" s="643">
        <v>1.2583072268890596</v>
      </c>
      <c r="G48" s="644">
        <v>1.2561637768100331</v>
      </c>
      <c r="I48" s="740"/>
      <c r="J48" s="520"/>
      <c r="K48" s="520"/>
      <c r="L48" s="521">
        <v>1.3012458560713764</v>
      </c>
    </row>
    <row r="49" spans="1:7">
      <c r="A49" s="20"/>
      <c r="C49" s="16"/>
      <c r="D49" s="16"/>
      <c r="E49" s="16"/>
      <c r="F49" s="16"/>
      <c r="G49" s="16"/>
    </row>
    <row r="50" spans="1:7" ht="41.4">
      <c r="B50" s="23" t="s">
        <v>945</v>
      </c>
    </row>
    <row r="51" spans="1:7" ht="82.8">
      <c r="B51" s="227" t="s">
        <v>355</v>
      </c>
      <c r="D51" s="215"/>
      <c r="E51" s="215"/>
      <c r="F51" s="215"/>
      <c r="G51" s="215"/>
    </row>
  </sheetData>
  <mergeCells count="2">
    <mergeCell ref="D4:G4"/>
    <mergeCell ref="I4:L4"/>
  </mergeCells>
  <pageMargins left="0.7" right="0.7" top="0.75" bottom="0.75"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80" zoomScaleNormal="80" workbookViewId="0"/>
  </sheetViews>
  <sheetFormatPr defaultColWidth="9.109375" defaultRowHeight="12"/>
  <cols>
    <col min="1" max="1" width="11.88671875" style="287" bestFit="1" customWidth="1"/>
    <col min="2" max="2" width="105.109375" style="287" bestFit="1" customWidth="1"/>
    <col min="3" max="4" width="15.5546875" style="287" bestFit="1" customWidth="1"/>
    <col min="5" max="5" width="19.44140625" style="287" bestFit="1" customWidth="1"/>
    <col min="6" max="6" width="15.5546875" style="287" bestFit="1" customWidth="1"/>
    <col min="7" max="7" width="20.109375" style="287" customWidth="1"/>
    <col min="8" max="8" width="15.5546875" style="287" bestFit="1" customWidth="1"/>
    <col min="9" max="16384" width="9.109375" style="287"/>
  </cols>
  <sheetData>
    <row r="1" spans="1:8" ht="13.8">
      <c r="A1" s="286" t="s">
        <v>108</v>
      </c>
      <c r="B1" s="253" t="str">
        <f>Info!C2</f>
        <v>სს ”ლიბერთი ბანკი”</v>
      </c>
    </row>
    <row r="2" spans="1:8">
      <c r="A2" s="288" t="s">
        <v>109</v>
      </c>
      <c r="B2" s="501">
        <f>'1. key ratios'!B2</f>
        <v>45291</v>
      </c>
    </row>
    <row r="3" spans="1:8">
      <c r="A3" s="289" t="s">
        <v>493</v>
      </c>
    </row>
    <row r="5" spans="1:8">
      <c r="A5" s="934" t="s">
        <v>494</v>
      </c>
      <c r="B5" s="935"/>
      <c r="C5" s="940" t="s">
        <v>495</v>
      </c>
      <c r="D5" s="941"/>
      <c r="E5" s="941"/>
      <c r="F5" s="941"/>
      <c r="G5" s="941"/>
      <c r="H5" s="942"/>
    </row>
    <row r="6" spans="1:8">
      <c r="A6" s="936"/>
      <c r="B6" s="937"/>
      <c r="C6" s="943"/>
      <c r="D6" s="944"/>
      <c r="E6" s="944"/>
      <c r="F6" s="944"/>
      <c r="G6" s="944"/>
      <c r="H6" s="945"/>
    </row>
    <row r="7" spans="1:8" ht="24">
      <c r="A7" s="938"/>
      <c r="B7" s="939"/>
      <c r="C7" s="352" t="s">
        <v>496</v>
      </c>
      <c r="D7" s="352" t="s">
        <v>497</v>
      </c>
      <c r="E7" s="352" t="s">
        <v>498</v>
      </c>
      <c r="F7" s="352" t="s">
        <v>499</v>
      </c>
      <c r="G7" s="353" t="s">
        <v>679</v>
      </c>
      <c r="H7" s="352" t="s">
        <v>66</v>
      </c>
    </row>
    <row r="8" spans="1:8">
      <c r="A8" s="348">
        <v>1</v>
      </c>
      <c r="B8" s="347" t="s">
        <v>134</v>
      </c>
      <c r="C8" s="711">
        <v>134863347.52294862</v>
      </c>
      <c r="D8" s="711">
        <v>39555327.901087806</v>
      </c>
      <c r="E8" s="711">
        <v>238428149.72824189</v>
      </c>
      <c r="F8" s="711">
        <v>32181935.227931842</v>
      </c>
      <c r="G8" s="711">
        <v>2176710.61</v>
      </c>
      <c r="H8" s="599">
        <f t="shared" ref="H8:H20" si="0">SUM(C8:G8)</f>
        <v>447205470.99021018</v>
      </c>
    </row>
    <row r="9" spans="1:8">
      <c r="A9" s="348">
        <v>2</v>
      </c>
      <c r="B9" s="347" t="s">
        <v>135</v>
      </c>
      <c r="C9" s="711">
        <v>0</v>
      </c>
      <c r="D9" s="711">
        <v>0</v>
      </c>
      <c r="E9" s="711">
        <v>0</v>
      </c>
      <c r="F9" s="711">
        <v>0</v>
      </c>
      <c r="G9" s="711">
        <v>0</v>
      </c>
      <c r="H9" s="599">
        <f t="shared" si="0"/>
        <v>0</v>
      </c>
    </row>
    <row r="10" spans="1:8">
      <c r="A10" s="348">
        <v>3</v>
      </c>
      <c r="B10" s="347" t="s">
        <v>136</v>
      </c>
      <c r="C10" s="711">
        <v>0</v>
      </c>
      <c r="D10" s="711">
        <v>0</v>
      </c>
      <c r="E10" s="711">
        <v>0</v>
      </c>
      <c r="F10" s="711">
        <v>0</v>
      </c>
      <c r="G10" s="711">
        <v>0</v>
      </c>
      <c r="H10" s="599">
        <f t="shared" si="0"/>
        <v>0</v>
      </c>
    </row>
    <row r="11" spans="1:8">
      <c r="A11" s="348">
        <v>4</v>
      </c>
      <c r="B11" s="347" t="s">
        <v>137</v>
      </c>
      <c r="C11" s="711">
        <v>0</v>
      </c>
      <c r="D11" s="711">
        <v>0</v>
      </c>
      <c r="E11" s="711">
        <v>0</v>
      </c>
      <c r="F11" s="711">
        <v>0</v>
      </c>
      <c r="G11" s="711">
        <v>0</v>
      </c>
      <c r="H11" s="599">
        <f t="shared" si="0"/>
        <v>0</v>
      </c>
    </row>
    <row r="12" spans="1:8">
      <c r="A12" s="348">
        <v>5</v>
      </c>
      <c r="B12" s="347" t="s">
        <v>949</v>
      </c>
      <c r="C12" s="711">
        <v>0</v>
      </c>
      <c r="D12" s="711">
        <v>0</v>
      </c>
      <c r="E12" s="711">
        <v>39988096.196860455</v>
      </c>
      <c r="F12" s="711">
        <v>0</v>
      </c>
      <c r="G12" s="711">
        <v>0</v>
      </c>
      <c r="H12" s="599">
        <f t="shared" si="0"/>
        <v>39988096.196860455</v>
      </c>
    </row>
    <row r="13" spans="1:8">
      <c r="A13" s="348">
        <v>6</v>
      </c>
      <c r="B13" s="347" t="s">
        <v>138</v>
      </c>
      <c r="C13" s="711">
        <v>125852921.27356006</v>
      </c>
      <c r="D13" s="711">
        <v>3477080.401839423</v>
      </c>
      <c r="E13" s="711">
        <v>0</v>
      </c>
      <c r="F13" s="711">
        <v>0</v>
      </c>
      <c r="G13" s="711">
        <v>0</v>
      </c>
      <c r="H13" s="599">
        <f t="shared" si="0"/>
        <v>129330001.67539948</v>
      </c>
    </row>
    <row r="14" spans="1:8">
      <c r="A14" s="348">
        <v>7</v>
      </c>
      <c r="B14" s="347" t="s">
        <v>71</v>
      </c>
      <c r="C14" s="711">
        <v>226848.28000000003</v>
      </c>
      <c r="D14" s="711">
        <v>242952563.99295646</v>
      </c>
      <c r="E14" s="711">
        <v>77907186.34682098</v>
      </c>
      <c r="F14" s="711">
        <v>167240436.32467574</v>
      </c>
      <c r="G14" s="711">
        <v>0</v>
      </c>
      <c r="H14" s="599">
        <f t="shared" si="0"/>
        <v>488327034.94445318</v>
      </c>
    </row>
    <row r="15" spans="1:8">
      <c r="A15" s="348">
        <v>8</v>
      </c>
      <c r="B15" s="349" t="s">
        <v>72</v>
      </c>
      <c r="C15" s="711">
        <v>10830426.32130569</v>
      </c>
      <c r="D15" s="711">
        <v>338690030.13656867</v>
      </c>
      <c r="E15" s="711">
        <v>1257175785.442162</v>
      </c>
      <c r="F15" s="711">
        <v>230838180.46558675</v>
      </c>
      <c r="G15" s="711">
        <v>0</v>
      </c>
      <c r="H15" s="599">
        <f t="shared" si="0"/>
        <v>1837534422.365623</v>
      </c>
    </row>
    <row r="16" spans="1:8">
      <c r="A16" s="348">
        <v>9</v>
      </c>
      <c r="B16" s="347" t="s">
        <v>950</v>
      </c>
      <c r="C16" s="711">
        <v>166506.90040354844</v>
      </c>
      <c r="D16" s="711">
        <v>19095467.703897025</v>
      </c>
      <c r="E16" s="711">
        <v>166457052.00342596</v>
      </c>
      <c r="F16" s="711">
        <v>246091588.69712758</v>
      </c>
      <c r="G16" s="711">
        <v>0</v>
      </c>
      <c r="H16" s="599">
        <f t="shared" si="0"/>
        <v>431810615.30485409</v>
      </c>
    </row>
    <row r="17" spans="1:8">
      <c r="A17" s="348">
        <v>10</v>
      </c>
      <c r="B17" s="351" t="s">
        <v>514</v>
      </c>
      <c r="C17" s="711">
        <v>5401119.2151407618</v>
      </c>
      <c r="D17" s="711">
        <v>4597399.5828762725</v>
      </c>
      <c r="E17" s="711">
        <v>13866562.126214078</v>
      </c>
      <c r="F17" s="711">
        <v>3924041.4598589404</v>
      </c>
      <c r="G17" s="711">
        <v>0</v>
      </c>
      <c r="H17" s="599">
        <f t="shared" si="0"/>
        <v>27789122.384090051</v>
      </c>
    </row>
    <row r="18" spans="1:8">
      <c r="A18" s="348">
        <v>11</v>
      </c>
      <c r="B18" s="347" t="s">
        <v>68</v>
      </c>
      <c r="C18" s="711">
        <v>0</v>
      </c>
      <c r="D18" s="711">
        <v>0</v>
      </c>
      <c r="E18" s="711">
        <v>0</v>
      </c>
      <c r="F18" s="711">
        <v>0</v>
      </c>
      <c r="G18" s="711">
        <v>2007587</v>
      </c>
      <c r="H18" s="599">
        <f t="shared" si="0"/>
        <v>2007587</v>
      </c>
    </row>
    <row r="19" spans="1:8">
      <c r="A19" s="348">
        <v>12</v>
      </c>
      <c r="B19" s="347" t="s">
        <v>69</v>
      </c>
      <c r="C19" s="711">
        <v>0</v>
      </c>
      <c r="D19" s="711">
        <v>0</v>
      </c>
      <c r="E19" s="711">
        <v>0</v>
      </c>
      <c r="F19" s="711">
        <v>0</v>
      </c>
      <c r="G19" s="711">
        <v>0</v>
      </c>
      <c r="H19" s="599">
        <f t="shared" si="0"/>
        <v>0</v>
      </c>
    </row>
    <row r="20" spans="1:8">
      <c r="A20" s="350">
        <v>13</v>
      </c>
      <c r="B20" s="349" t="s">
        <v>70</v>
      </c>
      <c r="C20" s="711">
        <v>0</v>
      </c>
      <c r="D20" s="711">
        <v>0</v>
      </c>
      <c r="E20" s="711">
        <v>0</v>
      </c>
      <c r="F20" s="711">
        <v>0</v>
      </c>
      <c r="G20" s="711">
        <v>0</v>
      </c>
      <c r="H20" s="599">
        <f t="shared" si="0"/>
        <v>0</v>
      </c>
    </row>
    <row r="21" spans="1:8">
      <c r="A21" s="348">
        <v>14</v>
      </c>
      <c r="B21" s="347" t="s">
        <v>500</v>
      </c>
      <c r="C21" s="711">
        <v>283621338.44999999</v>
      </c>
      <c r="D21" s="711">
        <v>13472390.075000003</v>
      </c>
      <c r="E21" s="711">
        <v>0</v>
      </c>
      <c r="F21" s="711">
        <v>2467851.4900000002</v>
      </c>
      <c r="G21" s="711">
        <v>168040379.62999991</v>
      </c>
      <c r="H21" s="599">
        <f>SUM(C21:G21)</f>
        <v>467601959.64499986</v>
      </c>
    </row>
    <row r="22" spans="1:8">
      <c r="A22" s="346">
        <v>15</v>
      </c>
      <c r="B22" s="345" t="s">
        <v>66</v>
      </c>
      <c r="C22" s="599">
        <f>SUM(C18:C21)+SUM(C8:C16)</f>
        <v>555561388.74821782</v>
      </c>
      <c r="D22" s="599">
        <f t="shared" ref="D22:H22" si="1">SUM(D18:D21)+SUM(D8:D16)</f>
        <v>657242860.21134937</v>
      </c>
      <c r="E22" s="599">
        <f t="shared" si="1"/>
        <v>1779956269.7175112</v>
      </c>
      <c r="F22" s="599">
        <f t="shared" si="1"/>
        <v>678819992.20532191</v>
      </c>
      <c r="G22" s="599">
        <f t="shared" si="1"/>
        <v>172224677.23999992</v>
      </c>
      <c r="H22" s="599">
        <f t="shared" si="1"/>
        <v>3843805188.1224003</v>
      </c>
    </row>
    <row r="26" spans="1:8" ht="36">
      <c r="B26" s="306"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scale="3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9.9978637043366805E-2"/>
  </sheetPr>
  <dimension ref="A1:H26"/>
  <sheetViews>
    <sheetView showGridLines="0" zoomScale="85" zoomScaleNormal="85" workbookViewId="0"/>
  </sheetViews>
  <sheetFormatPr defaultColWidth="9.109375" defaultRowHeight="12"/>
  <cols>
    <col min="1" max="1" width="11.88671875" style="290" bestFit="1" customWidth="1"/>
    <col min="2" max="2" width="90" style="287" customWidth="1"/>
    <col min="3" max="3" width="24.44140625" style="287" customWidth="1"/>
    <col min="4" max="4" width="28.33203125" style="287" customWidth="1"/>
    <col min="5" max="5" width="16.44140625" style="292" bestFit="1" customWidth="1"/>
    <col min="6" max="6" width="15.44140625" style="292" customWidth="1"/>
    <col min="7" max="7" width="15.5546875" style="287" customWidth="1"/>
    <col min="8" max="8" width="19" style="287" customWidth="1"/>
    <col min="9" max="16384" width="9.109375" style="287"/>
  </cols>
  <sheetData>
    <row r="1" spans="1:8" ht="13.8">
      <c r="A1" s="286" t="s">
        <v>108</v>
      </c>
      <c r="B1" s="253" t="str">
        <f>Info!C2</f>
        <v>სს ”ლიბერთი ბანკი”</v>
      </c>
      <c r="C1" s="366"/>
      <c r="D1" s="366"/>
      <c r="E1" s="366"/>
      <c r="F1" s="366"/>
      <c r="G1" s="366"/>
      <c r="H1" s="366"/>
    </row>
    <row r="2" spans="1:8">
      <c r="A2" s="288" t="s">
        <v>109</v>
      </c>
      <c r="B2" s="501">
        <f>'1. key ratios'!B2</f>
        <v>45291</v>
      </c>
      <c r="C2" s="366"/>
      <c r="D2" s="366"/>
      <c r="E2" s="366"/>
      <c r="F2" s="366"/>
      <c r="G2" s="366"/>
      <c r="H2" s="366"/>
    </row>
    <row r="3" spans="1:8">
      <c r="A3" s="289" t="s">
        <v>501</v>
      </c>
      <c r="B3" s="366"/>
      <c r="C3" s="366"/>
      <c r="D3" s="366"/>
      <c r="E3" s="366"/>
      <c r="F3" s="366"/>
      <c r="G3" s="366"/>
      <c r="H3" s="366"/>
    </row>
    <row r="4" spans="1:8">
      <c r="A4" s="367"/>
      <c r="B4" s="366"/>
      <c r="C4" s="365" t="s">
        <v>502</v>
      </c>
      <c r="D4" s="365" t="s">
        <v>503</v>
      </c>
      <c r="E4" s="365" t="s">
        <v>504</v>
      </c>
      <c r="F4" s="365" t="s">
        <v>505</v>
      </c>
      <c r="G4" s="365" t="s">
        <v>506</v>
      </c>
      <c r="H4" s="365" t="s">
        <v>507</v>
      </c>
    </row>
    <row r="5" spans="1:8" ht="33.9" customHeight="1">
      <c r="A5" s="934" t="s">
        <v>867</v>
      </c>
      <c r="B5" s="935"/>
      <c r="C5" s="948" t="s">
        <v>596</v>
      </c>
      <c r="D5" s="948"/>
      <c r="E5" s="948" t="s">
        <v>866</v>
      </c>
      <c r="F5" s="946" t="s">
        <v>865</v>
      </c>
      <c r="G5" s="946" t="s">
        <v>511</v>
      </c>
      <c r="H5" s="363" t="s">
        <v>864</v>
      </c>
    </row>
    <row r="6" spans="1:8" ht="24">
      <c r="A6" s="938"/>
      <c r="B6" s="939"/>
      <c r="C6" s="364" t="s">
        <v>512</v>
      </c>
      <c r="D6" s="364" t="s">
        <v>513</v>
      </c>
      <c r="E6" s="948"/>
      <c r="F6" s="947"/>
      <c r="G6" s="947"/>
      <c r="H6" s="363" t="s">
        <v>863</v>
      </c>
    </row>
    <row r="7" spans="1:8">
      <c r="A7" s="361">
        <v>1</v>
      </c>
      <c r="B7" s="347" t="s">
        <v>134</v>
      </c>
      <c r="C7" s="600">
        <v>0</v>
      </c>
      <c r="D7" s="600">
        <v>415073181.62395525</v>
      </c>
      <c r="E7" s="601">
        <v>622960.85</v>
      </c>
      <c r="F7" s="601">
        <v>0</v>
      </c>
      <c r="G7" s="600">
        <v>0</v>
      </c>
      <c r="H7" s="354">
        <f t="shared" ref="H7:H20" si="0">C7+D7-E7-F7</f>
        <v>414450220.77395523</v>
      </c>
    </row>
    <row r="8" spans="1:8" ht="14.4" customHeight="1">
      <c r="A8" s="361">
        <v>2</v>
      </c>
      <c r="B8" s="347" t="s">
        <v>135</v>
      </c>
      <c r="C8" s="600">
        <v>0</v>
      </c>
      <c r="D8" s="600">
        <v>0</v>
      </c>
      <c r="E8" s="601">
        <v>0</v>
      </c>
      <c r="F8" s="601">
        <v>0</v>
      </c>
      <c r="G8" s="600">
        <v>0</v>
      </c>
      <c r="H8" s="354">
        <f t="shared" si="0"/>
        <v>0</v>
      </c>
    </row>
    <row r="9" spans="1:8">
      <c r="A9" s="361">
        <v>3</v>
      </c>
      <c r="B9" s="347" t="s">
        <v>136</v>
      </c>
      <c r="C9" s="600">
        <v>0</v>
      </c>
      <c r="D9" s="600">
        <v>0</v>
      </c>
      <c r="E9" s="601">
        <v>0</v>
      </c>
      <c r="F9" s="601">
        <v>0</v>
      </c>
      <c r="G9" s="600">
        <v>0</v>
      </c>
      <c r="H9" s="354">
        <f t="shared" si="0"/>
        <v>0</v>
      </c>
    </row>
    <row r="10" spans="1:8">
      <c r="A10" s="361">
        <v>4</v>
      </c>
      <c r="B10" s="347" t="s">
        <v>137</v>
      </c>
      <c r="C10" s="600">
        <v>0</v>
      </c>
      <c r="D10" s="600">
        <v>0</v>
      </c>
      <c r="E10" s="601">
        <v>0</v>
      </c>
      <c r="F10" s="601">
        <v>0</v>
      </c>
      <c r="G10" s="600">
        <v>0</v>
      </c>
      <c r="H10" s="354">
        <f t="shared" si="0"/>
        <v>0</v>
      </c>
    </row>
    <row r="11" spans="1:8">
      <c r="A11" s="361">
        <v>5</v>
      </c>
      <c r="B11" s="347" t="s">
        <v>949</v>
      </c>
      <c r="C11" s="600">
        <v>0</v>
      </c>
      <c r="D11" s="600">
        <v>24178698.704277877</v>
      </c>
      <c r="E11" s="601">
        <v>0</v>
      </c>
      <c r="F11" s="601">
        <v>0</v>
      </c>
      <c r="G11" s="600">
        <v>0</v>
      </c>
      <c r="H11" s="354">
        <f t="shared" si="0"/>
        <v>24178698.704277877</v>
      </c>
    </row>
    <row r="12" spans="1:8">
      <c r="A12" s="361">
        <v>6</v>
      </c>
      <c r="B12" s="347" t="s">
        <v>138</v>
      </c>
      <c r="C12" s="600">
        <v>0</v>
      </c>
      <c r="D12" s="600">
        <v>162143007.08484676</v>
      </c>
      <c r="E12" s="601">
        <v>0</v>
      </c>
      <c r="F12" s="601">
        <v>0</v>
      </c>
      <c r="G12" s="600">
        <v>0</v>
      </c>
      <c r="H12" s="354">
        <f t="shared" si="0"/>
        <v>162143007.08484676</v>
      </c>
    </row>
    <row r="13" spans="1:8">
      <c r="A13" s="361">
        <v>7</v>
      </c>
      <c r="B13" s="347" t="s">
        <v>71</v>
      </c>
      <c r="C13" s="600">
        <v>1735383.777184</v>
      </c>
      <c r="D13" s="600">
        <v>552514311.69609904</v>
      </c>
      <c r="E13" s="601">
        <v>5248706.7622675663</v>
      </c>
      <c r="F13" s="601">
        <v>0</v>
      </c>
      <c r="G13" s="600">
        <v>0</v>
      </c>
      <c r="H13" s="354">
        <f t="shared" si="0"/>
        <v>549000988.71101546</v>
      </c>
    </row>
    <row r="14" spans="1:8">
      <c r="A14" s="361">
        <v>8</v>
      </c>
      <c r="B14" s="349" t="s">
        <v>72</v>
      </c>
      <c r="C14" s="600">
        <v>105735072.24197452</v>
      </c>
      <c r="D14" s="600">
        <v>1873493955.6535201</v>
      </c>
      <c r="E14" s="601">
        <v>115731277</v>
      </c>
      <c r="F14" s="601">
        <v>0</v>
      </c>
      <c r="G14" s="600">
        <v>10842913.619999943</v>
      </c>
      <c r="H14" s="354">
        <f t="shared" si="0"/>
        <v>1863497750.8954947</v>
      </c>
    </row>
    <row r="15" spans="1:8">
      <c r="A15" s="361">
        <v>9</v>
      </c>
      <c r="B15" s="347" t="s">
        <v>950</v>
      </c>
      <c r="C15" s="600">
        <v>15213514.165310949</v>
      </c>
      <c r="D15" s="600">
        <v>504836036.62142134</v>
      </c>
      <c r="E15" s="601">
        <v>13843298.656017501</v>
      </c>
      <c r="F15" s="601">
        <v>0</v>
      </c>
      <c r="G15" s="600">
        <v>0</v>
      </c>
      <c r="H15" s="354">
        <f t="shared" si="0"/>
        <v>506206252.13071483</v>
      </c>
    </row>
    <row r="16" spans="1:8">
      <c r="A16" s="361">
        <v>10</v>
      </c>
      <c r="B16" s="351" t="s">
        <v>514</v>
      </c>
      <c r="C16" s="600">
        <v>94726449.908935264</v>
      </c>
      <c r="D16" s="600">
        <v>738542.88826899952</v>
      </c>
      <c r="E16" s="601">
        <v>68792831.03020221</v>
      </c>
      <c r="F16" s="601">
        <v>0</v>
      </c>
      <c r="G16" s="600">
        <v>10842913.619999943</v>
      </c>
      <c r="H16" s="354">
        <f t="shared" si="0"/>
        <v>26672161.767002046</v>
      </c>
    </row>
    <row r="17" spans="1:8">
      <c r="A17" s="361">
        <v>11</v>
      </c>
      <c r="B17" s="347" t="s">
        <v>68</v>
      </c>
      <c r="C17" s="600">
        <v>0</v>
      </c>
      <c r="D17" s="600">
        <v>2044719.04</v>
      </c>
      <c r="E17" s="601">
        <v>0</v>
      </c>
      <c r="F17" s="601">
        <v>0</v>
      </c>
      <c r="G17" s="600">
        <v>0</v>
      </c>
      <c r="H17" s="354">
        <f t="shared" si="0"/>
        <v>2044719.04</v>
      </c>
    </row>
    <row r="18" spans="1:8">
      <c r="A18" s="361">
        <v>12</v>
      </c>
      <c r="B18" s="347" t="s">
        <v>69</v>
      </c>
      <c r="C18" s="600">
        <v>0</v>
      </c>
      <c r="D18" s="600">
        <v>0</v>
      </c>
      <c r="E18" s="601">
        <v>0</v>
      </c>
      <c r="F18" s="601">
        <v>0</v>
      </c>
      <c r="G18" s="600">
        <v>0</v>
      </c>
      <c r="H18" s="354">
        <f t="shared" si="0"/>
        <v>0</v>
      </c>
    </row>
    <row r="19" spans="1:8">
      <c r="A19" s="362">
        <v>13</v>
      </c>
      <c r="B19" s="349" t="s">
        <v>70</v>
      </c>
      <c r="C19" s="600">
        <v>0</v>
      </c>
      <c r="D19" s="600">
        <v>0</v>
      </c>
      <c r="E19" s="601">
        <v>0</v>
      </c>
      <c r="F19" s="601">
        <v>0</v>
      </c>
      <c r="G19" s="600">
        <v>0</v>
      </c>
      <c r="H19" s="354">
        <f t="shared" si="0"/>
        <v>0</v>
      </c>
    </row>
    <row r="20" spans="1:8">
      <c r="A20" s="361">
        <v>14</v>
      </c>
      <c r="B20" s="347" t="s">
        <v>500</v>
      </c>
      <c r="C20" s="600">
        <v>0</v>
      </c>
      <c r="D20" s="600">
        <v>577147042.0660001</v>
      </c>
      <c r="E20" s="601">
        <v>0</v>
      </c>
      <c r="F20" s="601">
        <v>0</v>
      </c>
      <c r="G20" s="600">
        <v>0</v>
      </c>
      <c r="H20" s="354">
        <f t="shared" si="0"/>
        <v>577147042.0660001</v>
      </c>
    </row>
    <row r="21" spans="1:8" s="291" customFormat="1">
      <c r="A21" s="360">
        <v>15</v>
      </c>
      <c r="B21" s="359" t="s">
        <v>66</v>
      </c>
      <c r="C21" s="602">
        <f t="shared" ref="C21:G21" si="1">SUM(C7:C15)+SUM(C17:C20)</f>
        <v>122683970.18446946</v>
      </c>
      <c r="D21" s="602">
        <f t="shared" si="1"/>
        <v>4111430952.4901204</v>
      </c>
      <c r="E21" s="602">
        <f t="shared" si="1"/>
        <v>135446243.26828507</v>
      </c>
      <c r="F21" s="602">
        <f t="shared" si="1"/>
        <v>0</v>
      </c>
      <c r="G21" s="602">
        <f t="shared" si="1"/>
        <v>10842913.619999943</v>
      </c>
      <c r="H21" s="680">
        <f t="shared" ref="H21" si="2">SUM(H7:H15)+SUM(H17:H20)</f>
        <v>4098668679.4063048</v>
      </c>
    </row>
    <row r="22" spans="1:8">
      <c r="A22" s="358">
        <v>16</v>
      </c>
      <c r="B22" s="357" t="s">
        <v>515</v>
      </c>
      <c r="C22" s="600">
        <v>122577223.27209561</v>
      </c>
      <c r="D22" s="600">
        <v>2870132187.6543899</v>
      </c>
      <c r="E22" s="601">
        <v>134733379.62023699</v>
      </c>
      <c r="F22" s="601">
        <v>0</v>
      </c>
      <c r="G22" s="600">
        <v>10842913.6199999</v>
      </c>
      <c r="H22" s="681">
        <f>C22+D22-E22-F22</f>
        <v>2857976031.3062487</v>
      </c>
    </row>
    <row r="23" spans="1:8">
      <c r="A23" s="358">
        <v>17</v>
      </c>
      <c r="B23" s="357" t="s">
        <v>516</v>
      </c>
      <c r="C23" s="600">
        <v>0</v>
      </c>
      <c r="D23" s="601">
        <v>347417366.57554752</v>
      </c>
      <c r="E23" s="601">
        <v>712892.01544304879</v>
      </c>
      <c r="F23" s="601">
        <v>0</v>
      </c>
      <c r="G23" s="600">
        <v>0</v>
      </c>
      <c r="H23" s="681">
        <f>C23+D23-E23-F23</f>
        <v>346704474.56010449</v>
      </c>
    </row>
    <row r="25" spans="1:8">
      <c r="E25" s="287"/>
      <c r="F25" s="287"/>
    </row>
    <row r="26" spans="1:8" ht="42.6" customHeight="1">
      <c r="B26" s="306"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scale="3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9.9978637043366805E-2"/>
  </sheetPr>
  <dimension ref="A1:K36"/>
  <sheetViews>
    <sheetView showGridLines="0" zoomScale="85" zoomScaleNormal="85" workbookViewId="0"/>
  </sheetViews>
  <sheetFormatPr defaultColWidth="9.109375" defaultRowHeight="12"/>
  <cols>
    <col min="1" max="1" width="11" style="287" bestFit="1" customWidth="1"/>
    <col min="2" max="2" width="63.5546875" style="287" customWidth="1"/>
    <col min="3" max="3" width="23.33203125" style="287" customWidth="1"/>
    <col min="4" max="4" width="27.88671875" style="287" customWidth="1"/>
    <col min="5" max="5" width="19.44140625" style="287" customWidth="1"/>
    <col min="6" max="6" width="18" style="287" customWidth="1"/>
    <col min="7" max="7" width="22" style="287" customWidth="1"/>
    <col min="8" max="8" width="22.44140625" style="287" customWidth="1"/>
    <col min="9" max="16384" width="9.109375" style="287"/>
  </cols>
  <sheetData>
    <row r="1" spans="1:11" ht="13.8">
      <c r="A1" s="286" t="s">
        <v>108</v>
      </c>
      <c r="B1" s="253" t="str">
        <f>Info!C2</f>
        <v>სს ”ლიბერთი ბანკი”</v>
      </c>
      <c r="C1" s="366"/>
      <c r="D1" s="366"/>
      <c r="E1" s="366"/>
      <c r="F1" s="366"/>
      <c r="G1" s="366"/>
      <c r="H1" s="366"/>
    </row>
    <row r="2" spans="1:11">
      <c r="A2" s="288" t="s">
        <v>109</v>
      </c>
      <c r="B2" s="501">
        <f>'1. key ratios'!B2</f>
        <v>45291</v>
      </c>
      <c r="C2" s="366"/>
      <c r="D2" s="366"/>
      <c r="E2" s="366"/>
      <c r="F2" s="366"/>
      <c r="G2" s="366"/>
      <c r="H2" s="366"/>
    </row>
    <row r="3" spans="1:11">
      <c r="A3" s="289" t="s">
        <v>517</v>
      </c>
      <c r="B3" s="366"/>
      <c r="C3" s="366"/>
      <c r="D3" s="366"/>
      <c r="E3" s="366"/>
      <c r="F3" s="366"/>
      <c r="G3" s="366"/>
      <c r="H3" s="366"/>
    </row>
    <row r="4" spans="1:11">
      <c r="A4" s="366"/>
      <c r="B4" s="366"/>
      <c r="C4" s="365" t="s">
        <v>502</v>
      </c>
      <c r="D4" s="365" t="s">
        <v>503</v>
      </c>
      <c r="E4" s="365" t="s">
        <v>504</v>
      </c>
      <c r="F4" s="365" t="s">
        <v>505</v>
      </c>
      <c r="G4" s="365" t="s">
        <v>506</v>
      </c>
      <c r="H4" s="365" t="s">
        <v>507</v>
      </c>
    </row>
    <row r="5" spans="1:11" ht="41.4" customHeight="1">
      <c r="A5" s="934" t="s">
        <v>869</v>
      </c>
      <c r="B5" s="935"/>
      <c r="C5" s="949" t="s">
        <v>596</v>
      </c>
      <c r="D5" s="950"/>
      <c r="E5" s="946" t="s">
        <v>866</v>
      </c>
      <c r="F5" s="946" t="s">
        <v>865</v>
      </c>
      <c r="G5" s="946" t="s">
        <v>511</v>
      </c>
      <c r="H5" s="363" t="s">
        <v>864</v>
      </c>
    </row>
    <row r="6" spans="1:11" ht="31.2" customHeight="1">
      <c r="A6" s="938"/>
      <c r="B6" s="939"/>
      <c r="C6" s="364" t="s">
        <v>512</v>
      </c>
      <c r="D6" s="364" t="s">
        <v>513</v>
      </c>
      <c r="E6" s="947"/>
      <c r="F6" s="947"/>
      <c r="G6" s="947"/>
      <c r="H6" s="363" t="s">
        <v>863</v>
      </c>
    </row>
    <row r="7" spans="1:11">
      <c r="A7" s="355">
        <v>1</v>
      </c>
      <c r="B7" s="370" t="s">
        <v>518</v>
      </c>
      <c r="C7" s="603">
        <v>28696377.592255998</v>
      </c>
      <c r="D7" s="603">
        <v>1204359238.8248334</v>
      </c>
      <c r="E7" s="603">
        <v>42899881.406901494</v>
      </c>
      <c r="F7" s="603"/>
      <c r="G7" s="603">
        <v>0</v>
      </c>
      <c r="H7" s="606">
        <f t="shared" ref="H7:H34" si="0">C7+D7-E7-F7</f>
        <v>1190155735.0101879</v>
      </c>
      <c r="K7" s="843"/>
    </row>
    <row r="8" spans="1:11">
      <c r="A8" s="355">
        <v>2</v>
      </c>
      <c r="B8" s="370" t="s">
        <v>519</v>
      </c>
      <c r="C8" s="603">
        <v>769905.2729160001</v>
      </c>
      <c r="D8" s="603">
        <v>220580026.16852075</v>
      </c>
      <c r="E8" s="603">
        <v>861457.53406163305</v>
      </c>
      <c r="F8" s="603"/>
      <c r="G8" s="603">
        <v>0</v>
      </c>
      <c r="H8" s="606">
        <f t="shared" si="0"/>
        <v>220488473.9073751</v>
      </c>
      <c r="K8" s="843"/>
    </row>
    <row r="9" spans="1:11">
      <c r="A9" s="355">
        <v>3</v>
      </c>
      <c r="B9" s="370" t="s">
        <v>868</v>
      </c>
      <c r="C9" s="603">
        <v>0</v>
      </c>
      <c r="D9" s="603">
        <v>70545732.940995991</v>
      </c>
      <c r="E9" s="603">
        <v>635623.63117967336</v>
      </c>
      <c r="F9" s="603"/>
      <c r="G9" s="603">
        <v>0</v>
      </c>
      <c r="H9" s="606">
        <f t="shared" si="0"/>
        <v>69910109.309816316</v>
      </c>
      <c r="K9" s="843"/>
    </row>
    <row r="10" spans="1:11">
      <c r="A10" s="355">
        <v>4</v>
      </c>
      <c r="B10" s="370" t="s">
        <v>520</v>
      </c>
      <c r="C10" s="603">
        <v>1764044.3971839999</v>
      </c>
      <c r="D10" s="603">
        <v>73792186.082326993</v>
      </c>
      <c r="E10" s="603">
        <v>1606095.35145703</v>
      </c>
      <c r="F10" s="603"/>
      <c r="G10" s="603">
        <v>0</v>
      </c>
      <c r="H10" s="606">
        <f t="shared" si="0"/>
        <v>73950135.128053963</v>
      </c>
      <c r="K10" s="843"/>
    </row>
    <row r="11" spans="1:11">
      <c r="A11" s="355">
        <v>5</v>
      </c>
      <c r="B11" s="370" t="s">
        <v>521</v>
      </c>
      <c r="C11" s="603">
        <v>1006707.900456</v>
      </c>
      <c r="D11" s="603">
        <v>126980082.707204</v>
      </c>
      <c r="E11" s="603">
        <v>1616121.0795589709</v>
      </c>
      <c r="F11" s="603"/>
      <c r="G11" s="603">
        <v>0</v>
      </c>
      <c r="H11" s="606">
        <f t="shared" si="0"/>
        <v>126370669.52810103</v>
      </c>
      <c r="K11" s="843"/>
    </row>
    <row r="12" spans="1:11">
      <c r="A12" s="355">
        <v>6</v>
      </c>
      <c r="B12" s="370" t="s">
        <v>522</v>
      </c>
      <c r="C12" s="603">
        <v>22272.940000000002</v>
      </c>
      <c r="D12" s="603">
        <v>5778160.8619849999</v>
      </c>
      <c r="E12" s="603">
        <v>76333.089986097984</v>
      </c>
      <c r="F12" s="603"/>
      <c r="G12" s="603">
        <v>1428.55</v>
      </c>
      <c r="H12" s="606">
        <f t="shared" si="0"/>
        <v>5724100.7119989023</v>
      </c>
      <c r="K12" s="843"/>
    </row>
    <row r="13" spans="1:11">
      <c r="A13" s="355">
        <v>7</v>
      </c>
      <c r="B13" s="370" t="s">
        <v>523</v>
      </c>
      <c r="C13" s="603">
        <v>229196.596322</v>
      </c>
      <c r="D13" s="603">
        <v>10894134.316614999</v>
      </c>
      <c r="E13" s="603">
        <v>272607.04635590728</v>
      </c>
      <c r="F13" s="603"/>
      <c r="G13" s="603">
        <v>0</v>
      </c>
      <c r="H13" s="606">
        <f t="shared" si="0"/>
        <v>10850723.866581092</v>
      </c>
      <c r="K13" s="843"/>
    </row>
    <row r="14" spans="1:11">
      <c r="A14" s="355">
        <v>8</v>
      </c>
      <c r="B14" s="370" t="s">
        <v>524</v>
      </c>
      <c r="C14" s="603">
        <v>199459.90373999998</v>
      </c>
      <c r="D14" s="603">
        <v>6207082.2375639994</v>
      </c>
      <c r="E14" s="603">
        <v>69989.147524016123</v>
      </c>
      <c r="F14" s="603"/>
      <c r="G14" s="603">
        <v>0</v>
      </c>
      <c r="H14" s="606">
        <f t="shared" si="0"/>
        <v>6336552.9937799834</v>
      </c>
      <c r="K14" s="843"/>
    </row>
    <row r="15" spans="1:11">
      <c r="A15" s="355">
        <v>9</v>
      </c>
      <c r="B15" s="370" t="s">
        <v>525</v>
      </c>
      <c r="C15" s="603">
        <v>195938.46000000002</v>
      </c>
      <c r="D15" s="603">
        <v>7300399.7860609991</v>
      </c>
      <c r="E15" s="603">
        <v>449237.11819055869</v>
      </c>
      <c r="F15" s="603"/>
      <c r="G15" s="603">
        <v>0</v>
      </c>
      <c r="H15" s="606">
        <f t="shared" si="0"/>
        <v>7047101.1278704405</v>
      </c>
      <c r="K15" s="843"/>
    </row>
    <row r="16" spans="1:11">
      <c r="A16" s="355">
        <v>10</v>
      </c>
      <c r="B16" s="370" t="s">
        <v>526</v>
      </c>
      <c r="C16" s="603">
        <v>2048.11</v>
      </c>
      <c r="D16" s="603">
        <v>1575334.045253</v>
      </c>
      <c r="E16" s="603">
        <v>5378.1321824311126</v>
      </c>
      <c r="F16" s="603"/>
      <c r="G16" s="603">
        <v>0</v>
      </c>
      <c r="H16" s="606">
        <f t="shared" si="0"/>
        <v>1572004.0230705689</v>
      </c>
      <c r="K16" s="843"/>
    </row>
    <row r="17" spans="1:11">
      <c r="A17" s="355">
        <v>11</v>
      </c>
      <c r="B17" s="370" t="s">
        <v>527</v>
      </c>
      <c r="C17" s="603">
        <v>36231.629999999997</v>
      </c>
      <c r="D17" s="603">
        <v>964370.21001199994</v>
      </c>
      <c r="E17" s="603">
        <v>32590.675313419131</v>
      </c>
      <c r="F17" s="603"/>
      <c r="G17" s="603">
        <v>500.2</v>
      </c>
      <c r="H17" s="606">
        <f t="shared" si="0"/>
        <v>968011.16469858086</v>
      </c>
      <c r="K17" s="843"/>
    </row>
    <row r="18" spans="1:11">
      <c r="A18" s="355">
        <v>12</v>
      </c>
      <c r="B18" s="370" t="s">
        <v>528</v>
      </c>
      <c r="C18" s="603">
        <v>6972044.815128997</v>
      </c>
      <c r="D18" s="603">
        <v>278169316.94763297</v>
      </c>
      <c r="E18" s="603">
        <v>8174183.0712998053</v>
      </c>
      <c r="F18" s="603"/>
      <c r="G18" s="603">
        <v>306140.19</v>
      </c>
      <c r="H18" s="606">
        <f t="shared" si="0"/>
        <v>276967178.69146216</v>
      </c>
      <c r="K18" s="843"/>
    </row>
    <row r="19" spans="1:11">
      <c r="A19" s="355">
        <v>13</v>
      </c>
      <c r="B19" s="370" t="s">
        <v>529</v>
      </c>
      <c r="C19" s="603">
        <v>1767264.6113359998</v>
      </c>
      <c r="D19" s="603">
        <v>51647857.279417992</v>
      </c>
      <c r="E19" s="603">
        <v>1745582.0968020333</v>
      </c>
      <c r="F19" s="603"/>
      <c r="G19" s="603">
        <v>11089.14</v>
      </c>
      <c r="H19" s="606">
        <f t="shared" si="0"/>
        <v>51669539.793951958</v>
      </c>
      <c r="K19" s="843"/>
    </row>
    <row r="20" spans="1:11">
      <c r="A20" s="355">
        <v>14</v>
      </c>
      <c r="B20" s="370" t="s">
        <v>530</v>
      </c>
      <c r="C20" s="603">
        <v>3956942.040765</v>
      </c>
      <c r="D20" s="603">
        <v>53017608.107091002</v>
      </c>
      <c r="E20" s="603">
        <v>2122333.8306140257</v>
      </c>
      <c r="F20" s="603"/>
      <c r="G20" s="603">
        <v>7682.22</v>
      </c>
      <c r="H20" s="606">
        <f t="shared" si="0"/>
        <v>54852216.317241982</v>
      </c>
      <c r="K20" s="843"/>
    </row>
    <row r="21" spans="1:11">
      <c r="A21" s="355">
        <v>15</v>
      </c>
      <c r="B21" s="370" t="s">
        <v>531</v>
      </c>
      <c r="C21" s="603">
        <v>2357713.8942040005</v>
      </c>
      <c r="D21" s="603">
        <v>20762399.116077997</v>
      </c>
      <c r="E21" s="603">
        <v>880352.90405670239</v>
      </c>
      <c r="F21" s="603"/>
      <c r="G21" s="603">
        <v>37504.339999999997</v>
      </c>
      <c r="H21" s="606">
        <f t="shared" si="0"/>
        <v>22239760.106225297</v>
      </c>
      <c r="K21" s="843"/>
    </row>
    <row r="22" spans="1:11">
      <c r="A22" s="355">
        <v>16</v>
      </c>
      <c r="B22" s="370" t="s">
        <v>532</v>
      </c>
      <c r="C22" s="603">
        <v>0</v>
      </c>
      <c r="D22" s="603">
        <v>47002052.436357997</v>
      </c>
      <c r="E22" s="603">
        <v>845771.7979151624</v>
      </c>
      <c r="F22" s="603"/>
      <c r="G22" s="603">
        <v>0</v>
      </c>
      <c r="H22" s="606">
        <f t="shared" si="0"/>
        <v>46156280.638442837</v>
      </c>
      <c r="K22" s="843"/>
    </row>
    <row r="23" spans="1:11">
      <c r="A23" s="355">
        <v>17</v>
      </c>
      <c r="B23" s="370" t="s">
        <v>533</v>
      </c>
      <c r="C23" s="603">
        <v>7723.48</v>
      </c>
      <c r="D23" s="603">
        <v>5770939.5753919994</v>
      </c>
      <c r="E23" s="603">
        <v>34577.330253801345</v>
      </c>
      <c r="F23" s="603"/>
      <c r="G23" s="603">
        <v>0</v>
      </c>
      <c r="H23" s="606">
        <f t="shared" si="0"/>
        <v>5744085.7251381986</v>
      </c>
      <c r="K23" s="843"/>
    </row>
    <row r="24" spans="1:11">
      <c r="A24" s="355">
        <v>18</v>
      </c>
      <c r="B24" s="370" t="s">
        <v>534</v>
      </c>
      <c r="C24" s="603">
        <v>0</v>
      </c>
      <c r="D24" s="603">
        <v>80128008.100336999</v>
      </c>
      <c r="E24" s="603">
        <v>171942.49179849538</v>
      </c>
      <c r="F24" s="603"/>
      <c r="G24" s="603">
        <v>0</v>
      </c>
      <c r="H24" s="606">
        <f t="shared" si="0"/>
        <v>79956065.608538508</v>
      </c>
      <c r="K24" s="843"/>
    </row>
    <row r="25" spans="1:11">
      <c r="A25" s="355">
        <v>19</v>
      </c>
      <c r="B25" s="370" t="s">
        <v>535</v>
      </c>
      <c r="C25" s="603">
        <v>35501.11</v>
      </c>
      <c r="D25" s="603">
        <v>6095607.1104619997</v>
      </c>
      <c r="E25" s="603">
        <v>55008.088913641521</v>
      </c>
      <c r="F25" s="603"/>
      <c r="G25" s="603">
        <v>0</v>
      </c>
      <c r="H25" s="606">
        <f t="shared" si="0"/>
        <v>6076100.1315483581</v>
      </c>
      <c r="K25" s="843"/>
    </row>
    <row r="26" spans="1:11">
      <c r="A26" s="355">
        <v>20</v>
      </c>
      <c r="B26" s="370" t="s">
        <v>536</v>
      </c>
      <c r="C26" s="603">
        <v>5797.04</v>
      </c>
      <c r="D26" s="603">
        <v>50251052.431384005</v>
      </c>
      <c r="E26" s="603">
        <v>574252.14234807016</v>
      </c>
      <c r="F26" s="603"/>
      <c r="G26" s="603">
        <v>0</v>
      </c>
      <c r="H26" s="606">
        <f t="shared" si="0"/>
        <v>49682597.32903593</v>
      </c>
      <c r="I26" s="293"/>
      <c r="K26" s="843"/>
    </row>
    <row r="27" spans="1:11">
      <c r="A27" s="355">
        <v>21</v>
      </c>
      <c r="B27" s="370" t="s">
        <v>537</v>
      </c>
      <c r="C27" s="603">
        <v>0</v>
      </c>
      <c r="D27" s="603">
        <v>21404636.742575001</v>
      </c>
      <c r="E27" s="603">
        <v>62473.653241913838</v>
      </c>
      <c r="F27" s="603"/>
      <c r="G27" s="603">
        <v>0</v>
      </c>
      <c r="H27" s="606">
        <f t="shared" si="0"/>
        <v>21342163.089333087</v>
      </c>
      <c r="I27" s="293"/>
      <c r="K27" s="843"/>
    </row>
    <row r="28" spans="1:11">
      <c r="A28" s="355">
        <v>22</v>
      </c>
      <c r="B28" s="370" t="s">
        <v>538</v>
      </c>
      <c r="C28" s="603">
        <v>54920.983187999998</v>
      </c>
      <c r="D28" s="603">
        <v>11759865.251839999</v>
      </c>
      <c r="E28" s="603">
        <v>523794.65219428588</v>
      </c>
      <c r="F28" s="603"/>
      <c r="G28" s="603">
        <v>0</v>
      </c>
      <c r="H28" s="606">
        <f t="shared" si="0"/>
        <v>11290991.582833713</v>
      </c>
      <c r="I28" s="293"/>
      <c r="K28" s="843"/>
    </row>
    <row r="29" spans="1:11">
      <c r="A29" s="355">
        <v>23</v>
      </c>
      <c r="B29" s="370" t="s">
        <v>539</v>
      </c>
      <c r="C29" s="603">
        <v>10648160.626197996</v>
      </c>
      <c r="D29" s="603">
        <v>196395464.59664401</v>
      </c>
      <c r="E29" s="603">
        <v>9682562.1579220966</v>
      </c>
      <c r="F29" s="603"/>
      <c r="G29" s="603">
        <v>102369.41</v>
      </c>
      <c r="H29" s="606">
        <f t="shared" si="0"/>
        <v>197361063.06491992</v>
      </c>
      <c r="I29" s="293"/>
      <c r="K29" s="843"/>
    </row>
    <row r="30" spans="1:11">
      <c r="A30" s="355">
        <v>24</v>
      </c>
      <c r="B30" s="370" t="s">
        <v>540</v>
      </c>
      <c r="C30" s="603">
        <v>26023687.384193983</v>
      </c>
      <c r="D30" s="603">
        <v>524315800.66663492</v>
      </c>
      <c r="E30" s="603">
        <v>25949826.08159643</v>
      </c>
      <c r="F30" s="603"/>
      <c r="G30" s="603">
        <v>461449.19</v>
      </c>
      <c r="H30" s="606">
        <f t="shared" si="0"/>
        <v>524389661.9692325</v>
      </c>
      <c r="I30" s="293"/>
      <c r="K30" s="843"/>
    </row>
    <row r="31" spans="1:11">
      <c r="A31" s="355">
        <v>25</v>
      </c>
      <c r="B31" s="370" t="s">
        <v>541</v>
      </c>
      <c r="C31" s="603">
        <v>4315629.5395500008</v>
      </c>
      <c r="D31" s="603">
        <v>77268035.383008003</v>
      </c>
      <c r="E31" s="603">
        <v>4467691.5555519965</v>
      </c>
      <c r="F31" s="603"/>
      <c r="G31" s="603">
        <v>23603.47</v>
      </c>
      <c r="H31" s="606">
        <f t="shared" si="0"/>
        <v>77115973.367006019</v>
      </c>
      <c r="I31" s="293"/>
      <c r="K31" s="843"/>
    </row>
    <row r="32" spans="1:11">
      <c r="A32" s="355">
        <v>26</v>
      </c>
      <c r="B32" s="370" t="s">
        <v>542</v>
      </c>
      <c r="C32" s="603">
        <v>33509654.944658123</v>
      </c>
      <c r="D32" s="603">
        <v>294382984.4393087</v>
      </c>
      <c r="E32" s="603">
        <v>31540674.598215561</v>
      </c>
      <c r="F32" s="603"/>
      <c r="G32" s="603">
        <v>9891146.9099999424</v>
      </c>
      <c r="H32" s="606">
        <f t="shared" si="0"/>
        <v>296351964.78575122</v>
      </c>
      <c r="I32" s="293"/>
      <c r="K32" s="843"/>
    </row>
    <row r="33" spans="1:11">
      <c r="A33" s="355">
        <v>27</v>
      </c>
      <c r="B33" s="356" t="s">
        <v>99</v>
      </c>
      <c r="C33" s="603">
        <v>106746.91237339401</v>
      </c>
      <c r="D33" s="603">
        <v>664082576.12457395</v>
      </c>
      <c r="E33" s="603">
        <v>89902.648048073053</v>
      </c>
      <c r="F33" s="603"/>
      <c r="G33" s="603"/>
      <c r="H33" s="606">
        <f>C33+D33-E33-F33</f>
        <v>664099420.38889933</v>
      </c>
      <c r="I33" s="293"/>
      <c r="K33" s="843"/>
    </row>
    <row r="34" spans="1:11">
      <c r="A34" s="355">
        <v>28</v>
      </c>
      <c r="B34" s="369" t="s">
        <v>66</v>
      </c>
      <c r="C34" s="607">
        <f>SUM(C7:C33)</f>
        <v>122683970.18446949</v>
      </c>
      <c r="D34" s="607">
        <f>SUM(D7:D33)</f>
        <v>4111430952.4901094</v>
      </c>
      <c r="E34" s="607">
        <f>SUM(E7:E33)</f>
        <v>135446243.31348333</v>
      </c>
      <c r="F34" s="861"/>
      <c r="G34" s="607">
        <f>SUM(G7:G33)</f>
        <v>10842913.619999941</v>
      </c>
      <c r="H34" s="608">
        <f t="shared" si="0"/>
        <v>4098668679.3610959</v>
      </c>
      <c r="I34" s="293"/>
      <c r="K34" s="843"/>
    </row>
    <row r="35" spans="1:11">
      <c r="A35" s="293"/>
      <c r="B35" s="293"/>
      <c r="C35" s="293"/>
      <c r="D35" s="293"/>
      <c r="E35" s="293"/>
      <c r="F35" s="293"/>
      <c r="G35" s="293"/>
      <c r="H35" s="293"/>
      <c r="I35" s="293"/>
    </row>
    <row r="36" spans="1:11">
      <c r="A36" s="293"/>
      <c r="B36" s="294"/>
      <c r="C36" s="293"/>
      <c r="D36" s="293"/>
      <c r="E36" s="293"/>
      <c r="F36" s="293"/>
      <c r="G36" s="293"/>
      <c r="H36" s="293"/>
      <c r="I36" s="293"/>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9.9978637043366805E-2"/>
  </sheetPr>
  <dimension ref="A1:D15"/>
  <sheetViews>
    <sheetView showGridLines="0" zoomScale="85" zoomScaleNormal="85" workbookViewId="0"/>
  </sheetViews>
  <sheetFormatPr defaultColWidth="9.109375" defaultRowHeight="12"/>
  <cols>
    <col min="1" max="1" width="11.88671875" style="287" bestFit="1" customWidth="1"/>
    <col min="2" max="2" width="101.33203125" style="287" customWidth="1"/>
    <col min="3" max="3" width="33" style="287" customWidth="1"/>
    <col min="4" max="4" width="38.44140625" style="292" customWidth="1"/>
    <col min="5" max="16384" width="9.109375" style="287"/>
  </cols>
  <sheetData>
    <row r="1" spans="1:4" ht="13.8">
      <c r="A1" s="286" t="s">
        <v>108</v>
      </c>
      <c r="B1" s="253" t="str">
        <f>Info!C2</f>
        <v>სს ”ლიბერთი ბანკი”</v>
      </c>
      <c r="D1" s="287"/>
    </row>
    <row r="2" spans="1:4">
      <c r="A2" s="288" t="s">
        <v>109</v>
      </c>
      <c r="B2" s="501">
        <f>'1. key ratios'!B2</f>
        <v>45291</v>
      </c>
      <c r="D2" s="287"/>
    </row>
    <row r="3" spans="1:4">
      <c r="A3" s="289" t="s">
        <v>543</v>
      </c>
      <c r="D3" s="287"/>
    </row>
    <row r="5" spans="1:4" ht="16.2" customHeight="1">
      <c r="A5" s="951" t="s">
        <v>880</v>
      </c>
      <c r="B5" s="951"/>
      <c r="C5" s="378" t="s">
        <v>562</v>
      </c>
      <c r="D5" s="378" t="s">
        <v>879</v>
      </c>
    </row>
    <row r="6" spans="1:4">
      <c r="A6" s="377">
        <v>1</v>
      </c>
      <c r="B6" s="371" t="s">
        <v>878</v>
      </c>
      <c r="C6" s="604">
        <v>132255086.47981218</v>
      </c>
      <c r="D6" s="711">
        <v>688706.24641992</v>
      </c>
    </row>
    <row r="7" spans="1:4">
      <c r="A7" s="374">
        <v>2</v>
      </c>
      <c r="B7" s="371" t="s">
        <v>877</v>
      </c>
      <c r="C7" s="604">
        <v>25227519.065812185</v>
      </c>
      <c r="D7" s="711">
        <f>SUM(D8:D9)</f>
        <v>24157.545872657909</v>
      </c>
    </row>
    <row r="8" spans="1:4">
      <c r="A8" s="376">
        <v>2.1</v>
      </c>
      <c r="B8" s="375" t="s">
        <v>876</v>
      </c>
      <c r="C8" s="604">
        <v>17022982.925147802</v>
      </c>
      <c r="D8" s="711">
        <v>24157.545872657909</v>
      </c>
    </row>
    <row r="9" spans="1:4">
      <c r="A9" s="376">
        <v>2.2000000000000002</v>
      </c>
      <c r="B9" s="375" t="s">
        <v>875</v>
      </c>
      <c r="C9" s="604">
        <v>8180378.5947916973</v>
      </c>
      <c r="D9" s="711"/>
    </row>
    <row r="10" spans="1:4">
      <c r="A10" s="377">
        <v>3</v>
      </c>
      <c r="B10" s="371" t="s">
        <v>874</v>
      </c>
      <c r="C10" s="604">
        <v>23026909.511664726</v>
      </c>
      <c r="D10" s="711">
        <f>SUM(D11:D13)</f>
        <v>0</v>
      </c>
    </row>
    <row r="11" spans="1:4">
      <c r="A11" s="376">
        <v>3.1</v>
      </c>
      <c r="B11" s="375" t="s">
        <v>544</v>
      </c>
      <c r="C11" s="604">
        <v>10842913.619999999</v>
      </c>
      <c r="D11" s="711"/>
    </row>
    <row r="12" spans="1:4">
      <c r="A12" s="376">
        <v>3.2</v>
      </c>
      <c r="B12" s="375" t="s">
        <v>873</v>
      </c>
      <c r="C12" s="604">
        <v>10802465.282880209</v>
      </c>
      <c r="D12" s="711"/>
    </row>
    <row r="13" spans="1:4">
      <c r="A13" s="376">
        <v>3.3</v>
      </c>
      <c r="B13" s="375" t="s">
        <v>872</v>
      </c>
      <c r="C13" s="604">
        <v>1381530.6087845198</v>
      </c>
      <c r="D13" s="711"/>
    </row>
    <row r="14" spans="1:4">
      <c r="A14" s="374">
        <v>4</v>
      </c>
      <c r="B14" s="373" t="s">
        <v>871</v>
      </c>
      <c r="C14" s="604">
        <v>301841.35530069523</v>
      </c>
      <c r="D14" s="711"/>
    </row>
    <row r="15" spans="1:4">
      <c r="A15" s="372">
        <v>5</v>
      </c>
      <c r="B15" s="371" t="s">
        <v>870</v>
      </c>
      <c r="C15" s="605">
        <f>C6+C7-C10+C14</f>
        <v>134757537.38926035</v>
      </c>
      <c r="D15" s="862">
        <f>D6+D7-D10+D14</f>
        <v>712863.79229257791</v>
      </c>
    </row>
  </sheetData>
  <mergeCells count="1">
    <mergeCell ref="A5:B5"/>
  </mergeCells>
  <pageMargins left="0.7" right="0.7" top="0.75" bottom="0.75" header="0.3" footer="0.3"/>
  <pageSetup scale="4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9.9978637043366805E-2"/>
  </sheetPr>
  <dimension ref="A1:D23"/>
  <sheetViews>
    <sheetView showGridLines="0" zoomScale="85" zoomScaleNormal="85" workbookViewId="0"/>
  </sheetViews>
  <sheetFormatPr defaultColWidth="9.109375" defaultRowHeight="12"/>
  <cols>
    <col min="1" max="1" width="11.88671875" style="366" bestFit="1" customWidth="1"/>
    <col min="2" max="2" width="129.6640625" style="366" bestFit="1" customWidth="1"/>
    <col min="3" max="3" width="29.88671875" style="366" customWidth="1"/>
    <col min="4" max="4" width="46" style="366" customWidth="1"/>
    <col min="5" max="16384" width="9.109375" style="366"/>
  </cols>
  <sheetData>
    <row r="1" spans="1:4" ht="13.8">
      <c r="A1" s="286" t="s">
        <v>108</v>
      </c>
      <c r="B1" s="253" t="str">
        <f>Info!C2</f>
        <v>სს ”ლიბერთი ბანკი”</v>
      </c>
    </row>
    <row r="2" spans="1:4">
      <c r="A2" s="288" t="s">
        <v>109</v>
      </c>
      <c r="B2" s="501">
        <f>'1. key ratios'!B2</f>
        <v>45291</v>
      </c>
    </row>
    <row r="3" spans="1:4">
      <c r="A3" s="289" t="s">
        <v>545</v>
      </c>
    </row>
    <row r="4" spans="1:4">
      <c r="A4" s="289"/>
    </row>
    <row r="5" spans="1:4" ht="15" customHeight="1">
      <c r="A5" s="952" t="s">
        <v>546</v>
      </c>
      <c r="B5" s="953"/>
      <c r="C5" s="956" t="s">
        <v>547</v>
      </c>
      <c r="D5" s="956" t="s">
        <v>548</v>
      </c>
    </row>
    <row r="6" spans="1:4">
      <c r="A6" s="954"/>
      <c r="B6" s="955"/>
      <c r="C6" s="956"/>
      <c r="D6" s="956"/>
    </row>
    <row r="7" spans="1:4">
      <c r="A7" s="369">
        <v>1</v>
      </c>
      <c r="B7" s="359" t="s">
        <v>549</v>
      </c>
      <c r="C7" s="603">
        <v>117311515.80963702</v>
      </c>
      <c r="D7" s="379"/>
    </row>
    <row r="8" spans="1:4">
      <c r="A8" s="356">
        <v>2</v>
      </c>
      <c r="B8" s="356" t="s">
        <v>550</v>
      </c>
      <c r="C8" s="603">
        <v>20220392.226291999</v>
      </c>
      <c r="D8" s="379"/>
    </row>
    <row r="9" spans="1:4">
      <c r="A9" s="356">
        <v>3</v>
      </c>
      <c r="B9" s="382" t="s">
        <v>551</v>
      </c>
      <c r="C9" s="603">
        <v>1908.1094376500002</v>
      </c>
      <c r="D9" s="379"/>
    </row>
    <row r="10" spans="1:4">
      <c r="A10" s="356">
        <v>4</v>
      </c>
      <c r="B10" s="356" t="s">
        <v>552</v>
      </c>
      <c r="C10" s="863">
        <f>SUM(C11:C17)</f>
        <v>14956592.873270657</v>
      </c>
      <c r="D10" s="379"/>
    </row>
    <row r="11" spans="1:4">
      <c r="A11" s="356">
        <v>5</v>
      </c>
      <c r="B11" s="381" t="s">
        <v>881</v>
      </c>
      <c r="C11" s="603">
        <v>3153286.9609560003</v>
      </c>
      <c r="D11" s="379"/>
    </row>
    <row r="12" spans="1:4">
      <c r="A12" s="356">
        <v>6</v>
      </c>
      <c r="B12" s="381" t="s">
        <v>553</v>
      </c>
      <c r="C12" s="603">
        <v>718906.26231465861</v>
      </c>
      <c r="D12" s="379"/>
    </row>
    <row r="13" spans="1:4">
      <c r="A13" s="356">
        <v>7</v>
      </c>
      <c r="B13" s="381" t="s">
        <v>556</v>
      </c>
      <c r="C13" s="603">
        <v>10842913.619999999</v>
      </c>
      <c r="D13" s="379"/>
    </row>
    <row r="14" spans="1:4">
      <c r="A14" s="356">
        <v>8</v>
      </c>
      <c r="B14" s="381" t="s">
        <v>554</v>
      </c>
      <c r="C14" s="603">
        <v>219069.19999999998</v>
      </c>
      <c r="D14" s="356"/>
    </row>
    <row r="15" spans="1:4">
      <c r="A15" s="356">
        <v>9</v>
      </c>
      <c r="B15" s="381" t="s">
        <v>555</v>
      </c>
      <c r="C15" s="603">
        <v>0</v>
      </c>
      <c r="D15" s="356"/>
    </row>
    <row r="16" spans="1:4">
      <c r="A16" s="356">
        <v>10</v>
      </c>
      <c r="B16" s="381" t="s">
        <v>557</v>
      </c>
      <c r="C16" s="603">
        <v>22416.830000000278</v>
      </c>
      <c r="D16" s="356"/>
    </row>
    <row r="17" spans="1:4" ht="14.25" customHeight="1">
      <c r="A17" s="356">
        <v>11</v>
      </c>
      <c r="B17" s="381" t="s">
        <v>558</v>
      </c>
      <c r="C17" s="603">
        <v>0</v>
      </c>
      <c r="D17" s="379"/>
    </row>
    <row r="18" spans="1:4">
      <c r="A18" s="369">
        <v>12</v>
      </c>
      <c r="B18" s="380" t="s">
        <v>559</v>
      </c>
      <c r="C18" s="607">
        <f>C7+C8+C9-C10</f>
        <v>122577223.27209601</v>
      </c>
      <c r="D18" s="379"/>
    </row>
    <row r="21" spans="1:4">
      <c r="B21" s="286"/>
    </row>
    <row r="22" spans="1:4">
      <c r="B22" s="288"/>
    </row>
    <row r="23" spans="1:4">
      <c r="B23" s="289"/>
    </row>
  </sheetData>
  <mergeCells count="3">
    <mergeCell ref="A5:B6"/>
    <mergeCell ref="C5:C6"/>
    <mergeCell ref="D5:D6"/>
  </mergeCells>
  <pageMargins left="0.7" right="0.7" top="0.75" bottom="0.75" header="0.3" footer="0.3"/>
  <pageSetup paperSize="9" scale="3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9.9978637043366805E-2"/>
  </sheetPr>
  <dimension ref="A1:AB28"/>
  <sheetViews>
    <sheetView showGridLines="0" zoomScale="85" zoomScaleNormal="85" workbookViewId="0"/>
  </sheetViews>
  <sheetFormatPr defaultColWidth="9.109375" defaultRowHeight="12"/>
  <cols>
    <col min="1" max="1" width="11.88671875" style="366" bestFit="1" customWidth="1"/>
    <col min="2" max="2" width="48.88671875" style="366" customWidth="1"/>
    <col min="3" max="3" width="18" style="366" customWidth="1"/>
    <col min="4" max="4" width="18.6640625" style="366" customWidth="1"/>
    <col min="5" max="7" width="22.33203125" style="366" customWidth="1"/>
    <col min="8" max="8" width="18.44140625" style="366" customWidth="1"/>
    <col min="9" max="11" width="22.33203125" style="366" customWidth="1"/>
    <col min="12" max="12" width="18.6640625" style="366" customWidth="1"/>
    <col min="13" max="18" width="22.33203125" style="366" customWidth="1"/>
    <col min="19" max="19" width="23.33203125" style="366" bestFit="1" customWidth="1"/>
    <col min="20" max="20" width="20.44140625" style="366" customWidth="1"/>
    <col min="21" max="26" width="22.33203125" style="366" customWidth="1"/>
    <col min="27" max="27" width="23.33203125" style="366" bestFit="1" customWidth="1"/>
    <col min="28" max="28" width="20" style="366" customWidth="1"/>
    <col min="29" max="16384" width="9.109375" style="366"/>
  </cols>
  <sheetData>
    <row r="1" spans="1:28" ht="13.8">
      <c r="A1" s="286" t="s">
        <v>108</v>
      </c>
      <c r="B1" s="253" t="str">
        <f>Info!C2</f>
        <v>სს ”ლიბერთი ბანკი”</v>
      </c>
    </row>
    <row r="2" spans="1:28">
      <c r="A2" s="288" t="s">
        <v>109</v>
      </c>
      <c r="B2" s="501">
        <f>'1. key ratios'!B2</f>
        <v>45291</v>
      </c>
      <c r="C2" s="367"/>
    </row>
    <row r="3" spans="1:28">
      <c r="A3" s="289" t="s">
        <v>560</v>
      </c>
    </row>
    <row r="5" spans="1:28" ht="15" customHeight="1">
      <c r="A5" s="957" t="s">
        <v>894</v>
      </c>
      <c r="B5" s="958"/>
      <c r="C5" s="963" t="s">
        <v>893</v>
      </c>
      <c r="D5" s="964"/>
      <c r="E5" s="964"/>
      <c r="F5" s="964"/>
      <c r="G5" s="964"/>
      <c r="H5" s="964"/>
      <c r="I5" s="964"/>
      <c r="J5" s="964"/>
      <c r="K5" s="964"/>
      <c r="L5" s="964"/>
      <c r="M5" s="964"/>
      <c r="N5" s="964"/>
      <c r="O5" s="964"/>
      <c r="P5" s="964"/>
      <c r="Q5" s="964"/>
      <c r="R5" s="964"/>
      <c r="S5" s="964"/>
      <c r="T5" s="396"/>
      <c r="U5" s="396"/>
      <c r="V5" s="396"/>
      <c r="W5" s="396"/>
      <c r="X5" s="396"/>
      <c r="Y5" s="396"/>
      <c r="Z5" s="396"/>
      <c r="AA5" s="395"/>
      <c r="AB5" s="386"/>
    </row>
    <row r="6" spans="1:28">
      <c r="A6" s="959"/>
      <c r="B6" s="960"/>
      <c r="C6" s="965" t="s">
        <v>66</v>
      </c>
      <c r="D6" s="967" t="s">
        <v>892</v>
      </c>
      <c r="E6" s="967"/>
      <c r="F6" s="967"/>
      <c r="G6" s="967"/>
      <c r="H6" s="968" t="s">
        <v>891</v>
      </c>
      <c r="I6" s="969"/>
      <c r="J6" s="969"/>
      <c r="K6" s="970"/>
      <c r="L6" s="394"/>
      <c r="M6" s="971" t="s">
        <v>890</v>
      </c>
      <c r="N6" s="971"/>
      <c r="O6" s="971"/>
      <c r="P6" s="971"/>
      <c r="Q6" s="971"/>
      <c r="R6" s="971"/>
      <c r="S6" s="947"/>
      <c r="T6" s="393"/>
      <c r="U6" s="950" t="s">
        <v>889</v>
      </c>
      <c r="V6" s="950"/>
      <c r="W6" s="950"/>
      <c r="X6" s="950"/>
      <c r="Y6" s="950"/>
      <c r="Z6" s="950"/>
      <c r="AA6" s="948"/>
      <c r="AB6" s="392"/>
    </row>
    <row r="7" spans="1:28" ht="24">
      <c r="A7" s="961"/>
      <c r="B7" s="962"/>
      <c r="C7" s="966"/>
      <c r="D7" s="391"/>
      <c r="E7" s="387" t="s">
        <v>561</v>
      </c>
      <c r="F7" s="363" t="s">
        <v>887</v>
      </c>
      <c r="G7" s="363" t="s">
        <v>888</v>
      </c>
      <c r="H7" s="390"/>
      <c r="I7" s="387" t="s">
        <v>561</v>
      </c>
      <c r="J7" s="363" t="s">
        <v>887</v>
      </c>
      <c r="K7" s="363" t="s">
        <v>888</v>
      </c>
      <c r="L7" s="389"/>
      <c r="M7" s="387" t="s">
        <v>561</v>
      </c>
      <c r="N7" s="363" t="s">
        <v>887</v>
      </c>
      <c r="O7" s="363" t="s">
        <v>886</v>
      </c>
      <c r="P7" s="363" t="s">
        <v>885</v>
      </c>
      <c r="Q7" s="363" t="s">
        <v>884</v>
      </c>
      <c r="R7" s="363" t="s">
        <v>883</v>
      </c>
      <c r="S7" s="363" t="s">
        <v>882</v>
      </c>
      <c r="T7" s="388"/>
      <c r="U7" s="387" t="s">
        <v>561</v>
      </c>
      <c r="V7" s="363" t="s">
        <v>887</v>
      </c>
      <c r="W7" s="363" t="s">
        <v>886</v>
      </c>
      <c r="X7" s="363" t="s">
        <v>885</v>
      </c>
      <c r="Y7" s="363" t="s">
        <v>884</v>
      </c>
      <c r="Z7" s="363" t="s">
        <v>883</v>
      </c>
      <c r="AA7" s="363" t="s">
        <v>882</v>
      </c>
      <c r="AB7" s="386"/>
    </row>
    <row r="8" spans="1:28">
      <c r="A8" s="385">
        <v>1</v>
      </c>
      <c r="B8" s="359" t="s">
        <v>562</v>
      </c>
      <c r="C8" s="607">
        <v>2992709410.9288311</v>
      </c>
      <c r="D8" s="603">
        <v>2769129230.3575544</v>
      </c>
      <c r="E8" s="603">
        <v>21468252.639868006</v>
      </c>
      <c r="F8" s="603">
        <v>0</v>
      </c>
      <c r="G8" s="603">
        <v>845882.5370469999</v>
      </c>
      <c r="H8" s="603">
        <v>101002957.29918095</v>
      </c>
      <c r="I8" s="603">
        <v>8731861.6829669997</v>
      </c>
      <c r="J8" s="603">
        <v>10149207.133084998</v>
      </c>
      <c r="K8" s="603">
        <v>0</v>
      </c>
      <c r="L8" s="603">
        <v>118750234.77143985</v>
      </c>
      <c r="M8" s="603">
        <v>2869823.9426959991</v>
      </c>
      <c r="N8" s="603">
        <v>11187795.571415998</v>
      </c>
      <c r="O8" s="603">
        <v>11592631.464315003</v>
      </c>
      <c r="P8" s="603">
        <v>18835384.031442001</v>
      </c>
      <c r="Q8" s="603">
        <v>29870864.435954034</v>
      </c>
      <c r="R8" s="603">
        <v>30695122.064506002</v>
      </c>
      <c r="S8" s="603">
        <v>26456.232336000001</v>
      </c>
      <c r="T8" s="603">
        <v>3826988.5006560003</v>
      </c>
      <c r="U8" s="603">
        <v>105550.57999999999</v>
      </c>
      <c r="V8" s="603">
        <v>139265.44931199998</v>
      </c>
      <c r="W8" s="603">
        <v>565143.6</v>
      </c>
      <c r="X8" s="603">
        <v>0</v>
      </c>
      <c r="Y8" s="603">
        <v>1285887.718502</v>
      </c>
      <c r="Z8" s="603">
        <v>97945.13446999999</v>
      </c>
      <c r="AA8" s="603">
        <v>0</v>
      </c>
      <c r="AB8" s="383"/>
    </row>
    <row r="9" spans="1:28">
      <c r="A9" s="355">
        <v>1.1000000000000001</v>
      </c>
      <c r="B9" s="384" t="s">
        <v>563</v>
      </c>
      <c r="C9" s="610">
        <v>0</v>
      </c>
      <c r="D9" s="603">
        <v>0</v>
      </c>
      <c r="E9" s="603">
        <v>0</v>
      </c>
      <c r="F9" s="603">
        <v>0</v>
      </c>
      <c r="G9" s="603">
        <v>0</v>
      </c>
      <c r="H9" s="603">
        <v>0</v>
      </c>
      <c r="I9" s="603">
        <v>0</v>
      </c>
      <c r="J9" s="603">
        <v>0</v>
      </c>
      <c r="K9" s="603">
        <v>0</v>
      </c>
      <c r="L9" s="603">
        <v>0</v>
      </c>
      <c r="M9" s="603">
        <v>0</v>
      </c>
      <c r="N9" s="603">
        <v>0</v>
      </c>
      <c r="O9" s="603">
        <v>0</v>
      </c>
      <c r="P9" s="603">
        <v>0</v>
      </c>
      <c r="Q9" s="603">
        <v>0</v>
      </c>
      <c r="R9" s="603">
        <v>0</v>
      </c>
      <c r="S9" s="603">
        <v>0</v>
      </c>
      <c r="T9" s="603">
        <v>0</v>
      </c>
      <c r="U9" s="603">
        <v>0</v>
      </c>
      <c r="V9" s="603">
        <v>0</v>
      </c>
      <c r="W9" s="603">
        <v>0</v>
      </c>
      <c r="X9" s="603">
        <v>0</v>
      </c>
      <c r="Y9" s="603">
        <v>0</v>
      </c>
      <c r="Z9" s="603">
        <v>0</v>
      </c>
      <c r="AA9" s="603">
        <v>0</v>
      </c>
      <c r="AB9" s="383"/>
    </row>
    <row r="10" spans="1:28">
      <c r="A10" s="355">
        <v>1.2</v>
      </c>
      <c r="B10" s="384" t="s">
        <v>564</v>
      </c>
      <c r="C10" s="610">
        <v>0</v>
      </c>
      <c r="D10" s="603">
        <v>0</v>
      </c>
      <c r="E10" s="603">
        <v>0</v>
      </c>
      <c r="F10" s="603">
        <v>0</v>
      </c>
      <c r="G10" s="603">
        <v>0</v>
      </c>
      <c r="H10" s="603">
        <v>0</v>
      </c>
      <c r="I10" s="603">
        <v>0</v>
      </c>
      <c r="J10" s="603">
        <v>0</v>
      </c>
      <c r="K10" s="603">
        <v>0</v>
      </c>
      <c r="L10" s="603">
        <v>0</v>
      </c>
      <c r="M10" s="603">
        <v>0</v>
      </c>
      <c r="N10" s="603">
        <v>0</v>
      </c>
      <c r="O10" s="603">
        <v>0</v>
      </c>
      <c r="P10" s="603">
        <v>0</v>
      </c>
      <c r="Q10" s="603">
        <v>0</v>
      </c>
      <c r="R10" s="603">
        <v>0</v>
      </c>
      <c r="S10" s="603">
        <v>0</v>
      </c>
      <c r="T10" s="603">
        <v>0</v>
      </c>
      <c r="U10" s="603">
        <v>0</v>
      </c>
      <c r="V10" s="603">
        <v>0</v>
      </c>
      <c r="W10" s="603">
        <v>0</v>
      </c>
      <c r="X10" s="603">
        <v>0</v>
      </c>
      <c r="Y10" s="603">
        <v>0</v>
      </c>
      <c r="Z10" s="603">
        <v>0</v>
      </c>
      <c r="AA10" s="603">
        <v>0</v>
      </c>
      <c r="AB10" s="383"/>
    </row>
    <row r="11" spans="1:28">
      <c r="A11" s="355">
        <v>1.3</v>
      </c>
      <c r="B11" s="384" t="s">
        <v>565</v>
      </c>
      <c r="C11" s="610">
        <v>0</v>
      </c>
      <c r="D11" s="603">
        <v>0</v>
      </c>
      <c r="E11" s="603">
        <v>0</v>
      </c>
      <c r="F11" s="603">
        <v>0</v>
      </c>
      <c r="G11" s="603">
        <v>0</v>
      </c>
      <c r="H11" s="603">
        <v>0</v>
      </c>
      <c r="I11" s="603">
        <v>0</v>
      </c>
      <c r="J11" s="603">
        <v>0</v>
      </c>
      <c r="K11" s="603">
        <v>0</v>
      </c>
      <c r="L11" s="603">
        <v>0</v>
      </c>
      <c r="M11" s="603">
        <v>0</v>
      </c>
      <c r="N11" s="603">
        <v>0</v>
      </c>
      <c r="O11" s="603">
        <v>0</v>
      </c>
      <c r="P11" s="603">
        <v>0</v>
      </c>
      <c r="Q11" s="603">
        <v>0</v>
      </c>
      <c r="R11" s="603">
        <v>0</v>
      </c>
      <c r="S11" s="603">
        <v>0</v>
      </c>
      <c r="T11" s="603">
        <v>0</v>
      </c>
      <c r="U11" s="603">
        <v>0</v>
      </c>
      <c r="V11" s="603">
        <v>0</v>
      </c>
      <c r="W11" s="603">
        <v>0</v>
      </c>
      <c r="X11" s="603">
        <v>0</v>
      </c>
      <c r="Y11" s="603">
        <v>0</v>
      </c>
      <c r="Z11" s="603">
        <v>0</v>
      </c>
      <c r="AA11" s="603">
        <v>0</v>
      </c>
      <c r="AB11" s="383"/>
    </row>
    <row r="12" spans="1:28">
      <c r="A12" s="355">
        <v>1.4</v>
      </c>
      <c r="B12" s="384" t="s">
        <v>566</v>
      </c>
      <c r="C12" s="610">
        <v>80784556.917475998</v>
      </c>
      <c r="D12" s="603">
        <v>80773141.077475995</v>
      </c>
      <c r="E12" s="603">
        <v>0</v>
      </c>
      <c r="F12" s="603">
        <v>0</v>
      </c>
      <c r="G12" s="603">
        <v>611.77792799999997</v>
      </c>
      <c r="H12" s="603">
        <v>0</v>
      </c>
      <c r="I12" s="603">
        <v>0</v>
      </c>
      <c r="J12" s="603">
        <v>0</v>
      </c>
      <c r="K12" s="603">
        <v>0</v>
      </c>
      <c r="L12" s="603">
        <v>11415.84</v>
      </c>
      <c r="M12" s="603">
        <v>0</v>
      </c>
      <c r="N12" s="603">
        <v>1730</v>
      </c>
      <c r="O12" s="603">
        <v>0</v>
      </c>
      <c r="P12" s="603">
        <v>0</v>
      </c>
      <c r="Q12" s="603">
        <v>0</v>
      </c>
      <c r="R12" s="603">
        <v>0</v>
      </c>
      <c r="S12" s="603">
        <v>0</v>
      </c>
      <c r="T12" s="603">
        <v>0</v>
      </c>
      <c r="U12" s="603">
        <v>0</v>
      </c>
      <c r="V12" s="603">
        <v>0</v>
      </c>
      <c r="W12" s="603">
        <v>0</v>
      </c>
      <c r="X12" s="603">
        <v>0</v>
      </c>
      <c r="Y12" s="603">
        <v>0</v>
      </c>
      <c r="Z12" s="603">
        <v>0</v>
      </c>
      <c r="AA12" s="603">
        <v>0</v>
      </c>
      <c r="AB12" s="383"/>
    </row>
    <row r="13" spans="1:28">
      <c r="A13" s="355">
        <v>1.5</v>
      </c>
      <c r="B13" s="384" t="s">
        <v>567</v>
      </c>
      <c r="C13" s="610">
        <v>661258569.89163435</v>
      </c>
      <c r="D13" s="603">
        <v>613148937.90190911</v>
      </c>
      <c r="E13" s="603">
        <v>2677856.44</v>
      </c>
      <c r="F13" s="603">
        <v>0</v>
      </c>
      <c r="G13" s="603">
        <v>5.9505999999999997</v>
      </c>
      <c r="H13" s="603">
        <v>34049892.510979995</v>
      </c>
      <c r="I13" s="603">
        <v>860479.35172899999</v>
      </c>
      <c r="J13" s="603">
        <v>1682942.8749220001</v>
      </c>
      <c r="K13" s="603">
        <v>0</v>
      </c>
      <c r="L13" s="603">
        <v>12003772.840931006</v>
      </c>
      <c r="M13" s="603">
        <v>123480.35905500001</v>
      </c>
      <c r="N13" s="603">
        <v>3895181.248896</v>
      </c>
      <c r="O13" s="603">
        <v>22046.799999999999</v>
      </c>
      <c r="P13" s="603">
        <v>4604748.9385499991</v>
      </c>
      <c r="Q13" s="603">
        <v>680015.76</v>
      </c>
      <c r="R13" s="603">
        <v>421440.77719400002</v>
      </c>
      <c r="S13" s="603">
        <v>0</v>
      </c>
      <c r="T13" s="603">
        <v>2055966.637814</v>
      </c>
      <c r="U13" s="603">
        <v>80745.429999999993</v>
      </c>
      <c r="V13" s="603">
        <v>139265.44931199998</v>
      </c>
      <c r="W13" s="603">
        <v>565143.6</v>
      </c>
      <c r="X13" s="603">
        <v>0</v>
      </c>
      <c r="Y13" s="603">
        <v>1245899.718502</v>
      </c>
      <c r="Z13" s="603">
        <v>0</v>
      </c>
      <c r="AA13" s="603">
        <v>0</v>
      </c>
      <c r="AB13" s="383"/>
    </row>
    <row r="14" spans="1:28">
      <c r="A14" s="355">
        <v>1.6</v>
      </c>
      <c r="B14" s="384" t="s">
        <v>568</v>
      </c>
      <c r="C14" s="610">
        <v>2250666284.1197205</v>
      </c>
      <c r="D14" s="603">
        <v>2075207151.3781695</v>
      </c>
      <c r="E14" s="603">
        <v>18790396.199868005</v>
      </c>
      <c r="F14" s="603">
        <v>0</v>
      </c>
      <c r="G14" s="603">
        <v>845264.80851899995</v>
      </c>
      <c r="H14" s="603">
        <v>66953064.788200952</v>
      </c>
      <c r="I14" s="603">
        <v>7871382.3312379997</v>
      </c>
      <c r="J14" s="603">
        <v>8466264.2581629977</v>
      </c>
      <c r="K14" s="603">
        <v>0</v>
      </c>
      <c r="L14" s="603">
        <v>106735046.09050885</v>
      </c>
      <c r="M14" s="603">
        <v>2746343.5836409992</v>
      </c>
      <c r="N14" s="603">
        <v>7290884.322519999</v>
      </c>
      <c r="O14" s="603">
        <v>11570584.664315002</v>
      </c>
      <c r="P14" s="603">
        <v>14230635.092892004</v>
      </c>
      <c r="Q14" s="603">
        <v>29190848.675954033</v>
      </c>
      <c r="R14" s="603">
        <v>30273681.287312001</v>
      </c>
      <c r="S14" s="603">
        <v>26456.232336000001</v>
      </c>
      <c r="T14" s="603">
        <v>1771021.8628420001</v>
      </c>
      <c r="U14" s="603">
        <v>24805.15</v>
      </c>
      <c r="V14" s="603">
        <v>0</v>
      </c>
      <c r="W14" s="603">
        <v>0</v>
      </c>
      <c r="X14" s="603">
        <v>0</v>
      </c>
      <c r="Y14" s="603">
        <v>39988</v>
      </c>
      <c r="Z14" s="603">
        <v>97945.13446999999</v>
      </c>
      <c r="AA14" s="603">
        <v>0</v>
      </c>
      <c r="AB14" s="383"/>
    </row>
    <row r="15" spans="1:28">
      <c r="A15" s="385">
        <v>2</v>
      </c>
      <c r="B15" s="369" t="s">
        <v>569</v>
      </c>
      <c r="C15" s="607">
        <v>347417338.38619709</v>
      </c>
      <c r="D15" s="607">
        <v>347417338.38619709</v>
      </c>
      <c r="E15" s="603">
        <v>0</v>
      </c>
      <c r="F15" s="603">
        <v>0</v>
      </c>
      <c r="G15" s="603">
        <v>0</v>
      </c>
      <c r="H15" s="603">
        <v>0</v>
      </c>
      <c r="I15" s="603">
        <v>0</v>
      </c>
      <c r="J15" s="603">
        <v>0</v>
      </c>
      <c r="K15" s="603">
        <v>0</v>
      </c>
      <c r="L15" s="603">
        <v>0</v>
      </c>
      <c r="M15" s="603">
        <v>0</v>
      </c>
      <c r="N15" s="603">
        <v>0</v>
      </c>
      <c r="O15" s="603">
        <v>0</v>
      </c>
      <c r="P15" s="603">
        <v>0</v>
      </c>
      <c r="Q15" s="603">
        <v>0</v>
      </c>
      <c r="R15" s="603">
        <v>0</v>
      </c>
      <c r="S15" s="603">
        <v>0</v>
      </c>
      <c r="T15" s="603">
        <v>0</v>
      </c>
      <c r="U15" s="603">
        <v>0</v>
      </c>
      <c r="V15" s="603">
        <v>0</v>
      </c>
      <c r="W15" s="603">
        <v>0</v>
      </c>
      <c r="X15" s="603">
        <v>0</v>
      </c>
      <c r="Y15" s="603">
        <v>0</v>
      </c>
      <c r="Z15" s="603">
        <v>0</v>
      </c>
      <c r="AA15" s="603">
        <v>0</v>
      </c>
      <c r="AB15" s="383"/>
    </row>
    <row r="16" spans="1:28">
      <c r="A16" s="355">
        <v>2.1</v>
      </c>
      <c r="B16" s="384" t="s">
        <v>563</v>
      </c>
      <c r="C16" s="610">
        <v>0</v>
      </c>
      <c r="D16" s="603">
        <v>0</v>
      </c>
      <c r="E16" s="603">
        <v>0</v>
      </c>
      <c r="F16" s="603">
        <v>0</v>
      </c>
      <c r="G16" s="603">
        <v>0</v>
      </c>
      <c r="H16" s="603">
        <v>0</v>
      </c>
      <c r="I16" s="603">
        <v>0</v>
      </c>
      <c r="J16" s="603">
        <v>0</v>
      </c>
      <c r="K16" s="603">
        <v>0</v>
      </c>
      <c r="L16" s="603">
        <v>0</v>
      </c>
      <c r="M16" s="603">
        <v>0</v>
      </c>
      <c r="N16" s="603">
        <v>0</v>
      </c>
      <c r="O16" s="603">
        <v>0</v>
      </c>
      <c r="P16" s="603">
        <v>0</v>
      </c>
      <c r="Q16" s="603">
        <v>0</v>
      </c>
      <c r="R16" s="603">
        <v>0</v>
      </c>
      <c r="S16" s="603">
        <v>0</v>
      </c>
      <c r="T16" s="603">
        <v>0</v>
      </c>
      <c r="U16" s="603">
        <v>0</v>
      </c>
      <c r="V16" s="603">
        <v>0</v>
      </c>
      <c r="W16" s="603">
        <v>0</v>
      </c>
      <c r="X16" s="603">
        <v>0</v>
      </c>
      <c r="Y16" s="603">
        <v>0</v>
      </c>
      <c r="Z16" s="603">
        <v>0</v>
      </c>
      <c r="AA16" s="603">
        <v>0</v>
      </c>
      <c r="AB16" s="383"/>
    </row>
    <row r="17" spans="1:28">
      <c r="A17" s="355">
        <v>2.2000000000000002</v>
      </c>
      <c r="B17" s="384" t="s">
        <v>564</v>
      </c>
      <c r="C17" s="651">
        <v>315301575.33619708</v>
      </c>
      <c r="D17" s="622">
        <v>315301575.33619708</v>
      </c>
      <c r="E17" s="603">
        <v>0</v>
      </c>
      <c r="F17" s="603">
        <v>0</v>
      </c>
      <c r="G17" s="603">
        <v>0</v>
      </c>
      <c r="H17" s="603">
        <v>0</v>
      </c>
      <c r="I17" s="603">
        <v>0</v>
      </c>
      <c r="J17" s="603">
        <v>0</v>
      </c>
      <c r="K17" s="603">
        <v>0</v>
      </c>
      <c r="L17" s="603">
        <v>0</v>
      </c>
      <c r="M17" s="603">
        <v>0</v>
      </c>
      <c r="N17" s="603">
        <v>0</v>
      </c>
      <c r="O17" s="603">
        <v>0</v>
      </c>
      <c r="P17" s="603">
        <v>0</v>
      </c>
      <c r="Q17" s="603">
        <v>0</v>
      </c>
      <c r="R17" s="603">
        <v>0</v>
      </c>
      <c r="S17" s="603">
        <v>0</v>
      </c>
      <c r="T17" s="603">
        <v>0</v>
      </c>
      <c r="U17" s="603">
        <v>0</v>
      </c>
      <c r="V17" s="603">
        <v>0</v>
      </c>
      <c r="W17" s="603">
        <v>0</v>
      </c>
      <c r="X17" s="603">
        <v>0</v>
      </c>
      <c r="Y17" s="603">
        <v>0</v>
      </c>
      <c r="Z17" s="603">
        <v>0</v>
      </c>
      <c r="AA17" s="603">
        <v>0</v>
      </c>
      <c r="AB17" s="383"/>
    </row>
    <row r="18" spans="1:28">
      <c r="A18" s="355">
        <v>2.2999999999999998</v>
      </c>
      <c r="B18" s="384" t="s">
        <v>565</v>
      </c>
      <c r="C18" s="651">
        <v>0</v>
      </c>
      <c r="D18" s="622">
        <v>0</v>
      </c>
      <c r="E18" s="603">
        <v>0</v>
      </c>
      <c r="F18" s="603">
        <v>0</v>
      </c>
      <c r="G18" s="603">
        <v>0</v>
      </c>
      <c r="H18" s="603">
        <v>0</v>
      </c>
      <c r="I18" s="603">
        <v>0</v>
      </c>
      <c r="J18" s="603">
        <v>0</v>
      </c>
      <c r="K18" s="603">
        <v>0</v>
      </c>
      <c r="L18" s="603">
        <v>0</v>
      </c>
      <c r="M18" s="603">
        <v>0</v>
      </c>
      <c r="N18" s="603">
        <v>0</v>
      </c>
      <c r="O18" s="603">
        <v>0</v>
      </c>
      <c r="P18" s="603">
        <v>0</v>
      </c>
      <c r="Q18" s="603">
        <v>0</v>
      </c>
      <c r="R18" s="603">
        <v>0</v>
      </c>
      <c r="S18" s="603">
        <v>0</v>
      </c>
      <c r="T18" s="603">
        <v>0</v>
      </c>
      <c r="U18" s="603">
        <v>0</v>
      </c>
      <c r="V18" s="603">
        <v>0</v>
      </c>
      <c r="W18" s="603">
        <v>0</v>
      </c>
      <c r="X18" s="603">
        <v>0</v>
      </c>
      <c r="Y18" s="603">
        <v>0</v>
      </c>
      <c r="Z18" s="603">
        <v>0</v>
      </c>
      <c r="AA18" s="603">
        <v>0</v>
      </c>
      <c r="AB18" s="383"/>
    </row>
    <row r="19" spans="1:28">
      <c r="A19" s="355">
        <v>2.4</v>
      </c>
      <c r="B19" s="384" t="s">
        <v>566</v>
      </c>
      <c r="C19" s="651">
        <v>7027232.1900000004</v>
      </c>
      <c r="D19" s="622">
        <v>7027232.1900000004</v>
      </c>
      <c r="E19" s="603">
        <v>0</v>
      </c>
      <c r="F19" s="603">
        <v>0</v>
      </c>
      <c r="G19" s="603">
        <v>0</v>
      </c>
      <c r="H19" s="603">
        <v>0</v>
      </c>
      <c r="I19" s="603">
        <v>0</v>
      </c>
      <c r="J19" s="603">
        <v>0</v>
      </c>
      <c r="K19" s="603">
        <v>0</v>
      </c>
      <c r="L19" s="603">
        <v>0</v>
      </c>
      <c r="M19" s="603">
        <v>0</v>
      </c>
      <c r="N19" s="603">
        <v>0</v>
      </c>
      <c r="O19" s="603">
        <v>0</v>
      </c>
      <c r="P19" s="603">
        <v>0</v>
      </c>
      <c r="Q19" s="603">
        <v>0</v>
      </c>
      <c r="R19" s="603">
        <v>0</v>
      </c>
      <c r="S19" s="603">
        <v>0</v>
      </c>
      <c r="T19" s="603">
        <v>0</v>
      </c>
      <c r="U19" s="603">
        <v>0</v>
      </c>
      <c r="V19" s="603">
        <v>0</v>
      </c>
      <c r="W19" s="603">
        <v>0</v>
      </c>
      <c r="X19" s="603">
        <v>0</v>
      </c>
      <c r="Y19" s="603">
        <v>0</v>
      </c>
      <c r="Z19" s="603">
        <v>0</v>
      </c>
      <c r="AA19" s="603">
        <v>0</v>
      </c>
      <c r="AB19" s="383"/>
    </row>
    <row r="20" spans="1:28">
      <c r="A20" s="355">
        <v>2.5</v>
      </c>
      <c r="B20" s="384" t="s">
        <v>567</v>
      </c>
      <c r="C20" s="651">
        <v>25088530.859999999</v>
      </c>
      <c r="D20" s="622">
        <v>25088530.859999999</v>
      </c>
      <c r="E20" s="603">
        <v>0</v>
      </c>
      <c r="F20" s="603">
        <v>0</v>
      </c>
      <c r="G20" s="603">
        <v>0</v>
      </c>
      <c r="H20" s="603">
        <v>0</v>
      </c>
      <c r="I20" s="603">
        <v>0</v>
      </c>
      <c r="J20" s="603">
        <v>0</v>
      </c>
      <c r="K20" s="603">
        <v>0</v>
      </c>
      <c r="L20" s="603">
        <v>0</v>
      </c>
      <c r="M20" s="603">
        <v>0</v>
      </c>
      <c r="N20" s="603">
        <v>0</v>
      </c>
      <c r="O20" s="603">
        <v>0</v>
      </c>
      <c r="P20" s="603">
        <v>0</v>
      </c>
      <c r="Q20" s="603">
        <v>0</v>
      </c>
      <c r="R20" s="603">
        <v>0</v>
      </c>
      <c r="S20" s="603">
        <v>0</v>
      </c>
      <c r="T20" s="603">
        <v>0</v>
      </c>
      <c r="U20" s="603">
        <v>0</v>
      </c>
      <c r="V20" s="603">
        <v>0</v>
      </c>
      <c r="W20" s="603">
        <v>0</v>
      </c>
      <c r="X20" s="603">
        <v>0</v>
      </c>
      <c r="Y20" s="603">
        <v>0</v>
      </c>
      <c r="Z20" s="603">
        <v>0</v>
      </c>
      <c r="AA20" s="603">
        <v>0</v>
      </c>
      <c r="AB20" s="383"/>
    </row>
    <row r="21" spans="1:28">
      <c r="A21" s="355">
        <v>2.6</v>
      </c>
      <c r="B21" s="384" t="s">
        <v>568</v>
      </c>
      <c r="C21" s="610">
        <v>0</v>
      </c>
      <c r="D21" s="603">
        <v>0</v>
      </c>
      <c r="E21" s="603">
        <v>0</v>
      </c>
      <c r="F21" s="603">
        <v>0</v>
      </c>
      <c r="G21" s="603">
        <v>0</v>
      </c>
      <c r="H21" s="603">
        <v>0</v>
      </c>
      <c r="I21" s="603">
        <v>0</v>
      </c>
      <c r="J21" s="603">
        <v>0</v>
      </c>
      <c r="K21" s="603">
        <v>0</v>
      </c>
      <c r="L21" s="603">
        <v>0</v>
      </c>
      <c r="M21" s="603">
        <v>0</v>
      </c>
      <c r="N21" s="603">
        <v>0</v>
      </c>
      <c r="O21" s="603">
        <v>0</v>
      </c>
      <c r="P21" s="603">
        <v>0</v>
      </c>
      <c r="Q21" s="603">
        <v>0</v>
      </c>
      <c r="R21" s="603">
        <v>0</v>
      </c>
      <c r="S21" s="603">
        <v>0</v>
      </c>
      <c r="T21" s="603">
        <v>0</v>
      </c>
      <c r="U21" s="603">
        <v>0</v>
      </c>
      <c r="V21" s="603">
        <v>0</v>
      </c>
      <c r="W21" s="603">
        <v>0</v>
      </c>
      <c r="X21" s="603">
        <v>0</v>
      </c>
      <c r="Y21" s="603">
        <v>0</v>
      </c>
      <c r="Z21" s="603">
        <v>0</v>
      </c>
      <c r="AA21" s="603">
        <v>0</v>
      </c>
      <c r="AB21" s="383"/>
    </row>
    <row r="22" spans="1:28">
      <c r="A22" s="385">
        <v>3</v>
      </c>
      <c r="B22" s="359" t="s">
        <v>570</v>
      </c>
      <c r="C22" s="607">
        <v>229556124.12118292</v>
      </c>
      <c r="D22" s="607">
        <v>227035373.18865293</v>
      </c>
      <c r="E22" s="611">
        <v>0</v>
      </c>
      <c r="F22" s="611">
        <v>0</v>
      </c>
      <c r="G22" s="611">
        <v>0</v>
      </c>
      <c r="H22" s="607">
        <v>792580.42</v>
      </c>
      <c r="I22" s="611">
        <v>0</v>
      </c>
      <c r="J22" s="611">
        <v>0</v>
      </c>
      <c r="K22" s="611">
        <v>0</v>
      </c>
      <c r="L22" s="607">
        <v>1728166.5825299993</v>
      </c>
      <c r="M22" s="611">
        <v>0</v>
      </c>
      <c r="N22" s="611">
        <v>0</v>
      </c>
      <c r="O22" s="611">
        <v>0</v>
      </c>
      <c r="P22" s="611">
        <v>0</v>
      </c>
      <c r="Q22" s="611">
        <v>0</v>
      </c>
      <c r="R22" s="611">
        <v>0</v>
      </c>
      <c r="S22" s="611">
        <v>0</v>
      </c>
      <c r="T22" s="607">
        <v>0</v>
      </c>
      <c r="U22" s="611">
        <v>0</v>
      </c>
      <c r="V22" s="611">
        <v>0</v>
      </c>
      <c r="W22" s="611">
        <v>0</v>
      </c>
      <c r="X22" s="611">
        <v>0</v>
      </c>
      <c r="Y22" s="611">
        <v>0</v>
      </c>
      <c r="Z22" s="611">
        <v>0</v>
      </c>
      <c r="AA22" s="611">
        <v>0</v>
      </c>
      <c r="AB22" s="383"/>
    </row>
    <row r="23" spans="1:28">
      <c r="A23" s="355">
        <v>3.1</v>
      </c>
      <c r="B23" s="384" t="s">
        <v>563</v>
      </c>
      <c r="C23" s="610">
        <v>0</v>
      </c>
      <c r="D23" s="607">
        <v>0</v>
      </c>
      <c r="E23" s="611">
        <v>0</v>
      </c>
      <c r="F23" s="611">
        <v>0</v>
      </c>
      <c r="G23" s="611">
        <v>0</v>
      </c>
      <c r="H23" s="607">
        <v>0</v>
      </c>
      <c r="I23" s="611">
        <v>0</v>
      </c>
      <c r="J23" s="611">
        <v>0</v>
      </c>
      <c r="K23" s="611">
        <v>0</v>
      </c>
      <c r="L23" s="607">
        <v>0</v>
      </c>
      <c r="M23" s="611">
        <v>0</v>
      </c>
      <c r="N23" s="611">
        <v>0</v>
      </c>
      <c r="O23" s="611">
        <v>0</v>
      </c>
      <c r="P23" s="611">
        <v>0</v>
      </c>
      <c r="Q23" s="611">
        <v>0</v>
      </c>
      <c r="R23" s="611">
        <v>0</v>
      </c>
      <c r="S23" s="611">
        <v>0</v>
      </c>
      <c r="T23" s="607">
        <v>0</v>
      </c>
      <c r="U23" s="611">
        <v>0</v>
      </c>
      <c r="V23" s="611">
        <v>0</v>
      </c>
      <c r="W23" s="611">
        <v>0</v>
      </c>
      <c r="X23" s="611">
        <v>0</v>
      </c>
      <c r="Y23" s="611">
        <v>0</v>
      </c>
      <c r="Z23" s="611">
        <v>0</v>
      </c>
      <c r="AA23" s="611">
        <v>0</v>
      </c>
      <c r="AB23" s="383"/>
    </row>
    <row r="24" spans="1:28">
      <c r="A24" s="355">
        <v>3.2</v>
      </c>
      <c r="B24" s="384" t="s">
        <v>564</v>
      </c>
      <c r="C24" s="610">
        <v>0</v>
      </c>
      <c r="D24" s="607">
        <v>0</v>
      </c>
      <c r="E24" s="611">
        <v>0</v>
      </c>
      <c r="F24" s="611">
        <v>0</v>
      </c>
      <c r="G24" s="611">
        <v>0</v>
      </c>
      <c r="H24" s="607">
        <v>0</v>
      </c>
      <c r="I24" s="611">
        <v>0</v>
      </c>
      <c r="J24" s="611">
        <v>0</v>
      </c>
      <c r="K24" s="611">
        <v>0</v>
      </c>
      <c r="L24" s="607">
        <v>0</v>
      </c>
      <c r="M24" s="611">
        <v>0</v>
      </c>
      <c r="N24" s="611">
        <v>0</v>
      </c>
      <c r="O24" s="611">
        <v>0</v>
      </c>
      <c r="P24" s="611">
        <v>0</v>
      </c>
      <c r="Q24" s="611">
        <v>0</v>
      </c>
      <c r="R24" s="611">
        <v>0</v>
      </c>
      <c r="S24" s="611">
        <v>0</v>
      </c>
      <c r="T24" s="607">
        <v>0</v>
      </c>
      <c r="U24" s="611">
        <v>0</v>
      </c>
      <c r="V24" s="611">
        <v>0</v>
      </c>
      <c r="W24" s="611">
        <v>0</v>
      </c>
      <c r="X24" s="611">
        <v>0</v>
      </c>
      <c r="Y24" s="611">
        <v>0</v>
      </c>
      <c r="Z24" s="611">
        <v>0</v>
      </c>
      <c r="AA24" s="611">
        <v>0</v>
      </c>
      <c r="AB24" s="383"/>
    </row>
    <row r="25" spans="1:28">
      <c r="A25" s="355">
        <v>3.3</v>
      </c>
      <c r="B25" s="384" t="s">
        <v>565</v>
      </c>
      <c r="C25" s="610">
        <v>10482347.881000001</v>
      </c>
      <c r="D25" s="607">
        <v>10482347.881000001</v>
      </c>
      <c r="E25" s="611">
        <v>0</v>
      </c>
      <c r="F25" s="611">
        <v>0</v>
      </c>
      <c r="G25" s="611">
        <v>0</v>
      </c>
      <c r="H25" s="607">
        <v>0</v>
      </c>
      <c r="I25" s="611">
        <v>0</v>
      </c>
      <c r="J25" s="611">
        <v>0</v>
      </c>
      <c r="K25" s="611">
        <v>0</v>
      </c>
      <c r="L25" s="607">
        <v>0</v>
      </c>
      <c r="M25" s="611">
        <v>0</v>
      </c>
      <c r="N25" s="611">
        <v>0</v>
      </c>
      <c r="O25" s="611">
        <v>0</v>
      </c>
      <c r="P25" s="611">
        <v>0</v>
      </c>
      <c r="Q25" s="611">
        <v>0</v>
      </c>
      <c r="R25" s="611">
        <v>0</v>
      </c>
      <c r="S25" s="611">
        <v>0</v>
      </c>
      <c r="T25" s="607">
        <v>0</v>
      </c>
      <c r="U25" s="611">
        <v>0</v>
      </c>
      <c r="V25" s="611">
        <v>0</v>
      </c>
      <c r="W25" s="611">
        <v>0</v>
      </c>
      <c r="X25" s="611">
        <v>0</v>
      </c>
      <c r="Y25" s="611">
        <v>0</v>
      </c>
      <c r="Z25" s="611">
        <v>0</v>
      </c>
      <c r="AA25" s="611">
        <v>0</v>
      </c>
      <c r="AB25" s="383"/>
    </row>
    <row r="26" spans="1:28">
      <c r="A26" s="355">
        <v>3.4</v>
      </c>
      <c r="B26" s="384" t="s">
        <v>566</v>
      </c>
      <c r="C26" s="610">
        <v>433428.82000000007</v>
      </c>
      <c r="D26" s="607">
        <v>0</v>
      </c>
      <c r="E26" s="611">
        <v>0</v>
      </c>
      <c r="F26" s="611">
        <v>0</v>
      </c>
      <c r="G26" s="611">
        <v>0</v>
      </c>
      <c r="H26" s="607">
        <v>0</v>
      </c>
      <c r="I26" s="611">
        <v>0</v>
      </c>
      <c r="J26" s="611">
        <v>0</v>
      </c>
      <c r="K26" s="611">
        <v>0</v>
      </c>
      <c r="L26" s="607">
        <v>433428.82000000007</v>
      </c>
      <c r="M26" s="611">
        <v>0</v>
      </c>
      <c r="N26" s="611">
        <v>0</v>
      </c>
      <c r="O26" s="611">
        <v>0</v>
      </c>
      <c r="P26" s="611">
        <v>0</v>
      </c>
      <c r="Q26" s="611">
        <v>0</v>
      </c>
      <c r="R26" s="611">
        <v>0</v>
      </c>
      <c r="S26" s="611">
        <v>0</v>
      </c>
      <c r="T26" s="607">
        <v>0</v>
      </c>
      <c r="U26" s="611">
        <v>0</v>
      </c>
      <c r="V26" s="611">
        <v>0</v>
      </c>
      <c r="W26" s="611">
        <v>0</v>
      </c>
      <c r="X26" s="611">
        <v>0</v>
      </c>
      <c r="Y26" s="611">
        <v>0</v>
      </c>
      <c r="Z26" s="611">
        <v>0</v>
      </c>
      <c r="AA26" s="611">
        <v>0</v>
      </c>
      <c r="AB26" s="383"/>
    </row>
    <row r="27" spans="1:28">
      <c r="A27" s="355">
        <v>3.5</v>
      </c>
      <c r="B27" s="384" t="s">
        <v>567</v>
      </c>
      <c r="C27" s="610">
        <v>172164641.495738</v>
      </c>
      <c r="D27" s="607">
        <v>170437580.06835198</v>
      </c>
      <c r="E27" s="611">
        <v>0</v>
      </c>
      <c r="F27" s="611">
        <v>0</v>
      </c>
      <c r="G27" s="611">
        <v>0</v>
      </c>
      <c r="H27" s="607">
        <v>752888</v>
      </c>
      <c r="I27" s="611">
        <v>0</v>
      </c>
      <c r="J27" s="611">
        <v>0</v>
      </c>
      <c r="K27" s="611">
        <v>0</v>
      </c>
      <c r="L27" s="607">
        <v>974173.42738599994</v>
      </c>
      <c r="M27" s="611">
        <v>0</v>
      </c>
      <c r="N27" s="611">
        <v>0</v>
      </c>
      <c r="O27" s="611">
        <v>0</v>
      </c>
      <c r="P27" s="611">
        <v>0</v>
      </c>
      <c r="Q27" s="611">
        <v>0</v>
      </c>
      <c r="R27" s="611">
        <v>0</v>
      </c>
      <c r="S27" s="611">
        <v>0</v>
      </c>
      <c r="T27" s="607">
        <v>0</v>
      </c>
      <c r="U27" s="611">
        <v>0</v>
      </c>
      <c r="V27" s="611">
        <v>0</v>
      </c>
      <c r="W27" s="611">
        <v>0</v>
      </c>
      <c r="X27" s="611">
        <v>0</v>
      </c>
      <c r="Y27" s="611">
        <v>0</v>
      </c>
      <c r="Z27" s="611">
        <v>0</v>
      </c>
      <c r="AA27" s="611">
        <v>0</v>
      </c>
      <c r="AB27" s="383"/>
    </row>
    <row r="28" spans="1:28">
      <c r="A28" s="355">
        <v>3.6</v>
      </c>
      <c r="B28" s="384" t="s">
        <v>568</v>
      </c>
      <c r="C28" s="610">
        <v>46475705.924444921</v>
      </c>
      <c r="D28" s="607">
        <v>46115445.239300929</v>
      </c>
      <c r="E28" s="611">
        <v>0</v>
      </c>
      <c r="F28" s="611">
        <v>0</v>
      </c>
      <c r="G28" s="611">
        <v>0</v>
      </c>
      <c r="H28" s="607">
        <v>39692.420000000006</v>
      </c>
      <c r="I28" s="611">
        <v>0</v>
      </c>
      <c r="J28" s="611">
        <v>0</v>
      </c>
      <c r="K28" s="611">
        <v>0</v>
      </c>
      <c r="L28" s="607">
        <v>320564.33514399908</v>
      </c>
      <c r="M28" s="611">
        <v>0</v>
      </c>
      <c r="N28" s="611">
        <v>0</v>
      </c>
      <c r="O28" s="611">
        <v>0</v>
      </c>
      <c r="P28" s="611">
        <v>0</v>
      </c>
      <c r="Q28" s="611">
        <v>0</v>
      </c>
      <c r="R28" s="611">
        <v>0</v>
      </c>
      <c r="S28" s="611">
        <v>0</v>
      </c>
      <c r="T28" s="607">
        <v>0</v>
      </c>
      <c r="U28" s="611">
        <v>0</v>
      </c>
      <c r="V28" s="611">
        <v>0</v>
      </c>
      <c r="W28" s="611">
        <v>0</v>
      </c>
      <c r="X28" s="611">
        <v>0</v>
      </c>
      <c r="Y28" s="611">
        <v>0</v>
      </c>
      <c r="Z28" s="611">
        <v>0</v>
      </c>
      <c r="AA28" s="611">
        <v>0</v>
      </c>
      <c r="AB28" s="383"/>
    </row>
  </sheetData>
  <mergeCells count="7">
    <mergeCell ref="U6:AA6"/>
    <mergeCell ref="A5:B7"/>
    <mergeCell ref="C5:S5"/>
    <mergeCell ref="C6:C7"/>
    <mergeCell ref="D6:G6"/>
    <mergeCell ref="H6:K6"/>
    <mergeCell ref="M6:S6"/>
  </mergeCells>
  <pageMargins left="0.7" right="0.7" top="0.75" bottom="0.75" header="0.3" footer="0.3"/>
  <pageSetup scale="1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9.9978637043366805E-2"/>
  </sheetPr>
  <dimension ref="A1:AA22"/>
  <sheetViews>
    <sheetView showGridLines="0" zoomScale="85" zoomScaleNormal="85" workbookViewId="0"/>
  </sheetViews>
  <sheetFormatPr defaultColWidth="9.109375" defaultRowHeight="12"/>
  <cols>
    <col min="1" max="1" width="11.88671875" style="366" bestFit="1" customWidth="1"/>
    <col min="2" max="2" width="90.33203125" style="366" bestFit="1" customWidth="1"/>
    <col min="3" max="4" width="17.33203125" style="366" customWidth="1"/>
    <col min="5" max="7" width="15.88671875" style="366" bestFit="1" customWidth="1"/>
    <col min="8" max="8" width="17.5546875" style="366" customWidth="1"/>
    <col min="9" max="10" width="15.88671875" style="366" bestFit="1" customWidth="1"/>
    <col min="11" max="11" width="18.109375" style="366" bestFit="1" customWidth="1"/>
    <col min="12" max="12" width="17.44140625" style="366" customWidth="1"/>
    <col min="13" max="16" width="22.33203125" style="366" customWidth="1"/>
    <col min="17" max="19" width="17.33203125" style="366" bestFit="1" customWidth="1"/>
    <col min="20" max="20" width="17.6640625" style="366" customWidth="1"/>
    <col min="21" max="23" width="18.109375" style="366" bestFit="1" customWidth="1"/>
    <col min="24" max="24" width="19" style="366" bestFit="1" customWidth="1"/>
    <col min="25" max="27" width="17.33203125" style="366" bestFit="1" customWidth="1"/>
    <col min="28" max="16384" width="9.109375" style="366"/>
  </cols>
  <sheetData>
    <row r="1" spans="1:27" ht="13.8">
      <c r="A1" s="286" t="s">
        <v>108</v>
      </c>
      <c r="B1" s="253" t="str">
        <f>Info!C2</f>
        <v>სს ”ლიბერთი ბანკი”</v>
      </c>
    </row>
    <row r="2" spans="1:27">
      <c r="A2" s="288" t="s">
        <v>109</v>
      </c>
      <c r="B2" s="501">
        <f>'1. key ratios'!B2</f>
        <v>45291</v>
      </c>
    </row>
    <row r="3" spans="1:27">
      <c r="A3" s="289" t="s">
        <v>571</v>
      </c>
      <c r="C3" s="368"/>
    </row>
    <row r="4" spans="1:27" ht="12.6" thickBot="1">
      <c r="A4" s="289"/>
      <c r="B4" s="368"/>
      <c r="C4" s="368"/>
    </row>
    <row r="5" spans="1:27" s="397" customFormat="1" ht="13.5" customHeight="1">
      <c r="A5" s="976" t="s">
        <v>901</v>
      </c>
      <c r="B5" s="977"/>
      <c r="C5" s="973" t="s">
        <v>572</v>
      </c>
      <c r="D5" s="974"/>
      <c r="E5" s="974"/>
      <c r="F5" s="974"/>
      <c r="G5" s="974"/>
      <c r="H5" s="974"/>
      <c r="I5" s="974"/>
      <c r="J5" s="974"/>
      <c r="K5" s="974"/>
      <c r="L5" s="974"/>
      <c r="M5" s="974"/>
      <c r="N5" s="974"/>
      <c r="O5" s="974"/>
      <c r="P5" s="974"/>
      <c r="Q5" s="974"/>
      <c r="R5" s="974"/>
      <c r="S5" s="974"/>
      <c r="T5" s="974"/>
      <c r="U5" s="974"/>
      <c r="V5" s="974"/>
      <c r="W5" s="974"/>
      <c r="X5" s="974"/>
      <c r="Y5" s="974"/>
      <c r="Z5" s="974"/>
      <c r="AA5" s="975"/>
    </row>
    <row r="6" spans="1:27" s="397" customFormat="1" ht="12" customHeight="1">
      <c r="A6" s="978"/>
      <c r="B6" s="979"/>
      <c r="C6" s="983" t="s">
        <v>66</v>
      </c>
      <c r="D6" s="982" t="s">
        <v>892</v>
      </c>
      <c r="E6" s="982"/>
      <c r="F6" s="982"/>
      <c r="G6" s="982"/>
      <c r="H6" s="968" t="s">
        <v>891</v>
      </c>
      <c r="I6" s="969"/>
      <c r="J6" s="969"/>
      <c r="K6" s="969"/>
      <c r="L6" s="663"/>
      <c r="M6" s="950" t="s">
        <v>890</v>
      </c>
      <c r="N6" s="950"/>
      <c r="O6" s="950"/>
      <c r="P6" s="950"/>
      <c r="Q6" s="950"/>
      <c r="R6" s="950"/>
      <c r="S6" s="948"/>
      <c r="T6" s="663"/>
      <c r="U6" s="950" t="s">
        <v>889</v>
      </c>
      <c r="V6" s="950"/>
      <c r="W6" s="950"/>
      <c r="X6" s="950"/>
      <c r="Y6" s="950"/>
      <c r="Z6" s="950"/>
      <c r="AA6" s="972"/>
    </row>
    <row r="7" spans="1:27" s="397" customFormat="1" ht="36">
      <c r="A7" s="980"/>
      <c r="B7" s="981"/>
      <c r="C7" s="984"/>
      <c r="D7" s="391"/>
      <c r="E7" s="387" t="s">
        <v>561</v>
      </c>
      <c r="F7" s="662" t="s">
        <v>887</v>
      </c>
      <c r="G7" s="662" t="s">
        <v>888</v>
      </c>
      <c r="H7" s="418"/>
      <c r="I7" s="387" t="s">
        <v>561</v>
      </c>
      <c r="J7" s="662" t="s">
        <v>887</v>
      </c>
      <c r="K7" s="662" t="s">
        <v>888</v>
      </c>
      <c r="L7" s="661"/>
      <c r="M7" s="387" t="s">
        <v>561</v>
      </c>
      <c r="N7" s="662" t="s">
        <v>900</v>
      </c>
      <c r="O7" s="662" t="s">
        <v>899</v>
      </c>
      <c r="P7" s="662" t="s">
        <v>898</v>
      </c>
      <c r="Q7" s="662" t="s">
        <v>897</v>
      </c>
      <c r="R7" s="662" t="s">
        <v>896</v>
      </c>
      <c r="S7" s="662" t="s">
        <v>882</v>
      </c>
      <c r="T7" s="661"/>
      <c r="U7" s="387" t="s">
        <v>561</v>
      </c>
      <c r="V7" s="662" t="s">
        <v>900</v>
      </c>
      <c r="W7" s="662" t="s">
        <v>899</v>
      </c>
      <c r="X7" s="662" t="s">
        <v>898</v>
      </c>
      <c r="Y7" s="662" t="s">
        <v>897</v>
      </c>
      <c r="Z7" s="662" t="s">
        <v>896</v>
      </c>
      <c r="AA7" s="664" t="s">
        <v>882</v>
      </c>
    </row>
    <row r="8" spans="1:27">
      <c r="A8" s="417">
        <v>1</v>
      </c>
      <c r="B8" s="416" t="s">
        <v>562</v>
      </c>
      <c r="C8" s="612">
        <v>2992709410.9288249</v>
      </c>
      <c r="D8" s="603">
        <v>2769129230.3575516</v>
      </c>
      <c r="E8" s="603">
        <v>21468252.639868006</v>
      </c>
      <c r="F8" s="603">
        <v>0</v>
      </c>
      <c r="G8" s="603">
        <v>845882.53704700002</v>
      </c>
      <c r="H8" s="603">
        <v>101002957.29918097</v>
      </c>
      <c r="I8" s="603">
        <v>8731861.6829669978</v>
      </c>
      <c r="J8" s="603">
        <v>10149207.133084996</v>
      </c>
      <c r="K8" s="603">
        <v>0</v>
      </c>
      <c r="L8" s="603">
        <v>118750234.7714399</v>
      </c>
      <c r="M8" s="603">
        <v>2869823.942696</v>
      </c>
      <c r="N8" s="603">
        <v>11187795.571415996</v>
      </c>
      <c r="O8" s="603">
        <v>11592631.464315001</v>
      </c>
      <c r="P8" s="603">
        <v>18835384.031442005</v>
      </c>
      <c r="Q8" s="603">
        <v>29870864.435954034</v>
      </c>
      <c r="R8" s="603">
        <v>30695122.064506005</v>
      </c>
      <c r="S8" s="603">
        <v>26456.232336000001</v>
      </c>
      <c r="T8" s="603">
        <v>3826988.5006559994</v>
      </c>
      <c r="U8" s="603">
        <v>105550.57999999999</v>
      </c>
      <c r="V8" s="603">
        <v>139265.44931199998</v>
      </c>
      <c r="W8" s="603">
        <v>565143.6</v>
      </c>
      <c r="X8" s="603">
        <v>0</v>
      </c>
      <c r="Y8" s="603">
        <v>1285887.718502</v>
      </c>
      <c r="Z8" s="603">
        <v>97945.13446999999</v>
      </c>
      <c r="AA8" s="613">
        <v>0</v>
      </c>
    </row>
    <row r="9" spans="1:27">
      <c r="A9" s="414">
        <v>1.1000000000000001</v>
      </c>
      <c r="B9" s="415" t="s">
        <v>573</v>
      </c>
      <c r="C9" s="614">
        <v>1749423190.1169224</v>
      </c>
      <c r="D9" s="603">
        <v>1648548267.5336192</v>
      </c>
      <c r="E9" s="603">
        <v>14190241.279868003</v>
      </c>
      <c r="F9" s="603">
        <v>0</v>
      </c>
      <c r="G9" s="603">
        <v>0</v>
      </c>
      <c r="H9" s="603">
        <v>59264785.14144697</v>
      </c>
      <c r="I9" s="603">
        <v>5507640.7829670021</v>
      </c>
      <c r="J9" s="603">
        <v>5645262.8730849996</v>
      </c>
      <c r="K9" s="603">
        <v>0</v>
      </c>
      <c r="L9" s="603">
        <v>37826762.031202018</v>
      </c>
      <c r="M9" s="603">
        <v>1102734.3720229997</v>
      </c>
      <c r="N9" s="603">
        <v>7779711.5247499989</v>
      </c>
      <c r="O9" s="603">
        <v>4100800.759304001</v>
      </c>
      <c r="P9" s="603">
        <v>8655419.8085500076</v>
      </c>
      <c r="Q9" s="603">
        <v>4835189.4261439983</v>
      </c>
      <c r="R9" s="603">
        <v>2694939.9393239981</v>
      </c>
      <c r="S9" s="603">
        <v>14752.542336</v>
      </c>
      <c r="T9" s="603">
        <v>3783375.4106559996</v>
      </c>
      <c r="U9" s="603">
        <v>105550.57999999999</v>
      </c>
      <c r="V9" s="603">
        <v>139265.44931199998</v>
      </c>
      <c r="W9" s="603">
        <v>565143.6</v>
      </c>
      <c r="X9" s="603">
        <v>0</v>
      </c>
      <c r="Y9" s="603">
        <v>1285887.718502</v>
      </c>
      <c r="Z9" s="603">
        <v>63053.104469999998</v>
      </c>
      <c r="AA9" s="613">
        <v>0</v>
      </c>
    </row>
    <row r="10" spans="1:27">
      <c r="A10" s="412" t="s">
        <v>157</v>
      </c>
      <c r="B10" s="413" t="s">
        <v>574</v>
      </c>
      <c r="C10" s="615">
        <v>1390208392.7324135</v>
      </c>
      <c r="D10" s="603">
        <v>1305016078.2455535</v>
      </c>
      <c r="E10" s="603">
        <v>7379535.6179559985</v>
      </c>
      <c r="F10" s="603">
        <v>0</v>
      </c>
      <c r="G10" s="603">
        <v>0</v>
      </c>
      <c r="H10" s="603">
        <v>52576955.779610954</v>
      </c>
      <c r="I10" s="603">
        <v>4120020.6329669985</v>
      </c>
      <c r="J10" s="603">
        <v>3666053.7112489985</v>
      </c>
      <c r="K10" s="603">
        <v>0</v>
      </c>
      <c r="L10" s="603">
        <v>28831983.296594016</v>
      </c>
      <c r="M10" s="603">
        <v>890452.28202300007</v>
      </c>
      <c r="N10" s="603">
        <v>7224796.2147500012</v>
      </c>
      <c r="O10" s="603">
        <v>1925905.4270320004</v>
      </c>
      <c r="P10" s="603">
        <v>6402099.5085499994</v>
      </c>
      <c r="Q10" s="603">
        <v>3109123.8161440003</v>
      </c>
      <c r="R10" s="603">
        <v>1255132.1193240001</v>
      </c>
      <c r="S10" s="603">
        <v>0</v>
      </c>
      <c r="T10" s="603">
        <v>3783375.4106559996</v>
      </c>
      <c r="U10" s="603">
        <v>105550.57999999999</v>
      </c>
      <c r="V10" s="603">
        <v>139265.44931199998</v>
      </c>
      <c r="W10" s="603">
        <v>565143.6</v>
      </c>
      <c r="X10" s="603">
        <v>0</v>
      </c>
      <c r="Y10" s="603">
        <v>1285887.718502</v>
      </c>
      <c r="Z10" s="603">
        <v>63053.104469999998</v>
      </c>
      <c r="AA10" s="613">
        <v>0</v>
      </c>
    </row>
    <row r="11" spans="1:27">
      <c r="A11" s="411" t="s">
        <v>575</v>
      </c>
      <c r="B11" s="410" t="s">
        <v>576</v>
      </c>
      <c r="C11" s="616">
        <v>865392453.66422701</v>
      </c>
      <c r="D11" s="603">
        <v>824545548.20169592</v>
      </c>
      <c r="E11" s="603">
        <v>2834893.8379560011</v>
      </c>
      <c r="F11" s="603">
        <v>0</v>
      </c>
      <c r="G11" s="603">
        <v>0</v>
      </c>
      <c r="H11" s="603">
        <v>27038714.198622994</v>
      </c>
      <c r="I11" s="603">
        <v>2466383.0269169998</v>
      </c>
      <c r="J11" s="603">
        <v>1707395.548462</v>
      </c>
      <c r="K11" s="603">
        <v>0</v>
      </c>
      <c r="L11" s="603">
        <v>11364245.041754004</v>
      </c>
      <c r="M11" s="603">
        <v>508471.10202299996</v>
      </c>
      <c r="N11" s="603">
        <v>4110988.4850700009</v>
      </c>
      <c r="O11" s="603">
        <v>1004924.537032</v>
      </c>
      <c r="P11" s="603">
        <v>835761.82822400017</v>
      </c>
      <c r="Q11" s="603">
        <v>735867.26000000013</v>
      </c>
      <c r="R11" s="603">
        <v>468300.71719399991</v>
      </c>
      <c r="S11" s="603">
        <v>0</v>
      </c>
      <c r="T11" s="603">
        <v>2443946.2221539998</v>
      </c>
      <c r="U11" s="603">
        <v>105550.57999999999</v>
      </c>
      <c r="V11" s="603">
        <v>4935.3593119999996</v>
      </c>
      <c r="W11" s="603">
        <v>5041.87</v>
      </c>
      <c r="X11" s="603">
        <v>0</v>
      </c>
      <c r="Y11" s="603">
        <v>640890.35</v>
      </c>
      <c r="Z11" s="603">
        <v>63053.104469999998</v>
      </c>
      <c r="AA11" s="613">
        <v>0</v>
      </c>
    </row>
    <row r="12" spans="1:27">
      <c r="A12" s="411" t="s">
        <v>577</v>
      </c>
      <c r="B12" s="410" t="s">
        <v>578</v>
      </c>
      <c r="C12" s="616">
        <v>198940512.97012204</v>
      </c>
      <c r="D12" s="603">
        <v>187286387.18110406</v>
      </c>
      <c r="E12" s="603">
        <v>566572.80000000005</v>
      </c>
      <c r="F12" s="603">
        <v>0</v>
      </c>
      <c r="G12" s="603">
        <v>0</v>
      </c>
      <c r="H12" s="603">
        <v>5733505.6168999998</v>
      </c>
      <c r="I12" s="603">
        <v>88698.010000000009</v>
      </c>
      <c r="J12" s="603">
        <v>170737.81</v>
      </c>
      <c r="K12" s="603">
        <v>0</v>
      </c>
      <c r="L12" s="603">
        <v>5226188.3521180004</v>
      </c>
      <c r="M12" s="603">
        <v>192271.14</v>
      </c>
      <c r="N12" s="603">
        <v>662657.11179200001</v>
      </c>
      <c r="O12" s="603">
        <v>77564.02</v>
      </c>
      <c r="P12" s="603">
        <v>3509780.8103260002</v>
      </c>
      <c r="Q12" s="603">
        <v>623711.71</v>
      </c>
      <c r="R12" s="603">
        <v>160203.56</v>
      </c>
      <c r="S12" s="603">
        <v>0</v>
      </c>
      <c r="T12" s="603">
        <v>694431.82</v>
      </c>
      <c r="U12" s="603">
        <v>0</v>
      </c>
      <c r="V12" s="603">
        <v>134330.09</v>
      </c>
      <c r="W12" s="603">
        <v>560101.73</v>
      </c>
      <c r="X12" s="603">
        <v>0</v>
      </c>
      <c r="Y12" s="603">
        <v>0</v>
      </c>
      <c r="Z12" s="603">
        <v>0</v>
      </c>
      <c r="AA12" s="613">
        <v>0</v>
      </c>
    </row>
    <row r="13" spans="1:27">
      <c r="A13" s="411" t="s">
        <v>579</v>
      </c>
      <c r="B13" s="410" t="s">
        <v>580</v>
      </c>
      <c r="C13" s="616">
        <v>118715192.74479802</v>
      </c>
      <c r="D13" s="603">
        <v>103069301.65071198</v>
      </c>
      <c r="E13" s="603">
        <v>2339464.7199999997</v>
      </c>
      <c r="F13" s="603">
        <v>0</v>
      </c>
      <c r="G13" s="603">
        <v>0</v>
      </c>
      <c r="H13" s="603">
        <v>10830086.005733997</v>
      </c>
      <c r="I13" s="603">
        <v>221147.49</v>
      </c>
      <c r="J13" s="603">
        <v>155746.05000000002</v>
      </c>
      <c r="K13" s="603">
        <v>0</v>
      </c>
      <c r="L13" s="603">
        <v>4170807.7198500005</v>
      </c>
      <c r="M13" s="603">
        <v>23210.09</v>
      </c>
      <c r="N13" s="603">
        <v>1199368.6378879999</v>
      </c>
      <c r="O13" s="603">
        <v>43119.59</v>
      </c>
      <c r="P13" s="603">
        <v>229185.32</v>
      </c>
      <c r="Q13" s="603">
        <v>806766.22614399996</v>
      </c>
      <c r="R13" s="603">
        <v>202741.14212999999</v>
      </c>
      <c r="S13" s="603">
        <v>0</v>
      </c>
      <c r="T13" s="603">
        <v>644997.368502</v>
      </c>
      <c r="U13" s="603">
        <v>0</v>
      </c>
      <c r="V13" s="603">
        <v>0</v>
      </c>
      <c r="W13" s="603">
        <v>0</v>
      </c>
      <c r="X13" s="603">
        <v>0</v>
      </c>
      <c r="Y13" s="603">
        <v>644997.368502</v>
      </c>
      <c r="Z13" s="603">
        <v>0</v>
      </c>
      <c r="AA13" s="613">
        <v>0</v>
      </c>
    </row>
    <row r="14" spans="1:27">
      <c r="A14" s="411" t="s">
        <v>581</v>
      </c>
      <c r="B14" s="410" t="s">
        <v>582</v>
      </c>
      <c r="C14" s="616">
        <v>207160233.35326791</v>
      </c>
      <c r="D14" s="603">
        <v>190114841.21204183</v>
      </c>
      <c r="E14" s="603">
        <v>1638604.26</v>
      </c>
      <c r="F14" s="603">
        <v>0</v>
      </c>
      <c r="G14" s="603">
        <v>0</v>
      </c>
      <c r="H14" s="603">
        <v>8974649.9583539981</v>
      </c>
      <c r="I14" s="603">
        <v>1343792.1060500001</v>
      </c>
      <c r="J14" s="603">
        <v>1632174.3027869998</v>
      </c>
      <c r="K14" s="603">
        <v>0</v>
      </c>
      <c r="L14" s="603">
        <v>8070742.1828719992</v>
      </c>
      <c r="M14" s="603">
        <v>166499.95000000001</v>
      </c>
      <c r="N14" s="603">
        <v>1251781.98</v>
      </c>
      <c r="O14" s="603">
        <v>800297.27999999991</v>
      </c>
      <c r="P14" s="603">
        <v>1827371.5499999998</v>
      </c>
      <c r="Q14" s="603">
        <v>942778.61999999988</v>
      </c>
      <c r="R14" s="603">
        <v>423886.7</v>
      </c>
      <c r="S14" s="603">
        <v>0</v>
      </c>
      <c r="T14" s="603">
        <v>0</v>
      </c>
      <c r="U14" s="603">
        <v>0</v>
      </c>
      <c r="V14" s="603">
        <v>0</v>
      </c>
      <c r="W14" s="603">
        <v>0</v>
      </c>
      <c r="X14" s="603">
        <v>0</v>
      </c>
      <c r="Y14" s="603">
        <v>0</v>
      </c>
      <c r="Z14" s="603">
        <v>0</v>
      </c>
      <c r="AA14" s="613">
        <v>0</v>
      </c>
    </row>
    <row r="15" spans="1:27">
      <c r="A15" s="409">
        <v>1.2</v>
      </c>
      <c r="B15" s="407" t="s">
        <v>895</v>
      </c>
      <c r="C15" s="617">
        <v>40676526.115736999</v>
      </c>
      <c r="D15" s="603">
        <v>11178291.914895492</v>
      </c>
      <c r="E15" s="603">
        <v>162019.97231439833</v>
      </c>
      <c r="F15" s="603">
        <v>0</v>
      </c>
      <c r="G15" s="603">
        <v>0</v>
      </c>
      <c r="H15" s="603">
        <v>9568568.9606450237</v>
      </c>
      <c r="I15" s="603">
        <v>989095.66369692062</v>
      </c>
      <c r="J15" s="603">
        <v>975172.50175883679</v>
      </c>
      <c r="K15" s="603">
        <v>0</v>
      </c>
      <c r="L15" s="603">
        <v>18549209.98899297</v>
      </c>
      <c r="M15" s="603">
        <v>577775.05425846053</v>
      </c>
      <c r="N15" s="603">
        <v>2257826.0501498939</v>
      </c>
      <c r="O15" s="603">
        <v>1949303.9150109382</v>
      </c>
      <c r="P15" s="603">
        <v>4911063.6887139697</v>
      </c>
      <c r="Q15" s="603">
        <v>3390405.5925686713</v>
      </c>
      <c r="R15" s="603">
        <v>2115936.0037724962</v>
      </c>
      <c r="S15" s="603">
        <v>14752.542336</v>
      </c>
      <c r="T15" s="603">
        <v>1380455.2512035167</v>
      </c>
      <c r="U15" s="603">
        <v>59536.762303919997</v>
      </c>
      <c r="V15" s="603">
        <v>73385.512655570448</v>
      </c>
      <c r="W15" s="603">
        <v>297800.72168888</v>
      </c>
      <c r="X15" s="603">
        <v>0</v>
      </c>
      <c r="Y15" s="603">
        <v>540519.60432526004</v>
      </c>
      <c r="Z15" s="603">
        <v>63053.104469999998</v>
      </c>
      <c r="AA15" s="613">
        <v>0</v>
      </c>
    </row>
    <row r="16" spans="1:27">
      <c r="A16" s="408">
        <v>1.3</v>
      </c>
      <c r="B16" s="407" t="s">
        <v>583</v>
      </c>
      <c r="C16" s="618"/>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20"/>
    </row>
    <row r="17" spans="1:27" s="397" customFormat="1" ht="24">
      <c r="A17" s="405" t="s">
        <v>584</v>
      </c>
      <c r="B17" s="406" t="s">
        <v>585</v>
      </c>
      <c r="C17" s="621">
        <v>1703518401.4438231</v>
      </c>
      <c r="D17" s="622">
        <v>1606818009.0444791</v>
      </c>
      <c r="E17" s="622">
        <v>13664694.497500135</v>
      </c>
      <c r="F17" s="622">
        <v>0</v>
      </c>
      <c r="G17" s="622">
        <v>0</v>
      </c>
      <c r="H17" s="622">
        <v>57884021.933725759</v>
      </c>
      <c r="I17" s="622">
        <v>5376790.3292546449</v>
      </c>
      <c r="J17" s="622">
        <v>0</v>
      </c>
      <c r="K17" s="622">
        <v>0</v>
      </c>
      <c r="L17" s="622">
        <v>35032995.054963775</v>
      </c>
      <c r="M17" s="622">
        <v>1016355.4824655156</v>
      </c>
      <c r="N17" s="622">
        <v>7153401.7537532812</v>
      </c>
      <c r="O17" s="622">
        <v>3726861.9678625152</v>
      </c>
      <c r="P17" s="622">
        <v>8289035.5261206124</v>
      </c>
      <c r="Q17" s="622">
        <v>4392463.1052553877</v>
      </c>
      <c r="R17" s="622">
        <v>2485557.5639271848</v>
      </c>
      <c r="S17" s="622">
        <v>14752.542336</v>
      </c>
      <c r="T17" s="622">
        <v>3783375.4106559996</v>
      </c>
      <c r="U17" s="622">
        <v>105550.57999999999</v>
      </c>
      <c r="V17" s="622">
        <v>139265.44931199998</v>
      </c>
      <c r="W17" s="622">
        <v>565143.6</v>
      </c>
      <c r="X17" s="622">
        <v>0</v>
      </c>
      <c r="Y17" s="622">
        <v>1285887.718502</v>
      </c>
      <c r="Z17" s="622">
        <v>63053.104469999998</v>
      </c>
      <c r="AA17" s="623">
        <v>0</v>
      </c>
    </row>
    <row r="18" spans="1:27" s="397" customFormat="1" ht="24">
      <c r="A18" s="402" t="s">
        <v>586</v>
      </c>
      <c r="B18" s="403" t="s">
        <v>587</v>
      </c>
      <c r="C18" s="624">
        <v>1324906682.7908704</v>
      </c>
      <c r="D18" s="622">
        <v>1243965016.6226649</v>
      </c>
      <c r="E18" s="622">
        <v>6856147.2527446197</v>
      </c>
      <c r="F18" s="622">
        <v>0</v>
      </c>
      <c r="G18" s="622">
        <v>0</v>
      </c>
      <c r="H18" s="622">
        <v>51079835.912553176</v>
      </c>
      <c r="I18" s="622">
        <v>3950064.6066339123</v>
      </c>
      <c r="J18" s="622">
        <v>0</v>
      </c>
      <c r="K18" s="622">
        <v>0</v>
      </c>
      <c r="L18" s="622">
        <v>26078454.844996832</v>
      </c>
      <c r="M18" s="622">
        <v>808144.61599147855</v>
      </c>
      <c r="N18" s="622">
        <v>6600298.3955719424</v>
      </c>
      <c r="O18" s="622">
        <v>1638811.2109744721</v>
      </c>
      <c r="P18" s="622">
        <v>5896073.3959084786</v>
      </c>
      <c r="Q18" s="622">
        <v>2751020.7561439998</v>
      </c>
      <c r="R18" s="622">
        <v>1047473.179324</v>
      </c>
      <c r="S18" s="622">
        <v>0</v>
      </c>
      <c r="T18" s="622">
        <v>3783375.4106559996</v>
      </c>
      <c r="U18" s="622">
        <v>105550.57999999999</v>
      </c>
      <c r="V18" s="622">
        <v>139265.44931199998</v>
      </c>
      <c r="W18" s="622">
        <v>565143.6</v>
      </c>
      <c r="X18" s="622">
        <v>0</v>
      </c>
      <c r="Y18" s="622">
        <v>1285887.718502</v>
      </c>
      <c r="Z18" s="622">
        <v>63053.104469999998</v>
      </c>
      <c r="AA18" s="623">
        <v>0</v>
      </c>
    </row>
    <row r="19" spans="1:27" s="397" customFormat="1">
      <c r="A19" s="405" t="s">
        <v>588</v>
      </c>
      <c r="B19" s="404" t="s">
        <v>589</v>
      </c>
      <c r="C19" s="625">
        <v>3091296269.1570382</v>
      </c>
      <c r="D19" s="622">
        <v>2935192866.257338</v>
      </c>
      <c r="E19" s="622">
        <v>12472589.692002686</v>
      </c>
      <c r="F19" s="622">
        <v>0</v>
      </c>
      <c r="G19" s="622">
        <v>0</v>
      </c>
      <c r="H19" s="622">
        <v>123464337.31693165</v>
      </c>
      <c r="I19" s="622">
        <v>7424106.3597195931</v>
      </c>
      <c r="J19" s="622">
        <v>0</v>
      </c>
      <c r="K19" s="622">
        <v>0</v>
      </c>
      <c r="L19" s="622">
        <v>28046957.812308263</v>
      </c>
      <c r="M19" s="622">
        <v>1331416.7592398513</v>
      </c>
      <c r="N19" s="622">
        <v>7776161.4372336734</v>
      </c>
      <c r="O19" s="622">
        <v>3406853.9748680783</v>
      </c>
      <c r="P19" s="622">
        <v>4757819.6649964545</v>
      </c>
      <c r="Q19" s="622">
        <v>2672480.3856129898</v>
      </c>
      <c r="R19" s="622">
        <v>2532706.2920953277</v>
      </c>
      <c r="S19" s="622">
        <v>9638.1513729762792</v>
      </c>
      <c r="T19" s="622">
        <v>4592107.7704574941</v>
      </c>
      <c r="U19" s="622">
        <v>202813.42485485767</v>
      </c>
      <c r="V19" s="622">
        <v>215886.62666821867</v>
      </c>
      <c r="W19" s="622">
        <v>359697.80526915204</v>
      </c>
      <c r="X19" s="622">
        <v>0</v>
      </c>
      <c r="Y19" s="622">
        <v>783336.64149800001</v>
      </c>
      <c r="Z19" s="622">
        <v>383182.37974032888</v>
      </c>
      <c r="AA19" s="623">
        <v>0</v>
      </c>
    </row>
    <row r="20" spans="1:27" s="397" customFormat="1">
      <c r="A20" s="402" t="s">
        <v>590</v>
      </c>
      <c r="B20" s="403" t="s">
        <v>591</v>
      </c>
      <c r="C20" s="624">
        <v>1986434911.8366179</v>
      </c>
      <c r="D20" s="622">
        <v>1906211048.6494007</v>
      </c>
      <c r="E20" s="622">
        <v>6738217.671964705</v>
      </c>
      <c r="F20" s="622">
        <v>0</v>
      </c>
      <c r="G20" s="622">
        <v>0</v>
      </c>
      <c r="H20" s="622">
        <v>55828668.412518881</v>
      </c>
      <c r="I20" s="622">
        <v>5882566.2178299734</v>
      </c>
      <c r="J20" s="622">
        <v>0</v>
      </c>
      <c r="K20" s="622">
        <v>0</v>
      </c>
      <c r="L20" s="622">
        <v>20165486.804241154</v>
      </c>
      <c r="M20" s="622">
        <v>1035630.6705690516</v>
      </c>
      <c r="N20" s="622">
        <v>6292787.7695986247</v>
      </c>
      <c r="O20" s="622">
        <v>2368102.1028744662</v>
      </c>
      <c r="P20" s="622">
        <v>3524796.7359654638</v>
      </c>
      <c r="Q20" s="622">
        <v>1202992.0356129904</v>
      </c>
      <c r="R20" s="622">
        <v>660838.64388317359</v>
      </c>
      <c r="S20" s="622">
        <v>0</v>
      </c>
      <c r="T20" s="622">
        <v>4229707.9704574943</v>
      </c>
      <c r="U20" s="622">
        <v>173870.04358692258</v>
      </c>
      <c r="V20" s="622">
        <v>57585.565903159615</v>
      </c>
      <c r="W20" s="622">
        <v>192863.66941667759</v>
      </c>
      <c r="X20" s="622">
        <v>0</v>
      </c>
      <c r="Y20" s="622">
        <v>783336.64149800001</v>
      </c>
      <c r="Z20" s="622">
        <v>383182.37974032888</v>
      </c>
      <c r="AA20" s="623">
        <v>0</v>
      </c>
    </row>
    <row r="21" spans="1:27" s="397" customFormat="1">
      <c r="A21" s="401">
        <v>1.4</v>
      </c>
      <c r="B21" s="400" t="s">
        <v>680</v>
      </c>
      <c r="C21" s="626">
        <v>1628639.0722000003</v>
      </c>
      <c r="D21" s="622">
        <v>1364844.5067000003</v>
      </c>
      <c r="E21" s="622">
        <v>137337.17870000002</v>
      </c>
      <c r="F21" s="622">
        <v>0</v>
      </c>
      <c r="G21" s="622">
        <v>0</v>
      </c>
      <c r="H21" s="622">
        <v>0</v>
      </c>
      <c r="I21" s="622">
        <v>0</v>
      </c>
      <c r="J21" s="622">
        <v>0</v>
      </c>
      <c r="K21" s="622">
        <v>0</v>
      </c>
      <c r="L21" s="622">
        <v>232898.64480000004</v>
      </c>
      <c r="M21" s="622">
        <v>0</v>
      </c>
      <c r="N21" s="622">
        <v>4829.5640000000003</v>
      </c>
      <c r="O21" s="622">
        <v>0</v>
      </c>
      <c r="P21" s="622">
        <v>228069.08080000003</v>
      </c>
      <c r="Q21" s="622">
        <v>0</v>
      </c>
      <c r="R21" s="622">
        <v>0</v>
      </c>
      <c r="S21" s="622">
        <v>0</v>
      </c>
      <c r="T21" s="622">
        <v>30895.920699999999</v>
      </c>
      <c r="U21" s="622">
        <v>0</v>
      </c>
      <c r="V21" s="622">
        <v>30895.920699999999</v>
      </c>
      <c r="W21" s="622">
        <v>0</v>
      </c>
      <c r="X21" s="622">
        <v>0</v>
      </c>
      <c r="Y21" s="622">
        <v>0</v>
      </c>
      <c r="Z21" s="622">
        <v>0</v>
      </c>
      <c r="AA21" s="623">
        <v>0</v>
      </c>
    </row>
    <row r="22" spans="1:27" s="397" customFormat="1" ht="12.6" thickBot="1">
      <c r="A22" s="399">
        <v>1.5</v>
      </c>
      <c r="B22" s="398" t="s">
        <v>681</v>
      </c>
      <c r="C22" s="627"/>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9"/>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scale="1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9.9978637043366805E-2"/>
  </sheetPr>
  <dimension ref="A1:L40"/>
  <sheetViews>
    <sheetView showGridLines="0" zoomScale="85" zoomScaleNormal="85" workbookViewId="0"/>
  </sheetViews>
  <sheetFormatPr defaultColWidth="9.109375" defaultRowHeight="12"/>
  <cols>
    <col min="1" max="1" width="11.88671875" style="366" bestFit="1" customWidth="1"/>
    <col min="2" max="2" width="73.109375" style="366" customWidth="1"/>
    <col min="3" max="3" width="17.33203125" style="366" customWidth="1"/>
    <col min="4" max="5" width="15.88671875" style="366" bestFit="1" customWidth="1"/>
    <col min="6" max="6" width="15.88671875" style="419" bestFit="1" customWidth="1"/>
    <col min="7" max="7" width="24.88671875" style="419" bestFit="1" customWidth="1"/>
    <col min="8" max="8" width="17.6640625" style="366" customWidth="1"/>
    <col min="9" max="11" width="16.109375" style="419" customWidth="1"/>
    <col min="12" max="12" width="24.33203125" style="419" customWidth="1"/>
    <col min="13" max="16384" width="9.109375" style="366"/>
  </cols>
  <sheetData>
    <row r="1" spans="1:12" ht="13.8">
      <c r="A1" s="286" t="s">
        <v>108</v>
      </c>
      <c r="B1" s="253" t="str">
        <f>Info!C2</f>
        <v>სს ”ლიბერთი ბანკი”</v>
      </c>
      <c r="F1" s="366"/>
      <c r="G1" s="366"/>
      <c r="I1" s="366"/>
      <c r="J1" s="366"/>
      <c r="K1" s="366"/>
      <c r="L1" s="366"/>
    </row>
    <row r="2" spans="1:12">
      <c r="A2" s="288" t="s">
        <v>109</v>
      </c>
      <c r="B2" s="501">
        <f>'1. key ratios'!B2</f>
        <v>45291</v>
      </c>
      <c r="F2" s="366"/>
      <c r="G2" s="366"/>
      <c r="I2" s="366"/>
      <c r="J2" s="366"/>
      <c r="K2" s="366"/>
      <c r="L2" s="366"/>
    </row>
    <row r="3" spans="1:12">
      <c r="A3" s="289" t="s">
        <v>594</v>
      </c>
      <c r="F3" s="366"/>
      <c r="G3" s="366"/>
      <c r="I3" s="366"/>
      <c r="J3" s="366"/>
      <c r="K3" s="366"/>
      <c r="L3" s="366"/>
    </row>
    <row r="4" spans="1:12">
      <c r="F4" s="366"/>
      <c r="G4" s="366"/>
      <c r="I4" s="366"/>
      <c r="J4" s="366"/>
      <c r="K4" s="366"/>
      <c r="L4" s="366"/>
    </row>
    <row r="5" spans="1:12" ht="37.5" customHeight="1">
      <c r="A5" s="934" t="s">
        <v>595</v>
      </c>
      <c r="B5" s="935"/>
      <c r="C5" s="985" t="s">
        <v>596</v>
      </c>
      <c r="D5" s="986"/>
      <c r="E5" s="986"/>
      <c r="F5" s="986"/>
      <c r="G5" s="986"/>
      <c r="H5" s="987" t="s">
        <v>907</v>
      </c>
      <c r="I5" s="988"/>
      <c r="J5" s="988"/>
      <c r="K5" s="988"/>
      <c r="L5" s="989"/>
    </row>
    <row r="6" spans="1:12" ht="39.6" customHeight="1">
      <c r="A6" s="938"/>
      <c r="B6" s="939"/>
      <c r="C6" s="295"/>
      <c r="D6" s="364" t="s">
        <v>892</v>
      </c>
      <c r="E6" s="364" t="s">
        <v>891</v>
      </c>
      <c r="F6" s="364" t="s">
        <v>890</v>
      </c>
      <c r="G6" s="364" t="s">
        <v>889</v>
      </c>
      <c r="H6" s="422"/>
      <c r="I6" s="364" t="s">
        <v>892</v>
      </c>
      <c r="J6" s="364" t="s">
        <v>891</v>
      </c>
      <c r="K6" s="364" t="s">
        <v>890</v>
      </c>
      <c r="L6" s="364" t="s">
        <v>889</v>
      </c>
    </row>
    <row r="7" spans="1:12">
      <c r="A7" s="355">
        <v>1</v>
      </c>
      <c r="B7" s="741" t="s">
        <v>518</v>
      </c>
      <c r="C7" s="864">
        <f>SUM(D7:G7)</f>
        <v>817982434.79313374</v>
      </c>
      <c r="D7" s="603">
        <v>779929310.60444176</v>
      </c>
      <c r="E7" s="603">
        <v>9356746.5964359976</v>
      </c>
      <c r="F7" s="632">
        <v>28696377.592255998</v>
      </c>
      <c r="G7" s="603">
        <v>0</v>
      </c>
      <c r="H7" s="603">
        <f>SUM(I7:L7)</f>
        <v>42276920.556901485</v>
      </c>
      <c r="I7" s="603">
        <v>16633780.471954541</v>
      </c>
      <c r="J7" s="603">
        <v>3252344.7984653609</v>
      </c>
      <c r="K7" s="603">
        <v>22390795.286481578</v>
      </c>
      <c r="L7" s="603">
        <v>0</v>
      </c>
    </row>
    <row r="8" spans="1:12">
      <c r="A8" s="355">
        <v>2</v>
      </c>
      <c r="B8" s="370" t="s">
        <v>519</v>
      </c>
      <c r="C8" s="865">
        <f>SUM(D8:G8)</f>
        <v>59206924.356589995</v>
      </c>
      <c r="D8" s="603">
        <v>58219073.723673999</v>
      </c>
      <c r="E8" s="603">
        <v>217945.36000000004</v>
      </c>
      <c r="F8" s="630">
        <v>769905.2729160001</v>
      </c>
      <c r="G8" s="630">
        <v>0</v>
      </c>
      <c r="H8" s="603">
        <f t="shared" ref="H8:H32" si="0">SUM(I8:L8)</f>
        <v>861457.53406163293</v>
      </c>
      <c r="I8" s="630">
        <v>257531.81583168759</v>
      </c>
      <c r="J8" s="630">
        <v>64853.105083920338</v>
      </c>
      <c r="K8" s="630">
        <v>539072.61314602499</v>
      </c>
      <c r="L8" s="630">
        <v>0</v>
      </c>
    </row>
    <row r="9" spans="1:12">
      <c r="A9" s="355">
        <v>3</v>
      </c>
      <c r="B9" s="370" t="s">
        <v>868</v>
      </c>
      <c r="C9" s="865">
        <f>SUM(D9:G9)</f>
        <v>70545732.940995991</v>
      </c>
      <c r="D9" s="603">
        <v>70545732.940995991</v>
      </c>
      <c r="E9" s="603">
        <v>0</v>
      </c>
      <c r="F9" s="631">
        <v>0</v>
      </c>
      <c r="G9" s="631">
        <v>0</v>
      </c>
      <c r="H9" s="603">
        <f t="shared" si="0"/>
        <v>635623.63117967336</v>
      </c>
      <c r="I9" s="631">
        <v>635623.63117967336</v>
      </c>
      <c r="J9" s="631">
        <v>0</v>
      </c>
      <c r="K9" s="631">
        <v>0</v>
      </c>
      <c r="L9" s="631">
        <v>0</v>
      </c>
    </row>
    <row r="10" spans="1:12">
      <c r="A10" s="355">
        <v>4</v>
      </c>
      <c r="B10" s="370" t="s">
        <v>520</v>
      </c>
      <c r="C10" s="865">
        <f t="shared" ref="C10:C32" si="1">SUM(D10:G10)</f>
        <v>75556230.479510993</v>
      </c>
      <c r="D10" s="603">
        <v>73394763.278394997</v>
      </c>
      <c r="E10" s="603">
        <v>397422.80393200001</v>
      </c>
      <c r="F10" s="631">
        <v>1764044.3971839999</v>
      </c>
      <c r="G10" s="631">
        <v>0</v>
      </c>
      <c r="H10" s="603">
        <f t="shared" si="0"/>
        <v>1606095.35145703</v>
      </c>
      <c r="I10" s="631">
        <v>803327.48279108817</v>
      </c>
      <c r="J10" s="631">
        <v>142328.764009095</v>
      </c>
      <c r="K10" s="631">
        <v>660439.10465684696</v>
      </c>
      <c r="L10" s="631">
        <v>0</v>
      </c>
    </row>
    <row r="11" spans="1:12">
      <c r="A11" s="355">
        <v>5</v>
      </c>
      <c r="B11" s="370" t="s">
        <v>521</v>
      </c>
      <c r="C11" s="865">
        <f t="shared" si="1"/>
        <v>127986790.60766</v>
      </c>
      <c r="D11" s="603">
        <v>126014808.77997598</v>
      </c>
      <c r="E11" s="603">
        <v>965273.92722800002</v>
      </c>
      <c r="F11" s="631">
        <v>361710.53195400006</v>
      </c>
      <c r="G11" s="631">
        <v>644997.368502</v>
      </c>
      <c r="H11" s="603">
        <f t="shared" si="0"/>
        <v>1616121.0795589711</v>
      </c>
      <c r="I11" s="631">
        <v>969770.20065626618</v>
      </c>
      <c r="J11" s="631">
        <v>136113.71631870465</v>
      </c>
      <c r="K11" s="631">
        <v>229340.1688424602</v>
      </c>
      <c r="L11" s="631">
        <v>280896.99374154001</v>
      </c>
    </row>
    <row r="12" spans="1:12">
      <c r="A12" s="355">
        <v>6</v>
      </c>
      <c r="B12" s="370" t="s">
        <v>522</v>
      </c>
      <c r="C12" s="865">
        <f t="shared" si="1"/>
        <v>5800433.8019850003</v>
      </c>
      <c r="D12" s="603">
        <v>5718421.6019850001</v>
      </c>
      <c r="E12" s="603">
        <v>59739.259999999995</v>
      </c>
      <c r="F12" s="631">
        <v>22272.940000000002</v>
      </c>
      <c r="G12" s="631">
        <v>0</v>
      </c>
      <c r="H12" s="603">
        <f t="shared" si="0"/>
        <v>76333.08998609797</v>
      </c>
      <c r="I12" s="631">
        <v>33538.399294833034</v>
      </c>
      <c r="J12" s="631">
        <v>21394.381385504948</v>
      </c>
      <c r="K12" s="631">
        <v>21400.309305759998</v>
      </c>
      <c r="L12" s="631">
        <v>0</v>
      </c>
    </row>
    <row r="13" spans="1:12">
      <c r="A13" s="355">
        <v>7</v>
      </c>
      <c r="B13" s="370" t="s">
        <v>523</v>
      </c>
      <c r="C13" s="865">
        <f t="shared" si="1"/>
        <v>11123330.912936999</v>
      </c>
      <c r="D13" s="603">
        <v>10876874.846614998</v>
      </c>
      <c r="E13" s="603">
        <v>17259.47</v>
      </c>
      <c r="F13" s="631">
        <v>229196.596322</v>
      </c>
      <c r="G13" s="631">
        <v>0</v>
      </c>
      <c r="H13" s="603">
        <f t="shared" si="0"/>
        <v>272607.04635590728</v>
      </c>
      <c r="I13" s="631">
        <v>149985.21696040782</v>
      </c>
      <c r="J13" s="631">
        <v>6164.74677329107</v>
      </c>
      <c r="K13" s="631">
        <v>116457.0826222084</v>
      </c>
      <c r="L13" s="631">
        <v>0</v>
      </c>
    </row>
    <row r="14" spans="1:12">
      <c r="A14" s="355">
        <v>8</v>
      </c>
      <c r="B14" s="370" t="s">
        <v>524</v>
      </c>
      <c r="C14" s="865">
        <f t="shared" si="1"/>
        <v>6406542.1413039993</v>
      </c>
      <c r="D14" s="603">
        <v>6207082.2375639994</v>
      </c>
      <c r="E14" s="603">
        <v>0</v>
      </c>
      <c r="F14" s="631">
        <v>45574.14</v>
      </c>
      <c r="G14" s="631">
        <v>153885.76373999999</v>
      </c>
      <c r="H14" s="603">
        <f t="shared" si="0"/>
        <v>69989.147524016123</v>
      </c>
      <c r="I14" s="631">
        <v>30706.109772876738</v>
      </c>
      <c r="J14" s="631">
        <v>0</v>
      </c>
      <c r="K14" s="631">
        <v>28731.984292279998</v>
      </c>
      <c r="L14" s="631">
        <v>10551.053458859386</v>
      </c>
    </row>
    <row r="15" spans="1:12">
      <c r="A15" s="355">
        <v>9</v>
      </c>
      <c r="B15" s="370" t="s">
        <v>525</v>
      </c>
      <c r="C15" s="865">
        <f t="shared" si="1"/>
        <v>7437064.246061</v>
      </c>
      <c r="D15" s="603">
        <v>4449507.2266060002</v>
      </c>
      <c r="E15" s="603">
        <v>2791618.5594550003</v>
      </c>
      <c r="F15" s="631">
        <v>143758.14000000001</v>
      </c>
      <c r="G15" s="631">
        <v>52180.32</v>
      </c>
      <c r="H15" s="603">
        <f>SUM(I15:L15)</f>
        <v>449237.11819055874</v>
      </c>
      <c r="I15" s="631">
        <v>26502.772864077924</v>
      </c>
      <c r="J15" s="631">
        <v>339518.32311815681</v>
      </c>
      <c r="K15" s="631">
        <v>82951.532318760001</v>
      </c>
      <c r="L15" s="631">
        <v>264.48988956401899</v>
      </c>
    </row>
    <row r="16" spans="1:12">
      <c r="A16" s="355">
        <v>10</v>
      </c>
      <c r="B16" s="370" t="s">
        <v>526</v>
      </c>
      <c r="C16" s="865">
        <f t="shared" si="1"/>
        <v>1577382.1552530001</v>
      </c>
      <c r="D16" s="603">
        <v>1575334.045253</v>
      </c>
      <c r="E16" s="603">
        <v>0</v>
      </c>
      <c r="F16" s="631">
        <v>2048.11</v>
      </c>
      <c r="G16" s="631">
        <v>0</v>
      </c>
      <c r="H16" s="603">
        <f t="shared" si="0"/>
        <v>5378.1321824311117</v>
      </c>
      <c r="I16" s="631">
        <v>3920.3223023011114</v>
      </c>
      <c r="J16" s="631">
        <v>0</v>
      </c>
      <c r="K16" s="631">
        <v>1457.80988013</v>
      </c>
      <c r="L16" s="631">
        <v>0</v>
      </c>
    </row>
    <row r="17" spans="1:12">
      <c r="A17" s="355">
        <v>11</v>
      </c>
      <c r="B17" s="370" t="s">
        <v>527</v>
      </c>
      <c r="C17" s="865">
        <f t="shared" si="1"/>
        <v>1000601.8400119999</v>
      </c>
      <c r="D17" s="603">
        <v>964370.21001199994</v>
      </c>
      <c r="E17" s="603">
        <v>0</v>
      </c>
      <c r="F17" s="631">
        <v>36231.629999999997</v>
      </c>
      <c r="G17" s="631">
        <v>0</v>
      </c>
      <c r="H17" s="603">
        <f t="shared" si="0"/>
        <v>32590.675313419131</v>
      </c>
      <c r="I17" s="631">
        <v>9935.2358862491292</v>
      </c>
      <c r="J17" s="631">
        <v>0</v>
      </c>
      <c r="K17" s="631">
        <v>22655.43942717</v>
      </c>
      <c r="L17" s="631">
        <v>0</v>
      </c>
    </row>
    <row r="18" spans="1:12">
      <c r="A18" s="355">
        <v>12</v>
      </c>
      <c r="B18" s="370" t="s">
        <v>528</v>
      </c>
      <c r="C18" s="865">
        <f t="shared" si="1"/>
        <v>285141361.76276195</v>
      </c>
      <c r="D18" s="603">
        <v>273090971.26544696</v>
      </c>
      <c r="E18" s="603">
        <v>5078345.6821859991</v>
      </c>
      <c r="F18" s="631">
        <v>6972044.815128997</v>
      </c>
      <c r="G18" s="631">
        <v>0</v>
      </c>
      <c r="H18" s="603">
        <f t="shared" si="0"/>
        <v>8174183.071299809</v>
      </c>
      <c r="I18" s="631">
        <v>2279041.7769478369</v>
      </c>
      <c r="J18" s="631">
        <v>1216972.6260774292</v>
      </c>
      <c r="K18" s="631">
        <v>4678168.6682745432</v>
      </c>
      <c r="L18" s="631">
        <v>0</v>
      </c>
    </row>
    <row r="19" spans="1:12">
      <c r="A19" s="355">
        <v>13</v>
      </c>
      <c r="B19" s="370" t="s">
        <v>529</v>
      </c>
      <c r="C19" s="865">
        <f t="shared" si="1"/>
        <v>53415121.890753999</v>
      </c>
      <c r="D19" s="603">
        <v>49181962.856785998</v>
      </c>
      <c r="E19" s="603">
        <v>2465894.4226319995</v>
      </c>
      <c r="F19" s="631">
        <v>1767264.6113359998</v>
      </c>
      <c r="G19" s="631">
        <v>0</v>
      </c>
      <c r="H19" s="603">
        <f t="shared" si="0"/>
        <v>1745582.096802033</v>
      </c>
      <c r="I19" s="631">
        <v>350758.61983357207</v>
      </c>
      <c r="J19" s="631">
        <v>377765.51972377195</v>
      </c>
      <c r="K19" s="631">
        <v>1017057.9572446891</v>
      </c>
      <c r="L19" s="631">
        <v>0</v>
      </c>
    </row>
    <row r="20" spans="1:12">
      <c r="A20" s="355">
        <v>14</v>
      </c>
      <c r="B20" s="370" t="s">
        <v>530</v>
      </c>
      <c r="C20" s="865">
        <f t="shared" si="1"/>
        <v>56974550.147856005</v>
      </c>
      <c r="D20" s="603">
        <v>50239505.538441002</v>
      </c>
      <c r="E20" s="603">
        <v>2778102.5686500003</v>
      </c>
      <c r="F20" s="631">
        <v>3932136.8907650001</v>
      </c>
      <c r="G20" s="631">
        <v>24805.15</v>
      </c>
      <c r="H20" s="603">
        <f t="shared" si="0"/>
        <v>2122333.8306140257</v>
      </c>
      <c r="I20" s="631">
        <v>275000.04443812318</v>
      </c>
      <c r="J20" s="631">
        <v>595545.70916993357</v>
      </c>
      <c r="K20" s="631">
        <v>1234799.8710183487</v>
      </c>
      <c r="L20" s="631">
        <v>16988.20598762</v>
      </c>
    </row>
    <row r="21" spans="1:12">
      <c r="A21" s="355">
        <v>15</v>
      </c>
      <c r="B21" s="370" t="s">
        <v>531</v>
      </c>
      <c r="C21" s="865">
        <f t="shared" si="1"/>
        <v>23120113.010281999</v>
      </c>
      <c r="D21" s="603">
        <v>18893478.957461998</v>
      </c>
      <c r="E21" s="603">
        <v>1868920.1586160001</v>
      </c>
      <c r="F21" s="631">
        <v>2357713.8942040005</v>
      </c>
      <c r="G21" s="631">
        <v>0</v>
      </c>
      <c r="H21" s="603">
        <f t="shared" si="0"/>
        <v>880352.90405670239</v>
      </c>
      <c r="I21" s="631">
        <v>107543.83629685605</v>
      </c>
      <c r="J21" s="631">
        <v>289696.42520649527</v>
      </c>
      <c r="K21" s="631">
        <v>483112.64255335106</v>
      </c>
      <c r="L21" s="631">
        <v>0</v>
      </c>
    </row>
    <row r="22" spans="1:12">
      <c r="A22" s="355">
        <v>16</v>
      </c>
      <c r="B22" s="370" t="s">
        <v>532</v>
      </c>
      <c r="C22" s="865">
        <f t="shared" si="1"/>
        <v>47002052.436358005</v>
      </c>
      <c r="D22" s="603">
        <v>27799229.188624002</v>
      </c>
      <c r="E22" s="603">
        <v>19202823.247733999</v>
      </c>
      <c r="F22" s="631">
        <v>0</v>
      </c>
      <c r="G22" s="631">
        <v>0</v>
      </c>
      <c r="H22" s="603">
        <f t="shared" si="0"/>
        <v>845771.7979151624</v>
      </c>
      <c r="I22" s="631">
        <v>206184.62774068446</v>
      </c>
      <c r="J22" s="631">
        <v>639587.17017447797</v>
      </c>
      <c r="K22" s="631">
        <v>0</v>
      </c>
      <c r="L22" s="631">
        <v>0</v>
      </c>
    </row>
    <row r="23" spans="1:12">
      <c r="A23" s="355">
        <v>17</v>
      </c>
      <c r="B23" s="370" t="s">
        <v>533</v>
      </c>
      <c r="C23" s="865">
        <f t="shared" si="1"/>
        <v>5778663.0553919999</v>
      </c>
      <c r="D23" s="603">
        <v>5770939.5753919994</v>
      </c>
      <c r="E23" s="603">
        <v>0</v>
      </c>
      <c r="F23" s="631">
        <v>7723.48</v>
      </c>
      <c r="G23" s="631">
        <v>0</v>
      </c>
      <c r="H23" s="603">
        <f t="shared" si="0"/>
        <v>34577.330253801345</v>
      </c>
      <c r="I23" s="631">
        <v>30039.862988601344</v>
      </c>
      <c r="J23" s="631">
        <v>0</v>
      </c>
      <c r="K23" s="631">
        <v>4537.4672651999999</v>
      </c>
      <c r="L23" s="631">
        <v>0</v>
      </c>
    </row>
    <row r="24" spans="1:12">
      <c r="A24" s="355">
        <v>18</v>
      </c>
      <c r="B24" s="370" t="s">
        <v>534</v>
      </c>
      <c r="C24" s="865">
        <f t="shared" si="1"/>
        <v>80128008.100336999</v>
      </c>
      <c r="D24" s="603">
        <v>80128008.100336999</v>
      </c>
      <c r="E24" s="603">
        <v>0</v>
      </c>
      <c r="F24" s="631">
        <v>0</v>
      </c>
      <c r="G24" s="631">
        <v>0</v>
      </c>
      <c r="H24" s="603">
        <f t="shared" si="0"/>
        <v>171942.49179849538</v>
      </c>
      <c r="I24" s="631">
        <v>171942.49179849538</v>
      </c>
      <c r="J24" s="631">
        <v>0</v>
      </c>
      <c r="K24" s="631">
        <v>0</v>
      </c>
      <c r="L24" s="631">
        <v>0</v>
      </c>
    </row>
    <row r="25" spans="1:12">
      <c r="A25" s="355">
        <v>19</v>
      </c>
      <c r="B25" s="370" t="s">
        <v>535</v>
      </c>
      <c r="C25" s="865">
        <f t="shared" si="1"/>
        <v>6131108.220462</v>
      </c>
      <c r="D25" s="603">
        <v>6095607.1104619997</v>
      </c>
      <c r="E25" s="603">
        <v>0</v>
      </c>
      <c r="F25" s="631">
        <v>35501.11</v>
      </c>
      <c r="G25" s="631">
        <v>0</v>
      </c>
      <c r="H25" s="603">
        <f t="shared" si="0"/>
        <v>55008.088913641521</v>
      </c>
      <c r="I25" s="631">
        <v>22438.994998321519</v>
      </c>
      <c r="J25" s="631">
        <v>0</v>
      </c>
      <c r="K25" s="631">
        <v>32569.093915320002</v>
      </c>
      <c r="L25" s="631">
        <v>0</v>
      </c>
    </row>
    <row r="26" spans="1:12">
      <c r="A26" s="355">
        <v>20</v>
      </c>
      <c r="B26" s="370" t="s">
        <v>536</v>
      </c>
      <c r="C26" s="865">
        <f t="shared" si="1"/>
        <v>50256849.471383996</v>
      </c>
      <c r="D26" s="603">
        <v>44984293.597447</v>
      </c>
      <c r="E26" s="603">
        <v>5266758.8339370005</v>
      </c>
      <c r="F26" s="631">
        <v>5797.04</v>
      </c>
      <c r="G26" s="631">
        <v>0</v>
      </c>
      <c r="H26" s="603">
        <f t="shared" si="0"/>
        <v>574252.14234807016</v>
      </c>
      <c r="I26" s="631">
        <v>144234.45319972519</v>
      </c>
      <c r="J26" s="631">
        <v>426567.87644138496</v>
      </c>
      <c r="K26" s="631">
        <v>3449.81270696</v>
      </c>
      <c r="L26" s="631">
        <v>0</v>
      </c>
    </row>
    <row r="27" spans="1:12">
      <c r="A27" s="355">
        <v>21</v>
      </c>
      <c r="B27" s="370" t="s">
        <v>537</v>
      </c>
      <c r="C27" s="865">
        <f t="shared" si="1"/>
        <v>21404636.742575001</v>
      </c>
      <c r="D27" s="603">
        <v>21404636.742575001</v>
      </c>
      <c r="E27" s="603">
        <v>0</v>
      </c>
      <c r="F27" s="631">
        <v>0</v>
      </c>
      <c r="G27" s="631">
        <v>0</v>
      </c>
      <c r="H27" s="603">
        <f t="shared" si="0"/>
        <v>62473.653241913838</v>
      </c>
      <c r="I27" s="631">
        <v>62473.653241913838</v>
      </c>
      <c r="J27" s="631">
        <v>0</v>
      </c>
      <c r="K27" s="631">
        <v>0</v>
      </c>
      <c r="L27" s="631">
        <v>0</v>
      </c>
    </row>
    <row r="28" spans="1:12">
      <c r="A28" s="355">
        <v>22</v>
      </c>
      <c r="B28" s="370" t="s">
        <v>538</v>
      </c>
      <c r="C28" s="865">
        <f t="shared" si="1"/>
        <v>11814786.235028001</v>
      </c>
      <c r="D28" s="603">
        <v>3694561.8486100002</v>
      </c>
      <c r="E28" s="603">
        <v>8065303.4032300003</v>
      </c>
      <c r="F28" s="631">
        <v>54920.983187999998</v>
      </c>
      <c r="G28" s="631">
        <v>0</v>
      </c>
      <c r="H28" s="603">
        <f t="shared" si="0"/>
        <v>523794.65219428588</v>
      </c>
      <c r="I28" s="631">
        <v>22518.565145830107</v>
      </c>
      <c r="J28" s="631">
        <v>466988.55354309577</v>
      </c>
      <c r="K28" s="631">
        <v>34287.533505360007</v>
      </c>
      <c r="L28" s="631">
        <v>0</v>
      </c>
    </row>
    <row r="29" spans="1:12">
      <c r="A29" s="355">
        <v>23</v>
      </c>
      <c r="B29" s="370" t="s">
        <v>539</v>
      </c>
      <c r="C29" s="865">
        <f t="shared" si="1"/>
        <v>207043625.22284201</v>
      </c>
      <c r="D29" s="603">
        <v>188720478.41391101</v>
      </c>
      <c r="E29" s="603">
        <v>7674986.1827330012</v>
      </c>
      <c r="F29" s="631">
        <v>10460351.693081995</v>
      </c>
      <c r="G29" s="631">
        <v>187808.933116</v>
      </c>
      <c r="H29" s="603">
        <f t="shared" si="0"/>
        <v>9682562.1579220984</v>
      </c>
      <c r="I29" s="631">
        <v>1705382.6954865663</v>
      </c>
      <c r="J29" s="631">
        <v>1980524.9495139436</v>
      </c>
      <c r="K29" s="631">
        <v>5995704.8218622701</v>
      </c>
      <c r="L29" s="631">
        <v>949.69105931839692</v>
      </c>
    </row>
    <row r="30" spans="1:12">
      <c r="A30" s="355">
        <v>24</v>
      </c>
      <c r="B30" s="370" t="s">
        <v>540</v>
      </c>
      <c r="C30" s="865">
        <f t="shared" si="1"/>
        <v>550339488.05082881</v>
      </c>
      <c r="D30" s="603">
        <v>504128034.60458881</v>
      </c>
      <c r="E30" s="603">
        <v>20187766.062045995</v>
      </c>
      <c r="F30" s="631">
        <v>23260376.418895971</v>
      </c>
      <c r="G30" s="631">
        <v>2763310.9652979998</v>
      </c>
      <c r="H30" s="603">
        <f t="shared" si="0"/>
        <v>25949826.081596449</v>
      </c>
      <c r="I30" s="631">
        <v>5340563.1063860357</v>
      </c>
      <c r="J30" s="631">
        <v>5057617.719844616</v>
      </c>
      <c r="K30" s="631">
        <v>14444012.830173558</v>
      </c>
      <c r="L30" s="631">
        <v>1107632.4251922374</v>
      </c>
    </row>
    <row r="31" spans="1:12">
      <c r="A31" s="355">
        <v>25</v>
      </c>
      <c r="B31" s="370" t="s">
        <v>541</v>
      </c>
      <c r="C31" s="865">
        <f t="shared" si="1"/>
        <v>81583664.922558025</v>
      </c>
      <c r="D31" s="603">
        <v>74396900.132498011</v>
      </c>
      <c r="E31" s="603">
        <v>2871135.2505100002</v>
      </c>
      <c r="F31" s="631">
        <v>4315629.5395500008</v>
      </c>
      <c r="G31" s="631">
        <v>0</v>
      </c>
      <c r="H31" s="603">
        <f t="shared" si="0"/>
        <v>4467691.5555520011</v>
      </c>
      <c r="I31" s="631">
        <v>390028.52576178202</v>
      </c>
      <c r="J31" s="631">
        <v>958003.39898548927</v>
      </c>
      <c r="K31" s="631">
        <v>3119659.6308047301</v>
      </c>
      <c r="L31" s="631">
        <v>0</v>
      </c>
    </row>
    <row r="32" spans="1:12">
      <c r="A32" s="355">
        <v>26</v>
      </c>
      <c r="B32" s="370" t="s">
        <v>597</v>
      </c>
      <c r="C32" s="865">
        <f t="shared" si="1"/>
        <v>327951913.38396657</v>
      </c>
      <c r="D32" s="603">
        <v>282705342.92945248</v>
      </c>
      <c r="E32" s="603">
        <v>11736915.509856004</v>
      </c>
      <c r="F32" s="631">
        <v>33509654.944658123</v>
      </c>
      <c r="G32" s="631">
        <v>0</v>
      </c>
      <c r="H32" s="603">
        <f t="shared" si="0"/>
        <v>31540674.598215565</v>
      </c>
      <c r="I32" s="631">
        <v>2426998.6855797181</v>
      </c>
      <c r="J32" s="631">
        <v>3014410.4316530544</v>
      </c>
      <c r="K32" s="631">
        <v>26099265.480982792</v>
      </c>
      <c r="L32" s="631">
        <v>0</v>
      </c>
    </row>
    <row r="33" spans="1:12" ht="13.8">
      <c r="A33" s="355">
        <v>27</v>
      </c>
      <c r="B33" s="421" t="s">
        <v>66</v>
      </c>
      <c r="C33" s="866">
        <f>SUM(C7:C32)</f>
        <v>2992709410.9288278</v>
      </c>
      <c r="D33" s="866">
        <f t="shared" ref="D33:L33" si="2">SUM(D7:D32)</f>
        <v>2769129230.3575501</v>
      </c>
      <c r="E33" s="866">
        <f t="shared" si="2"/>
        <v>101002957.299181</v>
      </c>
      <c r="F33" s="866">
        <f t="shared" si="2"/>
        <v>118750234.77144009</v>
      </c>
      <c r="G33" s="866">
        <f t="shared" si="2"/>
        <v>3826988.5006559994</v>
      </c>
      <c r="H33" s="867">
        <f>SUM(H7:H32)</f>
        <v>134733379.81543529</v>
      </c>
      <c r="I33" s="866">
        <f t="shared" si="2"/>
        <v>33089771.59933807</v>
      </c>
      <c r="J33" s="866">
        <f>SUM(J7:J32)</f>
        <v>18986398.215487726</v>
      </c>
      <c r="K33" s="866">
        <f t="shared" si="2"/>
        <v>81239927.141280353</v>
      </c>
      <c r="L33" s="866">
        <f t="shared" si="2"/>
        <v>1417282.8593291391</v>
      </c>
    </row>
    <row r="34" spans="1:12">
      <c r="A34" s="383"/>
      <c r="B34" s="383"/>
      <c r="C34" s="383"/>
      <c r="D34" s="383"/>
      <c r="E34" s="383"/>
      <c r="H34" s="383"/>
    </row>
    <row r="35" spans="1:12">
      <c r="A35" s="383"/>
      <c r="B35" s="420"/>
      <c r="C35" s="420"/>
      <c r="D35" s="383"/>
      <c r="E35" s="383"/>
      <c r="H35" s="383"/>
    </row>
    <row r="37" spans="1:12" s="397" customFormat="1" ht="13.8">
      <c r="A37" s="844"/>
      <c r="F37" s="845"/>
      <c r="G37" s="845"/>
      <c r="I37" s="845"/>
      <c r="J37" s="845"/>
      <c r="K37" s="845"/>
      <c r="L37" s="845"/>
    </row>
    <row r="38" spans="1:12" s="397" customFormat="1" ht="15">
      <c r="A38" s="846"/>
      <c r="F38" s="845"/>
      <c r="G38" s="845"/>
      <c r="I38" s="845"/>
      <c r="J38" s="845"/>
      <c r="K38" s="845"/>
      <c r="L38" s="845"/>
    </row>
    <row r="39" spans="1:12" ht="15">
      <c r="A39" s="653"/>
    </row>
    <row r="40" spans="1:12" ht="15">
      <c r="A40" s="652"/>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scale="3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tint="-9.9978637043366805E-2"/>
  </sheetPr>
  <dimension ref="A1:K13"/>
  <sheetViews>
    <sheetView showGridLines="0" zoomScale="85" zoomScaleNormal="85" workbookViewId="0"/>
  </sheetViews>
  <sheetFormatPr defaultColWidth="8.6640625" defaultRowHeight="12"/>
  <cols>
    <col min="1" max="1" width="11.88671875" style="296" bestFit="1" customWidth="1"/>
    <col min="2" max="2" width="89.33203125" style="296" customWidth="1"/>
    <col min="3" max="3" width="18.88671875" style="296" customWidth="1"/>
    <col min="4" max="4" width="21" style="296" customWidth="1"/>
    <col min="5" max="5" width="18.6640625" style="296" customWidth="1"/>
    <col min="6" max="6" width="20.5546875" style="296" customWidth="1"/>
    <col min="7" max="7" width="19.5546875" style="296" bestFit="1" customWidth="1"/>
    <col min="8" max="8" width="19.44140625" style="296" customWidth="1"/>
    <col min="9" max="9" width="20.6640625" style="296" customWidth="1"/>
    <col min="10" max="10" width="19.5546875" style="296" bestFit="1" customWidth="1"/>
    <col min="11" max="11" width="22.88671875" style="296" bestFit="1" customWidth="1"/>
    <col min="12" max="16384" width="8.6640625" style="296"/>
  </cols>
  <sheetData>
    <row r="1" spans="1:11" s="287" customFormat="1" ht="13.8">
      <c r="A1" s="286" t="s">
        <v>108</v>
      </c>
      <c r="B1" s="253" t="str">
        <f>Info!C2</f>
        <v>სს ”ლიბერთი ბანკი”</v>
      </c>
      <c r="C1" s="366"/>
      <c r="D1" s="366"/>
      <c r="E1" s="366"/>
      <c r="F1" s="366"/>
      <c r="G1" s="366"/>
      <c r="H1" s="366"/>
      <c r="I1" s="366"/>
      <c r="J1" s="366"/>
      <c r="K1" s="366"/>
    </row>
    <row r="2" spans="1:11" s="287" customFormat="1">
      <c r="A2" s="288" t="s">
        <v>109</v>
      </c>
      <c r="B2" s="501">
        <f>'1. key ratios'!B2</f>
        <v>45291</v>
      </c>
      <c r="C2" s="366"/>
      <c r="D2" s="366"/>
      <c r="E2" s="366"/>
      <c r="F2" s="366"/>
      <c r="G2" s="366"/>
      <c r="H2" s="366"/>
      <c r="I2" s="366"/>
      <c r="J2" s="366"/>
      <c r="K2" s="366"/>
    </row>
    <row r="3" spans="1:11" s="287" customFormat="1">
      <c r="A3" s="289" t="s">
        <v>598</v>
      </c>
      <c r="B3" s="366"/>
      <c r="C3" s="366"/>
      <c r="D3" s="366"/>
      <c r="E3" s="366"/>
      <c r="F3" s="366"/>
      <c r="G3" s="366"/>
      <c r="H3" s="366"/>
      <c r="I3" s="366"/>
      <c r="J3" s="366"/>
      <c r="K3" s="366"/>
    </row>
    <row r="4" spans="1:11">
      <c r="A4" s="426"/>
      <c r="B4" s="426"/>
      <c r="C4" s="425" t="s">
        <v>502</v>
      </c>
      <c r="D4" s="425" t="s">
        <v>503</v>
      </c>
      <c r="E4" s="425" t="s">
        <v>504</v>
      </c>
      <c r="F4" s="425" t="s">
        <v>505</v>
      </c>
      <c r="G4" s="425" t="s">
        <v>506</v>
      </c>
      <c r="H4" s="425" t="s">
        <v>507</v>
      </c>
      <c r="I4" s="425" t="s">
        <v>508</v>
      </c>
      <c r="J4" s="425" t="s">
        <v>509</v>
      </c>
      <c r="K4" s="425" t="s">
        <v>510</v>
      </c>
    </row>
    <row r="5" spans="1:11" ht="120" customHeight="1">
      <c r="A5" s="990" t="s">
        <v>906</v>
      </c>
      <c r="B5" s="991"/>
      <c r="C5" s="424" t="s">
        <v>599</v>
      </c>
      <c r="D5" s="424" t="s">
        <v>592</v>
      </c>
      <c r="E5" s="424" t="s">
        <v>593</v>
      </c>
      <c r="F5" s="424" t="s">
        <v>905</v>
      </c>
      <c r="G5" s="424" t="s">
        <v>600</v>
      </c>
      <c r="H5" s="424" t="s">
        <v>601</v>
      </c>
      <c r="I5" s="424" t="s">
        <v>602</v>
      </c>
      <c r="J5" s="424" t="s">
        <v>603</v>
      </c>
      <c r="K5" s="424" t="s">
        <v>604</v>
      </c>
    </row>
    <row r="6" spans="1:11">
      <c r="A6" s="355">
        <v>1</v>
      </c>
      <c r="B6" s="355" t="s">
        <v>605</v>
      </c>
      <c r="C6" s="603">
        <v>19332553.378224999</v>
      </c>
      <c r="D6" s="603">
        <v>1628639.0722000003</v>
      </c>
      <c r="E6" s="603">
        <v>0</v>
      </c>
      <c r="F6" s="603">
        <v>165652437.25804046</v>
      </c>
      <c r="G6" s="603">
        <v>1318449407.2142441</v>
      </c>
      <c r="H6" s="603">
        <v>9536779.1152500007</v>
      </c>
      <c r="I6" s="603">
        <v>596554960.02722132</v>
      </c>
      <c r="J6" s="603">
        <v>28032302.341112401</v>
      </c>
      <c r="K6" s="603">
        <v>853522332.52253461</v>
      </c>
    </row>
    <row r="7" spans="1:11">
      <c r="A7" s="355">
        <v>2</v>
      </c>
      <c r="B7" s="356" t="s">
        <v>606</v>
      </c>
      <c r="C7" s="603"/>
      <c r="D7" s="603">
        <v>0</v>
      </c>
      <c r="E7" s="603"/>
      <c r="F7" s="603"/>
      <c r="G7" s="603"/>
      <c r="H7" s="603"/>
      <c r="I7" s="603"/>
      <c r="J7" s="603"/>
      <c r="K7" s="603">
        <v>32115763.050000001</v>
      </c>
    </row>
    <row r="8" spans="1:11">
      <c r="A8" s="355">
        <v>3</v>
      </c>
      <c r="B8" s="356" t="s">
        <v>570</v>
      </c>
      <c r="C8" s="603">
        <v>15661063.185999999</v>
      </c>
      <c r="D8" s="603"/>
      <c r="E8" s="603"/>
      <c r="F8" s="603"/>
      <c r="G8" s="603"/>
      <c r="H8" s="603"/>
      <c r="I8" s="603"/>
      <c r="J8" s="603"/>
      <c r="K8" s="603">
        <v>213895060.93518293</v>
      </c>
    </row>
    <row r="9" spans="1:11">
      <c r="A9" s="355">
        <v>4</v>
      </c>
      <c r="B9" s="384" t="s">
        <v>904</v>
      </c>
      <c r="C9" s="633">
        <v>179312.10035332254</v>
      </c>
      <c r="D9" s="633"/>
      <c r="E9" s="633"/>
      <c r="F9" s="633">
        <v>1628676.4040784705</v>
      </c>
      <c r="G9" s="633">
        <v>30707967.638500929</v>
      </c>
      <c r="H9" s="633">
        <v>0</v>
      </c>
      <c r="I9" s="633">
        <v>18178621.942304742</v>
      </c>
      <c r="J9" s="633"/>
      <c r="K9" s="633">
        <v>71882645.186858431</v>
      </c>
    </row>
    <row r="10" spans="1:11">
      <c r="A10" s="355">
        <v>5</v>
      </c>
      <c r="B10" s="374" t="s">
        <v>903</v>
      </c>
      <c r="C10" s="633"/>
      <c r="D10" s="633"/>
      <c r="E10" s="633"/>
      <c r="F10" s="633"/>
      <c r="G10" s="633"/>
      <c r="H10" s="633"/>
      <c r="I10" s="633"/>
      <c r="J10" s="633"/>
      <c r="K10" s="633"/>
    </row>
    <row r="11" spans="1:11">
      <c r="A11" s="355">
        <v>6</v>
      </c>
      <c r="B11" s="374" t="s">
        <v>902</v>
      </c>
      <c r="C11" s="633"/>
      <c r="D11" s="633"/>
      <c r="E11" s="633"/>
      <c r="F11" s="633"/>
      <c r="G11" s="633"/>
      <c r="H11" s="633"/>
      <c r="I11" s="633"/>
      <c r="J11" s="633"/>
      <c r="K11" s="633"/>
    </row>
    <row r="13" spans="1:11" ht="13.8">
      <c r="B13" s="423"/>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scale="2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9.9978637043366805E-2"/>
  </sheetPr>
  <dimension ref="A1:V20"/>
  <sheetViews>
    <sheetView showGridLines="0" zoomScale="85" zoomScaleNormal="85" workbookViewId="0"/>
  </sheetViews>
  <sheetFormatPr defaultColWidth="8.6640625" defaultRowHeight="14.4"/>
  <cols>
    <col min="1" max="1" width="10" style="427" bestFit="1" customWidth="1"/>
    <col min="2" max="2" width="71.6640625" style="427" customWidth="1"/>
    <col min="3" max="3" width="14.33203125" style="427" customWidth="1"/>
    <col min="4" max="5" width="15.109375" style="427" bestFit="1" customWidth="1"/>
    <col min="6" max="6" width="17.88671875" style="427" customWidth="1"/>
    <col min="7" max="7" width="24.5546875" style="427" customWidth="1"/>
    <col min="8" max="8" width="14.5546875" style="427" customWidth="1"/>
    <col min="9" max="10" width="15.109375" style="427" bestFit="1" customWidth="1"/>
    <col min="11" max="11" width="18.33203125" style="427" customWidth="1"/>
    <col min="12" max="12" width="23.6640625" style="427" customWidth="1"/>
    <col min="13" max="13" width="13.44140625" style="427" customWidth="1"/>
    <col min="14" max="15" width="15.109375" style="427" bestFit="1" customWidth="1"/>
    <col min="16" max="16" width="16.33203125" style="427" customWidth="1"/>
    <col min="17" max="17" width="23.5546875" style="427" customWidth="1"/>
    <col min="18" max="18" width="15.109375" style="427" customWidth="1"/>
    <col min="19" max="19" width="24.6640625" style="427" customWidth="1"/>
    <col min="20" max="21" width="25" style="427" customWidth="1"/>
    <col min="22" max="22" width="22.5546875" style="427" customWidth="1"/>
    <col min="23" max="16384" width="8.6640625" style="427"/>
  </cols>
  <sheetData>
    <row r="1" spans="1:22">
      <c r="A1" s="286" t="s">
        <v>108</v>
      </c>
      <c r="B1" s="253" t="str">
        <f>Info!C2</f>
        <v>სს ”ლიბერთი ბანკი”</v>
      </c>
    </row>
    <row r="2" spans="1:22">
      <c r="A2" s="288" t="s">
        <v>109</v>
      </c>
      <c r="B2" s="501">
        <f>'1. key ratios'!B2</f>
        <v>45291</v>
      </c>
    </row>
    <row r="3" spans="1:22">
      <c r="A3" s="289" t="s">
        <v>689</v>
      </c>
      <c r="B3" s="366"/>
    </row>
    <row r="4" spans="1:22">
      <c r="A4" s="289"/>
      <c r="B4" s="366"/>
    </row>
    <row r="5" spans="1:22">
      <c r="A5" s="992" t="s">
        <v>716</v>
      </c>
      <c r="B5" s="992"/>
      <c r="C5" s="994" t="s">
        <v>908</v>
      </c>
      <c r="D5" s="994"/>
      <c r="E5" s="994"/>
      <c r="F5" s="994"/>
      <c r="G5" s="994"/>
      <c r="H5" s="994" t="s">
        <v>596</v>
      </c>
      <c r="I5" s="994"/>
      <c r="J5" s="994"/>
      <c r="K5" s="994"/>
      <c r="L5" s="994"/>
      <c r="M5" s="994" t="s">
        <v>907</v>
      </c>
      <c r="N5" s="994"/>
      <c r="O5" s="994"/>
      <c r="P5" s="994"/>
      <c r="Q5" s="994"/>
      <c r="R5" s="993" t="s">
        <v>715</v>
      </c>
      <c r="S5" s="993" t="s">
        <v>719</v>
      </c>
      <c r="T5" s="993" t="s">
        <v>718</v>
      </c>
      <c r="U5" s="993" t="s">
        <v>956</v>
      </c>
      <c r="V5" s="993" t="s">
        <v>957</v>
      </c>
    </row>
    <row r="6" spans="1:22" ht="48">
      <c r="A6" s="992"/>
      <c r="B6" s="992"/>
      <c r="C6" s="437"/>
      <c r="D6" s="364" t="s">
        <v>892</v>
      </c>
      <c r="E6" s="364" t="s">
        <v>891</v>
      </c>
      <c r="F6" s="364" t="s">
        <v>890</v>
      </c>
      <c r="G6" s="364" t="s">
        <v>889</v>
      </c>
      <c r="H6" s="437"/>
      <c r="I6" s="364" t="s">
        <v>892</v>
      </c>
      <c r="J6" s="364" t="s">
        <v>891</v>
      </c>
      <c r="K6" s="364" t="s">
        <v>890</v>
      </c>
      <c r="L6" s="364" t="s">
        <v>889</v>
      </c>
      <c r="M6" s="437"/>
      <c r="N6" s="364" t="s">
        <v>892</v>
      </c>
      <c r="O6" s="364" t="s">
        <v>891</v>
      </c>
      <c r="P6" s="364" t="s">
        <v>890</v>
      </c>
      <c r="Q6" s="364" t="s">
        <v>889</v>
      </c>
      <c r="R6" s="993"/>
      <c r="S6" s="993"/>
      <c r="T6" s="993"/>
      <c r="U6" s="993"/>
      <c r="V6" s="993"/>
    </row>
    <row r="7" spans="1:22">
      <c r="A7" s="435">
        <v>1</v>
      </c>
      <c r="B7" s="436" t="s">
        <v>690</v>
      </c>
      <c r="C7" s="633">
        <v>110324.43</v>
      </c>
      <c r="D7" s="633">
        <v>110324.43</v>
      </c>
      <c r="E7" s="633">
        <v>0</v>
      </c>
      <c r="F7" s="633">
        <v>0</v>
      </c>
      <c r="G7" s="633">
        <v>0</v>
      </c>
      <c r="H7" s="633">
        <v>110846.41</v>
      </c>
      <c r="I7" s="633">
        <v>110846.41</v>
      </c>
      <c r="J7" s="633">
        <v>0</v>
      </c>
      <c r="K7" s="633">
        <v>0</v>
      </c>
      <c r="L7" s="633">
        <v>0</v>
      </c>
      <c r="M7" s="633">
        <v>1230.0172798937299</v>
      </c>
      <c r="N7" s="633">
        <v>1230.0172798937299</v>
      </c>
      <c r="O7" s="633">
        <v>0</v>
      </c>
      <c r="P7" s="633">
        <v>0</v>
      </c>
      <c r="Q7" s="633">
        <v>0</v>
      </c>
      <c r="R7" s="633">
        <v>5</v>
      </c>
      <c r="S7" s="635">
        <v>0</v>
      </c>
      <c r="T7" s="635">
        <v>0</v>
      </c>
      <c r="U7" s="635">
        <v>0.22124602347820876</v>
      </c>
      <c r="V7" s="636">
        <v>24.559349041672352</v>
      </c>
    </row>
    <row r="8" spans="1:22">
      <c r="A8" s="435">
        <v>2</v>
      </c>
      <c r="B8" s="434" t="s">
        <v>691</v>
      </c>
      <c r="C8" s="633">
        <v>1156675648.3408537</v>
      </c>
      <c r="D8" s="633">
        <v>1067110674.6169988</v>
      </c>
      <c r="E8" s="633">
        <v>32070696.46201</v>
      </c>
      <c r="F8" s="633">
        <v>57494277.261845</v>
      </c>
      <c r="G8" s="633">
        <v>0</v>
      </c>
      <c r="H8" s="633">
        <v>1174737496.1082866</v>
      </c>
      <c r="I8" s="633">
        <v>1075201622.3816307</v>
      </c>
      <c r="J8" s="633">
        <v>32594920.800996002</v>
      </c>
      <c r="K8" s="633">
        <v>66940952.925655998</v>
      </c>
      <c r="L8" s="633">
        <v>0</v>
      </c>
      <c r="M8" s="633">
        <v>83072421.038678557</v>
      </c>
      <c r="N8" s="633">
        <v>20962363.709339049</v>
      </c>
      <c r="O8" s="633">
        <v>9273192.6122839637</v>
      </c>
      <c r="P8" s="633">
        <v>52836864.717055544</v>
      </c>
      <c r="Q8" s="633">
        <v>0</v>
      </c>
      <c r="R8" s="633">
        <v>445856</v>
      </c>
      <c r="S8" s="635">
        <v>0.23081879462893842</v>
      </c>
      <c r="T8" s="635">
        <v>0.27824705529312255</v>
      </c>
      <c r="U8" s="635">
        <v>0.23187893759114106</v>
      </c>
      <c r="V8" s="636">
        <v>34.555632170561331</v>
      </c>
    </row>
    <row r="9" spans="1:22">
      <c r="A9" s="435">
        <v>3</v>
      </c>
      <c r="B9" s="434" t="s">
        <v>692</v>
      </c>
      <c r="C9" s="633">
        <v>0</v>
      </c>
      <c r="D9" s="633">
        <v>0</v>
      </c>
      <c r="E9" s="633">
        <v>0</v>
      </c>
      <c r="F9" s="633">
        <v>0</v>
      </c>
      <c r="G9" s="633">
        <v>0</v>
      </c>
      <c r="H9" s="633">
        <v>0</v>
      </c>
      <c r="I9" s="633">
        <v>0</v>
      </c>
      <c r="J9" s="633">
        <v>0</v>
      </c>
      <c r="K9" s="633">
        <v>0</v>
      </c>
      <c r="L9" s="633">
        <v>0</v>
      </c>
      <c r="M9" s="633">
        <v>0</v>
      </c>
      <c r="N9" s="633">
        <v>0</v>
      </c>
      <c r="O9" s="633">
        <v>0</v>
      </c>
      <c r="P9" s="633">
        <v>0</v>
      </c>
      <c r="Q9" s="633">
        <v>0</v>
      </c>
      <c r="R9" s="633">
        <v>0</v>
      </c>
      <c r="S9" s="635">
        <v>0</v>
      </c>
      <c r="T9" s="635">
        <v>0</v>
      </c>
      <c r="U9" s="635">
        <v>0</v>
      </c>
      <c r="V9" s="636">
        <v>0</v>
      </c>
    </row>
    <row r="10" spans="1:22">
      <c r="A10" s="435">
        <v>4</v>
      </c>
      <c r="B10" s="434" t="s">
        <v>693</v>
      </c>
      <c r="C10" s="633">
        <v>8781758.8599999994</v>
      </c>
      <c r="D10" s="633">
        <v>7842901.3099999996</v>
      </c>
      <c r="E10" s="633">
        <v>362488.91</v>
      </c>
      <c r="F10" s="633">
        <v>576368.64000000001</v>
      </c>
      <c r="G10" s="633">
        <v>0</v>
      </c>
      <c r="H10" s="633">
        <v>8996308.2400000002</v>
      </c>
      <c r="I10" s="633">
        <v>7928459.1600000001</v>
      </c>
      <c r="J10" s="633">
        <v>370341.8</v>
      </c>
      <c r="K10" s="633">
        <v>697507.28</v>
      </c>
      <c r="L10" s="633">
        <v>0</v>
      </c>
      <c r="M10" s="633">
        <v>925754.95843864675</v>
      </c>
      <c r="N10" s="633">
        <v>126037.9621508086</v>
      </c>
      <c r="O10" s="633">
        <v>203310.17227514819</v>
      </c>
      <c r="P10" s="633">
        <v>596406.82401268999</v>
      </c>
      <c r="Q10" s="633">
        <v>0</v>
      </c>
      <c r="R10" s="633">
        <v>17697</v>
      </c>
      <c r="S10" s="635">
        <v>0.21582393373226585</v>
      </c>
      <c r="T10" s="635">
        <v>0.24084970559768415</v>
      </c>
      <c r="U10" s="635">
        <v>0.22981765680291066</v>
      </c>
      <c r="V10" s="636">
        <v>15.352495471909187</v>
      </c>
    </row>
    <row r="11" spans="1:22">
      <c r="A11" s="435">
        <v>5</v>
      </c>
      <c r="B11" s="434" t="s">
        <v>694</v>
      </c>
      <c r="C11" s="633">
        <v>6315838.234197</v>
      </c>
      <c r="D11" s="633">
        <v>5285063.1270470005</v>
      </c>
      <c r="E11" s="633">
        <v>243168.35</v>
      </c>
      <c r="F11" s="633">
        <v>787606.75714999996</v>
      </c>
      <c r="G11" s="633">
        <v>0</v>
      </c>
      <c r="H11" s="633">
        <v>6438434.0541970003</v>
      </c>
      <c r="I11" s="633">
        <v>5356049.7470469996</v>
      </c>
      <c r="J11" s="633">
        <v>249608.53</v>
      </c>
      <c r="K11" s="633">
        <v>832775.77714999998</v>
      </c>
      <c r="L11" s="633">
        <v>0</v>
      </c>
      <c r="M11" s="633">
        <v>751757.39096859004</v>
      </c>
      <c r="N11" s="633">
        <v>44731.533425306196</v>
      </c>
      <c r="O11" s="633">
        <v>90286.839065703796</v>
      </c>
      <c r="P11" s="633">
        <v>616739.01847758004</v>
      </c>
      <c r="Q11" s="633">
        <v>0</v>
      </c>
      <c r="R11" s="633">
        <v>25476</v>
      </c>
      <c r="S11" s="635">
        <v>0.18489902080783355</v>
      </c>
      <c r="T11" s="635">
        <v>0.2224172628518972</v>
      </c>
      <c r="U11" s="635">
        <v>0.16955983059676266</v>
      </c>
      <c r="V11" s="636">
        <v>12.31421608642942</v>
      </c>
    </row>
    <row r="12" spans="1:22">
      <c r="A12" s="435">
        <v>6</v>
      </c>
      <c r="B12" s="434" t="s">
        <v>695</v>
      </c>
      <c r="C12" s="633">
        <v>21685667.32</v>
      </c>
      <c r="D12" s="633">
        <v>19408007.780000001</v>
      </c>
      <c r="E12" s="633">
        <v>510620.83</v>
      </c>
      <c r="F12" s="633">
        <v>1767038.71</v>
      </c>
      <c r="G12" s="633">
        <v>0</v>
      </c>
      <c r="H12" s="633">
        <v>22128403.059999999</v>
      </c>
      <c r="I12" s="633">
        <v>19500822.16</v>
      </c>
      <c r="J12" s="633">
        <v>519431.12</v>
      </c>
      <c r="K12" s="633">
        <v>2108149.7799999998</v>
      </c>
      <c r="L12" s="633">
        <v>0</v>
      </c>
      <c r="M12" s="633">
        <v>2139464.6004534625</v>
      </c>
      <c r="N12" s="633">
        <v>263661.980443181</v>
      </c>
      <c r="O12" s="633">
        <v>145722.8581957616</v>
      </c>
      <c r="P12" s="633">
        <v>1730079.76181452</v>
      </c>
      <c r="Q12" s="633">
        <v>0</v>
      </c>
      <c r="R12" s="633">
        <v>42716</v>
      </c>
      <c r="S12" s="635">
        <v>0</v>
      </c>
      <c r="T12" s="635">
        <v>0.21854527937274293</v>
      </c>
      <c r="U12" s="635">
        <v>9.6941028428367965E-2</v>
      </c>
      <c r="V12" s="636">
        <v>23.98905390261001</v>
      </c>
    </row>
    <row r="13" spans="1:22">
      <c r="A13" s="435">
        <v>7</v>
      </c>
      <c r="B13" s="434" t="s">
        <v>696</v>
      </c>
      <c r="C13" s="633">
        <v>289176413.62107801</v>
      </c>
      <c r="D13" s="633">
        <v>281655359.60240901</v>
      </c>
      <c r="E13" s="633">
        <v>4702910.2272229996</v>
      </c>
      <c r="F13" s="633">
        <v>2818143.7914459999</v>
      </c>
      <c r="G13" s="633">
        <v>0</v>
      </c>
      <c r="H13" s="633">
        <v>290725982.58838803</v>
      </c>
      <c r="I13" s="633">
        <v>283018267.036053</v>
      </c>
      <c r="J13" s="633">
        <v>4761324.8385110004</v>
      </c>
      <c r="K13" s="633">
        <v>2946390.7138240002</v>
      </c>
      <c r="L13" s="633">
        <v>0</v>
      </c>
      <c r="M13" s="633">
        <v>2320934.610296295</v>
      </c>
      <c r="N13" s="633">
        <v>504031.28355835174</v>
      </c>
      <c r="O13" s="633">
        <v>607349.19134450611</v>
      </c>
      <c r="P13" s="633">
        <v>1209554.135393437</v>
      </c>
      <c r="Q13" s="633">
        <v>0</v>
      </c>
      <c r="R13" s="633">
        <v>3687</v>
      </c>
      <c r="S13" s="635">
        <v>0.11805883221363565</v>
      </c>
      <c r="T13" s="635">
        <v>0.13133645277416908</v>
      </c>
      <c r="U13" s="635">
        <v>0.11248055392616542</v>
      </c>
      <c r="V13" s="636">
        <v>125.61587897654007</v>
      </c>
    </row>
    <row r="14" spans="1:22">
      <c r="A14" s="429">
        <v>7.1</v>
      </c>
      <c r="B14" s="428" t="s">
        <v>697</v>
      </c>
      <c r="C14" s="633">
        <v>248889649.68059599</v>
      </c>
      <c r="D14" s="633">
        <v>241888580.43716499</v>
      </c>
      <c r="E14" s="633">
        <v>4449480.487923</v>
      </c>
      <c r="F14" s="633">
        <v>2551588.755508</v>
      </c>
      <c r="G14" s="633">
        <v>0</v>
      </c>
      <c r="H14" s="633">
        <v>250268745.891175</v>
      </c>
      <c r="I14" s="633">
        <v>243088186.25341499</v>
      </c>
      <c r="J14" s="633">
        <v>4501757.3898740001</v>
      </c>
      <c r="K14" s="633">
        <v>2678802.2478860002</v>
      </c>
      <c r="L14" s="633">
        <v>0</v>
      </c>
      <c r="M14" s="633">
        <v>2076919.5870275178</v>
      </c>
      <c r="N14" s="633">
        <v>434785.09044790786</v>
      </c>
      <c r="O14" s="633">
        <v>574239.06225733808</v>
      </c>
      <c r="P14" s="633">
        <v>1067895.434322272</v>
      </c>
      <c r="Q14" s="633">
        <v>0</v>
      </c>
      <c r="R14" s="633">
        <v>2956</v>
      </c>
      <c r="S14" s="635">
        <v>0.11808407649389999</v>
      </c>
      <c r="T14" s="635">
        <v>0.13095025575182023</v>
      </c>
      <c r="U14" s="635">
        <v>0.11273211744275485</v>
      </c>
      <c r="V14" s="636">
        <v>125.92916926136789</v>
      </c>
    </row>
    <row r="15" spans="1:22" ht="24">
      <c r="A15" s="429">
        <v>7.2</v>
      </c>
      <c r="B15" s="428" t="s">
        <v>698</v>
      </c>
      <c r="C15" s="633">
        <v>9934351.8391929995</v>
      </c>
      <c r="D15" s="633">
        <v>9934351.8391929995</v>
      </c>
      <c r="E15" s="633">
        <v>0</v>
      </c>
      <c r="F15" s="633">
        <v>0</v>
      </c>
      <c r="G15" s="633">
        <v>0</v>
      </c>
      <c r="H15" s="633">
        <v>9970288.7886340003</v>
      </c>
      <c r="I15" s="633">
        <v>9970288.7886340003</v>
      </c>
      <c r="J15" s="633">
        <v>0</v>
      </c>
      <c r="K15" s="633">
        <v>0</v>
      </c>
      <c r="L15" s="633">
        <v>0</v>
      </c>
      <c r="M15" s="633">
        <v>16987.286519704281</v>
      </c>
      <c r="N15" s="633">
        <v>16987.286519704281</v>
      </c>
      <c r="O15" s="633">
        <v>0</v>
      </c>
      <c r="P15" s="633">
        <v>0</v>
      </c>
      <c r="Q15" s="633">
        <v>0</v>
      </c>
      <c r="R15" s="633">
        <v>90</v>
      </c>
      <c r="S15" s="635">
        <v>0.10309215077773007</v>
      </c>
      <c r="T15" s="635">
        <v>0.12201530477379983</v>
      </c>
      <c r="U15" s="635">
        <v>0.10192553734816748</v>
      </c>
      <c r="V15" s="636">
        <v>145.72243715339883</v>
      </c>
    </row>
    <row r="16" spans="1:22">
      <c r="A16" s="429">
        <v>7.3</v>
      </c>
      <c r="B16" s="428" t="s">
        <v>699</v>
      </c>
      <c r="C16" s="633">
        <v>30352412.101289</v>
      </c>
      <c r="D16" s="633">
        <v>29832427.326051001</v>
      </c>
      <c r="E16" s="633">
        <v>253429.73929999999</v>
      </c>
      <c r="F16" s="633">
        <v>266555.03593800002</v>
      </c>
      <c r="G16" s="633">
        <v>0</v>
      </c>
      <c r="H16" s="633">
        <v>30486947.908578999</v>
      </c>
      <c r="I16" s="633">
        <v>29959791.994004</v>
      </c>
      <c r="J16" s="633">
        <v>259567.44863699999</v>
      </c>
      <c r="K16" s="633">
        <v>267588.46593800001</v>
      </c>
      <c r="L16" s="633">
        <v>0</v>
      </c>
      <c r="M16" s="633">
        <v>227027.73674907265</v>
      </c>
      <c r="N16" s="633">
        <v>52258.906590739593</v>
      </c>
      <c r="O16" s="633">
        <v>33110.129087167981</v>
      </c>
      <c r="P16" s="633">
        <v>141658.70107116507</v>
      </c>
      <c r="Q16" s="633">
        <v>0</v>
      </c>
      <c r="R16" s="633">
        <v>641</v>
      </c>
      <c r="S16" s="635">
        <v>0.12042213125792788</v>
      </c>
      <c r="T16" s="635">
        <v>0.13545760231860854</v>
      </c>
      <c r="U16" s="635">
        <v>0.11387239364872208</v>
      </c>
      <c r="V16" s="636">
        <v>116.46601861234672</v>
      </c>
    </row>
    <row r="17" spans="1:22">
      <c r="A17" s="435">
        <v>8</v>
      </c>
      <c r="B17" s="434" t="s">
        <v>700</v>
      </c>
      <c r="C17" s="633">
        <v>95559166.588681996</v>
      </c>
      <c r="D17" s="633">
        <v>93522475.307916</v>
      </c>
      <c r="E17" s="633">
        <v>541953.07820600003</v>
      </c>
      <c r="F17" s="633">
        <v>1494738.2025599999</v>
      </c>
      <c r="G17" s="633">
        <v>0</v>
      </c>
      <c r="H17" s="633">
        <v>96772805.679378003</v>
      </c>
      <c r="I17" s="633">
        <v>94534825.282933995</v>
      </c>
      <c r="J17" s="633">
        <v>571429.72183599998</v>
      </c>
      <c r="K17" s="633">
        <v>1666550.6746080001</v>
      </c>
      <c r="L17" s="633">
        <v>0</v>
      </c>
      <c r="M17" s="633">
        <v>168076.89829461198</v>
      </c>
      <c r="N17" s="633">
        <v>1044.1093441525666</v>
      </c>
      <c r="O17" s="633">
        <v>924.57725621940006</v>
      </c>
      <c r="P17" s="633">
        <v>166108.21169423999</v>
      </c>
      <c r="Q17" s="633">
        <v>0</v>
      </c>
      <c r="R17" s="633">
        <v>74488</v>
      </c>
      <c r="S17" s="635">
        <v>0.168803888934972</v>
      </c>
      <c r="T17" s="635">
        <v>0.23025452389016615</v>
      </c>
      <c r="U17" s="635">
        <v>0.20402176605552688</v>
      </c>
      <c r="V17" s="637">
        <v>0.70072941190416926</v>
      </c>
    </row>
    <row r="18" spans="1:22">
      <c r="A18" s="433">
        <v>9</v>
      </c>
      <c r="B18" s="432" t="s">
        <v>701</v>
      </c>
      <c r="C18" s="634">
        <v>0</v>
      </c>
      <c r="D18" s="634">
        <v>0</v>
      </c>
      <c r="E18" s="634">
        <v>0</v>
      </c>
      <c r="F18" s="634">
        <v>0</v>
      </c>
      <c r="G18" s="634">
        <v>0</v>
      </c>
      <c r="H18" s="634">
        <v>0</v>
      </c>
      <c r="I18" s="634">
        <v>0</v>
      </c>
      <c r="J18" s="634">
        <v>0</v>
      </c>
      <c r="K18" s="634">
        <v>0</v>
      </c>
      <c r="L18" s="634">
        <v>0</v>
      </c>
      <c r="M18" s="634">
        <v>0</v>
      </c>
      <c r="N18" s="634">
        <v>0</v>
      </c>
      <c r="O18" s="634">
        <v>0</v>
      </c>
      <c r="P18" s="634">
        <v>0</v>
      </c>
      <c r="Q18" s="634">
        <v>0</v>
      </c>
      <c r="R18" s="634">
        <v>0</v>
      </c>
      <c r="S18" s="635">
        <v>0</v>
      </c>
      <c r="T18" s="635">
        <v>0</v>
      </c>
      <c r="U18" s="635">
        <v>0</v>
      </c>
      <c r="V18" s="636">
        <v>0</v>
      </c>
    </row>
    <row r="19" spans="1:22">
      <c r="A19" s="431">
        <v>10</v>
      </c>
      <c r="B19" s="430" t="s">
        <v>717</v>
      </c>
      <c r="C19" s="633">
        <v>1578304817.3948107</v>
      </c>
      <c r="D19" s="633">
        <v>1474934806.1743705</v>
      </c>
      <c r="E19" s="633">
        <v>38431837.857439004</v>
      </c>
      <c r="F19" s="633">
        <v>64938173.363001004</v>
      </c>
      <c r="G19" s="633">
        <v>0</v>
      </c>
      <c r="H19" s="633">
        <v>1599910276.140327</v>
      </c>
      <c r="I19" s="633">
        <v>1485650892.1777508</v>
      </c>
      <c r="J19" s="633">
        <v>39067056.811342999</v>
      </c>
      <c r="K19" s="633">
        <v>75192327.151235998</v>
      </c>
      <c r="L19" s="633">
        <v>0</v>
      </c>
      <c r="M19" s="633">
        <v>89379639.514410064</v>
      </c>
      <c r="N19" s="633">
        <v>21903100.595540743</v>
      </c>
      <c r="O19" s="633">
        <v>10320786.250421302</v>
      </c>
      <c r="P19" s="633">
        <v>57155752.668448016</v>
      </c>
      <c r="Q19" s="633">
        <v>0</v>
      </c>
      <c r="R19" s="633">
        <v>609925</v>
      </c>
      <c r="S19" s="635">
        <v>0.21283608341358737</v>
      </c>
      <c r="T19" s="635">
        <v>0.25921372238862234</v>
      </c>
      <c r="U19" s="635">
        <v>0.20621058106057413</v>
      </c>
      <c r="V19" s="638">
        <v>48.848164523267371</v>
      </c>
    </row>
    <row r="20" spans="1:22" ht="24">
      <c r="A20" s="429">
        <v>10.1</v>
      </c>
      <c r="B20" s="428" t="s">
        <v>720</v>
      </c>
      <c r="C20" s="633">
        <v>405871576.15000004</v>
      </c>
      <c r="D20" s="633">
        <v>394710872.94000006</v>
      </c>
      <c r="E20" s="633">
        <v>706915.61</v>
      </c>
      <c r="F20" s="633">
        <v>10453787.6</v>
      </c>
      <c r="G20" s="633">
        <v>0</v>
      </c>
      <c r="H20" s="633">
        <v>413620226.95129001</v>
      </c>
      <c r="I20" s="633">
        <v>401337063.45129001</v>
      </c>
      <c r="J20" s="633">
        <v>749960.05</v>
      </c>
      <c r="K20" s="633">
        <v>11533203.449999999</v>
      </c>
      <c r="L20" s="633">
        <v>0</v>
      </c>
      <c r="M20" s="633">
        <v>24268925.102137767</v>
      </c>
      <c r="N20" s="633">
        <v>13519567.189340189</v>
      </c>
      <c r="O20" s="633">
        <v>304112.20466857875</v>
      </c>
      <c r="P20" s="633">
        <v>10445245.708129</v>
      </c>
      <c r="Q20" s="633">
        <v>0</v>
      </c>
      <c r="R20" s="633">
        <v>346280</v>
      </c>
      <c r="S20" s="635">
        <v>0.25561346332219026</v>
      </c>
      <c r="T20" s="635">
        <v>0.28833976607888923</v>
      </c>
      <c r="U20" s="635">
        <v>0.27582465072235141</v>
      </c>
      <c r="V20" s="638">
        <v>32.02862818948789</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69"/>
  <sheetViews>
    <sheetView zoomScale="80" zoomScaleNormal="80" workbookViewId="0">
      <selection activeCell="L21" sqref="L21"/>
    </sheetView>
  </sheetViews>
  <sheetFormatPr defaultRowHeight="14.4"/>
  <cols>
    <col min="1" max="1" width="8.6640625" style="331"/>
    <col min="2" max="2" width="69.33203125" style="319" customWidth="1"/>
    <col min="3" max="3" width="17.6640625" customWidth="1"/>
    <col min="4" max="4" width="16.5546875" customWidth="1"/>
    <col min="5" max="6" width="17" bestFit="1" customWidth="1"/>
    <col min="7" max="7" width="16" customWidth="1"/>
    <col min="8" max="8" width="17" bestFit="1" customWidth="1"/>
  </cols>
  <sheetData>
    <row r="1" spans="1:8">
      <c r="A1" s="17" t="s">
        <v>108</v>
      </c>
      <c r="B1" s="253" t="str">
        <f>Info!C2</f>
        <v>სს ”ლიბერთი ბანკი”</v>
      </c>
      <c r="C1" s="16"/>
      <c r="D1" s="215"/>
      <c r="E1" s="215"/>
      <c r="F1" s="215"/>
      <c r="G1" s="215"/>
    </row>
    <row r="2" spans="1:8">
      <c r="A2" s="17" t="s">
        <v>109</v>
      </c>
      <c r="B2" s="494">
        <f>'1. key ratios'!B2</f>
        <v>45291</v>
      </c>
      <c r="C2" s="29"/>
      <c r="D2" s="18"/>
      <c r="E2" s="18"/>
      <c r="F2" s="18"/>
      <c r="G2" s="18"/>
      <c r="H2" s="1"/>
    </row>
    <row r="3" spans="1:8" ht="15" thickBot="1">
      <c r="A3" s="17"/>
      <c r="B3" s="16"/>
      <c r="C3" s="29"/>
      <c r="D3" s="18"/>
      <c r="E3" s="18"/>
      <c r="F3" s="18"/>
      <c r="G3" s="18"/>
      <c r="H3" s="1"/>
    </row>
    <row r="4" spans="1:8" ht="21" customHeight="1">
      <c r="A4" s="879" t="s">
        <v>25</v>
      </c>
      <c r="B4" s="881" t="s">
        <v>729</v>
      </c>
      <c r="C4" s="883" t="s">
        <v>114</v>
      </c>
      <c r="D4" s="883"/>
      <c r="E4" s="883"/>
      <c r="F4" s="883" t="s">
        <v>115</v>
      </c>
      <c r="G4" s="883"/>
      <c r="H4" s="884"/>
    </row>
    <row r="5" spans="1:8" ht="21" customHeight="1">
      <c r="A5" s="880"/>
      <c r="B5" s="882"/>
      <c r="C5" s="712" t="s">
        <v>26</v>
      </c>
      <c r="D5" s="712" t="s">
        <v>88</v>
      </c>
      <c r="E5" s="712" t="s">
        <v>66</v>
      </c>
      <c r="F5" s="712" t="s">
        <v>26</v>
      </c>
      <c r="G5" s="712" t="s">
        <v>88</v>
      </c>
      <c r="H5" s="776" t="s">
        <v>66</v>
      </c>
    </row>
    <row r="6" spans="1:8" ht="26.4" customHeight="1">
      <c r="A6" s="880"/>
      <c r="B6" s="789" t="s">
        <v>95</v>
      </c>
      <c r="C6" s="885"/>
      <c r="D6" s="886"/>
      <c r="E6" s="886"/>
      <c r="F6" s="886"/>
      <c r="G6" s="886"/>
      <c r="H6" s="887"/>
    </row>
    <row r="7" spans="1:8" ht="23.1" customHeight="1">
      <c r="A7" s="685">
        <v>1</v>
      </c>
      <c r="B7" s="686" t="s">
        <v>843</v>
      </c>
      <c r="C7" s="790">
        <f>SUM(C8:C10)</f>
        <v>267756826.63</v>
      </c>
      <c r="D7" s="790">
        <f>SUM(D8:D10)</f>
        <v>300248182.68000001</v>
      </c>
      <c r="E7" s="791">
        <f>C7+D7</f>
        <v>568005009.30999994</v>
      </c>
      <c r="F7" s="790">
        <f>SUM(F8:F10)</f>
        <v>249157756.19</v>
      </c>
      <c r="G7" s="790">
        <f>SUM(G8:G10)</f>
        <v>433728301.60625875</v>
      </c>
      <c r="H7" s="792">
        <f>F7+G7</f>
        <v>682886057.79625869</v>
      </c>
    </row>
    <row r="8" spans="1:8">
      <c r="A8" s="685">
        <v>1.1000000000000001</v>
      </c>
      <c r="B8" s="687" t="s">
        <v>96</v>
      </c>
      <c r="C8" s="713">
        <v>236293880.85999998</v>
      </c>
      <c r="D8" s="713">
        <v>81167277.100000009</v>
      </c>
      <c r="E8" s="714">
        <f t="shared" ref="E8:E36" si="0">C8+D8</f>
        <v>317461157.95999998</v>
      </c>
      <c r="F8" s="713">
        <v>203921982.44999999</v>
      </c>
      <c r="G8" s="713">
        <v>55497818.109999992</v>
      </c>
      <c r="H8" s="783">
        <f t="shared" ref="H8:H35" si="1">F8+G8</f>
        <v>259419800.55999997</v>
      </c>
    </row>
    <row r="9" spans="1:8">
      <c r="A9" s="685">
        <v>1.2</v>
      </c>
      <c r="B9" s="687" t="s">
        <v>97</v>
      </c>
      <c r="C9" s="713">
        <v>10890989.18</v>
      </c>
      <c r="D9" s="713">
        <v>78807770.090000004</v>
      </c>
      <c r="E9" s="714">
        <f t="shared" si="0"/>
        <v>89698759.270000011</v>
      </c>
      <c r="F9" s="713">
        <v>43359243.649999999</v>
      </c>
      <c r="G9" s="713">
        <v>71474395.039999992</v>
      </c>
      <c r="H9" s="783">
        <f t="shared" si="1"/>
        <v>114833638.69</v>
      </c>
    </row>
    <row r="10" spans="1:8">
      <c r="A10" s="685">
        <v>1.3</v>
      </c>
      <c r="B10" s="687" t="s">
        <v>98</v>
      </c>
      <c r="C10" s="713">
        <v>20571956.59</v>
      </c>
      <c r="D10" s="713">
        <v>140273135.49000001</v>
      </c>
      <c r="E10" s="714">
        <f t="shared" si="0"/>
        <v>160845092.08000001</v>
      </c>
      <c r="F10" s="713">
        <v>1876530.0900000003</v>
      </c>
      <c r="G10" s="713">
        <v>306756088.45625877</v>
      </c>
      <c r="H10" s="783">
        <f t="shared" si="1"/>
        <v>308632618.54625875</v>
      </c>
    </row>
    <row r="11" spans="1:8">
      <c r="A11" s="685">
        <v>2</v>
      </c>
      <c r="B11" s="688" t="s">
        <v>730</v>
      </c>
      <c r="C11" s="713"/>
      <c r="D11" s="713"/>
      <c r="E11" s="714">
        <f t="shared" si="0"/>
        <v>0</v>
      </c>
      <c r="F11" s="713"/>
      <c r="G11" s="713"/>
      <c r="H11" s="783">
        <f t="shared" si="1"/>
        <v>0</v>
      </c>
    </row>
    <row r="12" spans="1:8">
      <c r="A12" s="685">
        <v>2.1</v>
      </c>
      <c r="B12" s="689" t="s">
        <v>731</v>
      </c>
      <c r="C12" s="713"/>
      <c r="D12" s="713"/>
      <c r="E12" s="714">
        <f t="shared" si="0"/>
        <v>0</v>
      </c>
      <c r="F12" s="713"/>
      <c r="G12" s="713"/>
      <c r="H12" s="783">
        <f t="shared" si="1"/>
        <v>0</v>
      </c>
    </row>
    <row r="13" spans="1:8" ht="26.4" customHeight="1">
      <c r="A13" s="685">
        <v>3</v>
      </c>
      <c r="B13" s="307" t="s">
        <v>732</v>
      </c>
      <c r="C13" s="656">
        <v>1454.65</v>
      </c>
      <c r="D13" s="656">
        <v>0</v>
      </c>
      <c r="E13" s="714">
        <f t="shared" si="0"/>
        <v>1454.65</v>
      </c>
      <c r="F13" s="713">
        <v>883097.13</v>
      </c>
      <c r="G13" s="713">
        <v>0</v>
      </c>
      <c r="H13" s="783">
        <f t="shared" si="1"/>
        <v>883097.13</v>
      </c>
    </row>
    <row r="14" spans="1:8" ht="26.4" customHeight="1">
      <c r="A14" s="685">
        <v>4</v>
      </c>
      <c r="B14" s="308" t="s">
        <v>733</v>
      </c>
      <c r="C14" s="713"/>
      <c r="D14" s="713"/>
      <c r="E14" s="714">
        <f t="shared" si="0"/>
        <v>0</v>
      </c>
      <c r="F14" s="713"/>
      <c r="G14" s="713"/>
      <c r="H14" s="783">
        <f t="shared" si="1"/>
        <v>0</v>
      </c>
    </row>
    <row r="15" spans="1:8" ht="24.6" customHeight="1">
      <c r="A15" s="685">
        <v>5</v>
      </c>
      <c r="B15" s="308" t="s">
        <v>734</v>
      </c>
      <c r="C15" s="790">
        <f>SUM(C16:C17)</f>
        <v>118259271.97000001</v>
      </c>
      <c r="D15" s="742">
        <f>SUM(D16:D17)</f>
        <v>0</v>
      </c>
      <c r="E15" s="797">
        <f t="shared" si="0"/>
        <v>118259271.97000001</v>
      </c>
      <c r="F15" s="742">
        <f>SUM(F16:F17)</f>
        <v>0</v>
      </c>
      <c r="G15" s="656">
        <f>SUM(G16:G17)</f>
        <v>0</v>
      </c>
      <c r="H15" s="793">
        <f t="shared" si="1"/>
        <v>0</v>
      </c>
    </row>
    <row r="16" spans="1:8">
      <c r="A16" s="685">
        <v>5.0999999999999996</v>
      </c>
      <c r="B16" s="309" t="s">
        <v>735</v>
      </c>
      <c r="C16" s="713"/>
      <c r="D16" s="713"/>
      <c r="E16" s="714">
        <f t="shared" si="0"/>
        <v>0</v>
      </c>
      <c r="F16" s="713"/>
      <c r="G16" s="713"/>
      <c r="H16" s="783">
        <f t="shared" si="1"/>
        <v>0</v>
      </c>
    </row>
    <row r="17" spans="1:8">
      <c r="A17" s="685">
        <v>5.2</v>
      </c>
      <c r="B17" s="309" t="s">
        <v>569</v>
      </c>
      <c r="C17" s="713">
        <v>118259271.97000001</v>
      </c>
      <c r="D17" s="713"/>
      <c r="E17" s="714">
        <f t="shared" si="0"/>
        <v>118259271.97000001</v>
      </c>
      <c r="F17" s="656"/>
      <c r="G17" s="713"/>
      <c r="H17" s="783">
        <f t="shared" si="1"/>
        <v>0</v>
      </c>
    </row>
    <row r="18" spans="1:8">
      <c r="A18" s="685">
        <v>5.3</v>
      </c>
      <c r="B18" s="309" t="s">
        <v>736</v>
      </c>
      <c r="C18" s="713"/>
      <c r="D18" s="713"/>
      <c r="E18" s="714">
        <f t="shared" si="0"/>
        <v>0</v>
      </c>
      <c r="F18" s="790"/>
      <c r="G18" s="790"/>
      <c r="H18" s="783">
        <f t="shared" si="1"/>
        <v>0</v>
      </c>
    </row>
    <row r="19" spans="1:8">
      <c r="A19" s="685">
        <v>6</v>
      </c>
      <c r="B19" s="307" t="s">
        <v>737</v>
      </c>
      <c r="C19" s="790">
        <f>SUM(C20:C21)</f>
        <v>2519212219.3778248</v>
      </c>
      <c r="D19" s="790">
        <f>SUM(D20:D21)</f>
        <v>567209014.30155623</v>
      </c>
      <c r="E19" s="791">
        <f t="shared" si="0"/>
        <v>3086421233.6793809</v>
      </c>
      <c r="F19" s="790">
        <f>SUM(F20:F21)</f>
        <v>2106863666.6086555</v>
      </c>
      <c r="G19" s="790">
        <f>SUM(G20:G21)</f>
        <v>482003589.83911151</v>
      </c>
      <c r="H19" s="792">
        <f t="shared" si="1"/>
        <v>2588867256.4477668</v>
      </c>
    </row>
    <row r="20" spans="1:8">
      <c r="A20" s="685">
        <v>6.1</v>
      </c>
      <c r="B20" s="309" t="s">
        <v>569</v>
      </c>
      <c r="C20" s="713">
        <v>228445202.59390447</v>
      </c>
      <c r="D20" s="713">
        <v>0</v>
      </c>
      <c r="E20" s="714">
        <f t="shared" si="0"/>
        <v>228445202.59390447</v>
      </c>
      <c r="F20" s="713">
        <v>259249975.42579052</v>
      </c>
      <c r="G20" s="713">
        <v>0</v>
      </c>
      <c r="H20" s="783">
        <f t="shared" si="1"/>
        <v>259249975.42579052</v>
      </c>
    </row>
    <row r="21" spans="1:8">
      <c r="A21" s="685">
        <v>6.2</v>
      </c>
      <c r="B21" s="309" t="s">
        <v>736</v>
      </c>
      <c r="C21" s="713">
        <v>2290767016.7839203</v>
      </c>
      <c r="D21" s="713">
        <v>567209014.30155623</v>
      </c>
      <c r="E21" s="714">
        <f t="shared" si="0"/>
        <v>2857976031.0854764</v>
      </c>
      <c r="F21" s="713">
        <v>1847613691.1828649</v>
      </c>
      <c r="G21" s="713">
        <v>482003589.83911151</v>
      </c>
      <c r="H21" s="783">
        <f t="shared" si="1"/>
        <v>2329617281.0219765</v>
      </c>
    </row>
    <row r="22" spans="1:8">
      <c r="A22" s="685">
        <v>7</v>
      </c>
      <c r="B22" s="310" t="s">
        <v>738</v>
      </c>
      <c r="C22" s="713">
        <v>106733.3</v>
      </c>
      <c r="D22" s="713">
        <v>0</v>
      </c>
      <c r="E22" s="714">
        <f t="shared" si="0"/>
        <v>106733.3</v>
      </c>
      <c r="F22" s="713">
        <v>106733.3</v>
      </c>
      <c r="G22" s="656">
        <v>0</v>
      </c>
      <c r="H22" s="783">
        <f t="shared" si="1"/>
        <v>106733.3</v>
      </c>
    </row>
    <row r="23" spans="1:8">
      <c r="A23" s="685">
        <v>8</v>
      </c>
      <c r="B23" s="311" t="s">
        <v>739</v>
      </c>
      <c r="C23" s="713"/>
      <c r="D23" s="713"/>
      <c r="E23" s="714">
        <f t="shared" si="0"/>
        <v>0</v>
      </c>
      <c r="F23" s="713">
        <v>0</v>
      </c>
      <c r="G23" s="713">
        <v>0</v>
      </c>
      <c r="H23" s="783">
        <f t="shared" si="1"/>
        <v>0</v>
      </c>
    </row>
    <row r="24" spans="1:8">
      <c r="A24" s="685">
        <v>9</v>
      </c>
      <c r="B24" s="308" t="s">
        <v>740</v>
      </c>
      <c r="C24" s="790">
        <f>SUM(C25:C26)</f>
        <v>185758810.72</v>
      </c>
      <c r="D24" s="790">
        <f>SUM(D25:D26)</f>
        <v>0</v>
      </c>
      <c r="E24" s="791">
        <f t="shared" si="0"/>
        <v>185758810.72</v>
      </c>
      <c r="F24" s="790">
        <f>SUM(F25:F26)</f>
        <v>186810830.92000005</v>
      </c>
      <c r="G24" s="790">
        <f>SUM(G25:G26)</f>
        <v>0</v>
      </c>
      <c r="H24" s="792">
        <f t="shared" si="1"/>
        <v>186810830.92000005</v>
      </c>
    </row>
    <row r="25" spans="1:8">
      <c r="A25" s="685">
        <v>9.1</v>
      </c>
      <c r="B25" s="312" t="s">
        <v>741</v>
      </c>
      <c r="C25" s="713">
        <v>183714091.68000001</v>
      </c>
      <c r="D25" s="713">
        <v>0</v>
      </c>
      <c r="E25" s="714">
        <f t="shared" si="0"/>
        <v>183714091.68000001</v>
      </c>
      <c r="F25" s="713">
        <v>183319835.72000006</v>
      </c>
      <c r="G25" s="713">
        <v>0</v>
      </c>
      <c r="H25" s="783">
        <f t="shared" si="1"/>
        <v>183319835.72000006</v>
      </c>
    </row>
    <row r="26" spans="1:8">
      <c r="A26" s="685">
        <v>9.1999999999999993</v>
      </c>
      <c r="B26" s="312" t="s">
        <v>742</v>
      </c>
      <c r="C26" s="713">
        <v>2044719.04</v>
      </c>
      <c r="D26" s="713">
        <v>0</v>
      </c>
      <c r="E26" s="714">
        <f t="shared" si="0"/>
        <v>2044719.04</v>
      </c>
      <c r="F26" s="713">
        <v>3490995.199999996</v>
      </c>
      <c r="G26" s="713">
        <v>0</v>
      </c>
      <c r="H26" s="783">
        <f t="shared" si="1"/>
        <v>3490995.199999996</v>
      </c>
    </row>
    <row r="27" spans="1:8">
      <c r="A27" s="685">
        <v>10</v>
      </c>
      <c r="B27" s="308" t="s">
        <v>36</v>
      </c>
      <c r="C27" s="790">
        <f>SUM(C28:C29)</f>
        <v>61406329.610000022</v>
      </c>
      <c r="D27" s="790">
        <f>SUM(D28:D29)</f>
        <v>0</v>
      </c>
      <c r="E27" s="791">
        <f t="shared" si="0"/>
        <v>61406329.610000022</v>
      </c>
      <c r="F27" s="790">
        <f>SUM(F28:F29)</f>
        <v>56337138.689999998</v>
      </c>
      <c r="G27" s="790">
        <f>SUM(G28:G29)</f>
        <v>0</v>
      </c>
      <c r="H27" s="792">
        <f t="shared" si="1"/>
        <v>56337138.689999998</v>
      </c>
    </row>
    <row r="28" spans="1:8">
      <c r="A28" s="685">
        <v>10.1</v>
      </c>
      <c r="B28" s="312" t="s">
        <v>743</v>
      </c>
      <c r="C28" s="713"/>
      <c r="D28" s="713"/>
      <c r="E28" s="714">
        <f t="shared" si="0"/>
        <v>0</v>
      </c>
      <c r="F28" s="713"/>
      <c r="G28" s="713"/>
      <c r="H28" s="783">
        <f t="shared" si="1"/>
        <v>0</v>
      </c>
    </row>
    <row r="29" spans="1:8">
      <c r="A29" s="685">
        <v>10.199999999999999</v>
      </c>
      <c r="B29" s="312" t="s">
        <v>744</v>
      </c>
      <c r="C29" s="713">
        <v>61406329.610000022</v>
      </c>
      <c r="D29" s="713">
        <v>0</v>
      </c>
      <c r="E29" s="714">
        <f t="shared" si="0"/>
        <v>61406329.610000022</v>
      </c>
      <c r="F29" s="713">
        <v>56337138.689999998</v>
      </c>
      <c r="G29" s="713">
        <v>0</v>
      </c>
      <c r="H29" s="783">
        <f t="shared" si="1"/>
        <v>56337138.689999998</v>
      </c>
    </row>
    <row r="30" spans="1:8">
      <c r="A30" s="685">
        <v>11</v>
      </c>
      <c r="B30" s="308" t="s">
        <v>745</v>
      </c>
      <c r="C30" s="790">
        <f>SUM(C31:C32)</f>
        <v>2176710.61</v>
      </c>
      <c r="D30" s="790">
        <f>SUM(D31:D32)</f>
        <v>0</v>
      </c>
      <c r="E30" s="791">
        <f t="shared" si="0"/>
        <v>2176710.61</v>
      </c>
      <c r="F30" s="790">
        <f>SUM(F31:F32)</f>
        <v>1982360.89</v>
      </c>
      <c r="G30" s="790">
        <f>SUM(G31:G32)</f>
        <v>0</v>
      </c>
      <c r="H30" s="792">
        <f t="shared" si="1"/>
        <v>1982360.89</v>
      </c>
    </row>
    <row r="31" spans="1:8">
      <c r="A31" s="685">
        <v>11.1</v>
      </c>
      <c r="B31" s="312" t="s">
        <v>746</v>
      </c>
      <c r="C31" s="713">
        <v>2176710.61</v>
      </c>
      <c r="D31" s="713">
        <v>0</v>
      </c>
      <c r="E31" s="714">
        <f t="shared" si="0"/>
        <v>2176710.61</v>
      </c>
      <c r="F31" s="713">
        <v>1982360.89</v>
      </c>
      <c r="G31" s="713">
        <v>0</v>
      </c>
      <c r="H31" s="783">
        <f t="shared" si="1"/>
        <v>1982360.89</v>
      </c>
    </row>
    <row r="32" spans="1:8">
      <c r="A32" s="685">
        <v>11.2</v>
      </c>
      <c r="B32" s="312" t="s">
        <v>747</v>
      </c>
      <c r="C32" s="713">
        <v>0</v>
      </c>
      <c r="D32" s="713">
        <v>0</v>
      </c>
      <c r="E32" s="714">
        <f t="shared" si="0"/>
        <v>0</v>
      </c>
      <c r="F32" s="713">
        <v>0</v>
      </c>
      <c r="G32" s="713">
        <v>0</v>
      </c>
      <c r="H32" s="783">
        <f t="shared" si="1"/>
        <v>0</v>
      </c>
    </row>
    <row r="33" spans="1:8">
      <c r="A33" s="685">
        <v>13</v>
      </c>
      <c r="B33" s="308" t="s">
        <v>99</v>
      </c>
      <c r="C33" s="713">
        <v>39838958.530000001</v>
      </c>
      <c r="D33" s="713">
        <v>36694167.085999995</v>
      </c>
      <c r="E33" s="714">
        <f t="shared" si="0"/>
        <v>76533125.615999997</v>
      </c>
      <c r="F33" s="713">
        <v>21794952.199999992</v>
      </c>
      <c r="G33" s="713">
        <v>29605943.395999998</v>
      </c>
      <c r="H33" s="783">
        <f t="shared" si="1"/>
        <v>51400895.595999986</v>
      </c>
    </row>
    <row r="34" spans="1:8">
      <c r="A34" s="685">
        <v>13.1</v>
      </c>
      <c r="B34" s="690" t="s">
        <v>748</v>
      </c>
      <c r="C34" s="713">
        <v>2225181.84</v>
      </c>
      <c r="D34" s="713">
        <v>0</v>
      </c>
      <c r="E34" s="714">
        <f t="shared" si="0"/>
        <v>2225181.84</v>
      </c>
      <c r="F34" s="713">
        <v>1455587.1000000038</v>
      </c>
      <c r="G34" s="713">
        <v>0</v>
      </c>
      <c r="H34" s="783">
        <f t="shared" si="1"/>
        <v>1455587.1000000038</v>
      </c>
    </row>
    <row r="35" spans="1:8">
      <c r="A35" s="685">
        <v>13.2</v>
      </c>
      <c r="B35" s="690" t="s">
        <v>749</v>
      </c>
      <c r="C35" s="713"/>
      <c r="D35" s="713"/>
      <c r="E35" s="714">
        <f t="shared" si="0"/>
        <v>0</v>
      </c>
      <c r="F35" s="713"/>
      <c r="G35" s="713"/>
      <c r="H35" s="783">
        <f t="shared" si="1"/>
        <v>0</v>
      </c>
    </row>
    <row r="36" spans="1:8">
      <c r="A36" s="685">
        <v>14</v>
      </c>
      <c r="B36" s="691" t="s">
        <v>750</v>
      </c>
      <c r="C36" s="790">
        <f>SUM(C7,C11,C13,C14,C15,C19,C22,C23,C24,C27,C30,C33)</f>
        <v>3194517315.3978252</v>
      </c>
      <c r="D36" s="790">
        <f>SUM(D7,D11,D13,D14,D15,D19,D22,D23,D24,D27,D30,D33)</f>
        <v>904151364.06755614</v>
      </c>
      <c r="E36" s="791">
        <f t="shared" si="0"/>
        <v>4098668679.4653816</v>
      </c>
      <c r="F36" s="790">
        <f>SUM(F7,F11,F13,F14,F15,F19,F22,F23,F24,F27,F30,F33)</f>
        <v>2623936535.9286556</v>
      </c>
      <c r="G36" s="790">
        <f>SUM(G7,G11,G13,G14,G15,G19,G22,G23,G24,G27,G30,G33)</f>
        <v>945337834.84137022</v>
      </c>
      <c r="H36" s="792">
        <f>F36+G36</f>
        <v>3569274370.7700257</v>
      </c>
    </row>
    <row r="37" spans="1:8" ht="22.5" customHeight="1">
      <c r="A37" s="685"/>
      <c r="B37" s="692" t="s">
        <v>104</v>
      </c>
      <c r="C37" s="876"/>
      <c r="D37" s="877"/>
      <c r="E37" s="877"/>
      <c r="F37" s="877"/>
      <c r="G37" s="877"/>
      <c r="H37" s="878"/>
    </row>
    <row r="38" spans="1:8">
      <c r="A38" s="685">
        <v>15</v>
      </c>
      <c r="B38" s="313" t="s">
        <v>751</v>
      </c>
      <c r="C38" s="713">
        <v>3442519.1799999997</v>
      </c>
      <c r="D38" s="713">
        <v>26710589.629999999</v>
      </c>
      <c r="E38" s="714">
        <f>C38+D38</f>
        <v>30153108.809999999</v>
      </c>
      <c r="F38" s="713">
        <v>2290232.8199999998</v>
      </c>
      <c r="G38" s="713">
        <v>29894808.060000002</v>
      </c>
      <c r="H38" s="783">
        <f>F38+G38</f>
        <v>32185040.880000003</v>
      </c>
    </row>
    <row r="39" spans="1:8">
      <c r="A39" s="685">
        <v>15.1</v>
      </c>
      <c r="B39" s="689" t="s">
        <v>731</v>
      </c>
      <c r="C39" s="713"/>
      <c r="D39" s="713"/>
      <c r="E39" s="714">
        <f t="shared" ref="E39:E53" si="2">C39+D39</f>
        <v>0</v>
      </c>
      <c r="F39" s="713"/>
      <c r="G39" s="713"/>
      <c r="H39" s="783">
        <f t="shared" ref="H39:H53" si="3">F39+G39</f>
        <v>0</v>
      </c>
    </row>
    <row r="40" spans="1:8" ht="24" customHeight="1">
      <c r="A40" s="685">
        <v>16</v>
      </c>
      <c r="B40" s="310" t="s">
        <v>752</v>
      </c>
      <c r="C40" s="713">
        <v>18545011.739999998</v>
      </c>
      <c r="D40" s="713">
        <v>0</v>
      </c>
      <c r="E40" s="714">
        <f t="shared" si="2"/>
        <v>18545011.739999998</v>
      </c>
      <c r="F40" s="713">
        <v>22169165.91</v>
      </c>
      <c r="G40" s="713">
        <v>130413.75999999999</v>
      </c>
      <c r="H40" s="783">
        <f t="shared" si="3"/>
        <v>22299579.670000002</v>
      </c>
    </row>
    <row r="41" spans="1:8">
      <c r="A41" s="685">
        <v>17</v>
      </c>
      <c r="B41" s="310" t="s">
        <v>753</v>
      </c>
      <c r="C41" s="790">
        <f>SUM(C42:C45)</f>
        <v>2579454398.1700001</v>
      </c>
      <c r="D41" s="790">
        <f>SUM(D42:D45)</f>
        <v>812558235.67268145</v>
      </c>
      <c r="E41" s="791">
        <f t="shared" si="2"/>
        <v>3392012633.8426814</v>
      </c>
      <c r="F41" s="790">
        <f>SUM(F42:F45)</f>
        <v>2117249876.0699999</v>
      </c>
      <c r="G41" s="790">
        <f>SUM(G42:G45)</f>
        <v>840989162.86228931</v>
      </c>
      <c r="H41" s="792">
        <f t="shared" si="3"/>
        <v>2958239038.9322891</v>
      </c>
    </row>
    <row r="42" spans="1:8">
      <c r="A42" s="685">
        <v>17.100000000000001</v>
      </c>
      <c r="B42" s="314" t="s">
        <v>754</v>
      </c>
      <c r="C42" s="713">
        <v>2289225099.54</v>
      </c>
      <c r="D42" s="713">
        <v>750448309.04268146</v>
      </c>
      <c r="E42" s="714">
        <f t="shared" si="2"/>
        <v>3039673408.5826817</v>
      </c>
      <c r="F42" s="713">
        <v>1901484483.0799999</v>
      </c>
      <c r="G42" s="713">
        <v>767146556.52228928</v>
      </c>
      <c r="H42" s="783">
        <f t="shared" si="3"/>
        <v>2668631039.6022892</v>
      </c>
    </row>
    <row r="43" spans="1:8">
      <c r="A43" s="685">
        <v>17.2</v>
      </c>
      <c r="B43" s="687" t="s">
        <v>100</v>
      </c>
      <c r="C43" s="713">
        <v>290229298.63</v>
      </c>
      <c r="D43" s="713">
        <v>62109926.629999995</v>
      </c>
      <c r="E43" s="714">
        <f t="shared" si="2"/>
        <v>352339225.25999999</v>
      </c>
      <c r="F43" s="713">
        <v>215765392.99000001</v>
      </c>
      <c r="G43" s="713">
        <v>73842606.339999989</v>
      </c>
      <c r="H43" s="783">
        <f t="shared" si="3"/>
        <v>289607999.32999998</v>
      </c>
    </row>
    <row r="44" spans="1:8">
      <c r="A44" s="685">
        <v>17.3</v>
      </c>
      <c r="B44" s="314" t="s">
        <v>755</v>
      </c>
      <c r="C44" s="713">
        <v>0</v>
      </c>
      <c r="D44" s="713">
        <v>0</v>
      </c>
      <c r="E44" s="714">
        <f t="shared" si="2"/>
        <v>0</v>
      </c>
      <c r="F44" s="713">
        <v>0</v>
      </c>
      <c r="G44" s="713">
        <v>0</v>
      </c>
      <c r="H44" s="783">
        <f t="shared" si="3"/>
        <v>0</v>
      </c>
    </row>
    <row r="45" spans="1:8">
      <c r="A45" s="685">
        <v>17.399999999999999</v>
      </c>
      <c r="B45" s="314" t="s">
        <v>756</v>
      </c>
      <c r="C45" s="713"/>
      <c r="D45" s="713"/>
      <c r="E45" s="714">
        <f t="shared" si="2"/>
        <v>0</v>
      </c>
      <c r="F45" s="713"/>
      <c r="G45" s="713"/>
      <c r="H45" s="783">
        <f t="shared" si="3"/>
        <v>0</v>
      </c>
    </row>
    <row r="46" spans="1:8">
      <c r="A46" s="685">
        <v>18</v>
      </c>
      <c r="B46" s="315" t="s">
        <v>757</v>
      </c>
      <c r="C46" s="713">
        <v>876802.61748110002</v>
      </c>
      <c r="D46" s="713">
        <v>141255.41231801911</v>
      </c>
      <c r="E46" s="714">
        <f t="shared" si="2"/>
        <v>1018058.0297991191</v>
      </c>
      <c r="F46" s="713">
        <v>1233174.774839811</v>
      </c>
      <c r="G46" s="713">
        <v>84336.63717453579</v>
      </c>
      <c r="H46" s="783">
        <f t="shared" si="3"/>
        <v>1317511.4120143468</v>
      </c>
    </row>
    <row r="47" spans="1:8">
      <c r="A47" s="685">
        <v>19</v>
      </c>
      <c r="B47" s="315" t="s">
        <v>758</v>
      </c>
      <c r="C47" s="790">
        <f>SUM(C48:C49)</f>
        <v>30215587.130491171</v>
      </c>
      <c r="D47" s="790">
        <f>SUM(D48:D49)</f>
        <v>0</v>
      </c>
      <c r="E47" s="791">
        <f t="shared" si="2"/>
        <v>30215587.130491171</v>
      </c>
      <c r="F47" s="790">
        <f>SUM(F48:F49)</f>
        <v>4949800.8905350938</v>
      </c>
      <c r="G47" s="790">
        <f>SUM(G48:G49)</f>
        <v>0</v>
      </c>
      <c r="H47" s="792">
        <f t="shared" si="3"/>
        <v>4949800.8905350938</v>
      </c>
    </row>
    <row r="48" spans="1:8">
      <c r="A48" s="685">
        <v>19.100000000000001</v>
      </c>
      <c r="B48" s="316" t="s">
        <v>759</v>
      </c>
      <c r="C48" s="713">
        <v>16553267.25</v>
      </c>
      <c r="D48" s="713">
        <v>0</v>
      </c>
      <c r="E48" s="714">
        <f t="shared" si="2"/>
        <v>16553267.25</v>
      </c>
      <c r="F48" s="713">
        <v>3150000</v>
      </c>
      <c r="G48" s="713">
        <v>0</v>
      </c>
      <c r="H48" s="783">
        <f t="shared" si="3"/>
        <v>3150000</v>
      </c>
    </row>
    <row r="49" spans="1:8">
      <c r="A49" s="685">
        <v>19.2</v>
      </c>
      <c r="B49" s="317" t="s">
        <v>760</v>
      </c>
      <c r="C49" s="713">
        <v>13662319.880491171</v>
      </c>
      <c r="D49" s="713">
        <v>0</v>
      </c>
      <c r="E49" s="714">
        <f t="shared" si="2"/>
        <v>13662319.880491171</v>
      </c>
      <c r="F49" s="713">
        <v>1799800.8905350941</v>
      </c>
      <c r="G49" s="713">
        <v>0</v>
      </c>
      <c r="H49" s="783">
        <f t="shared" si="3"/>
        <v>1799800.8905350941</v>
      </c>
    </row>
    <row r="50" spans="1:8">
      <c r="A50" s="685">
        <v>20</v>
      </c>
      <c r="B50" s="691" t="s">
        <v>101</v>
      </c>
      <c r="C50" s="713">
        <v>6487029.5999999996</v>
      </c>
      <c r="D50" s="713">
        <v>87101310.500909999</v>
      </c>
      <c r="E50" s="714">
        <f t="shared" si="2"/>
        <v>93588340.100909993</v>
      </c>
      <c r="F50" s="713">
        <v>6486297.5</v>
      </c>
      <c r="G50" s="713">
        <v>96723728.428462014</v>
      </c>
      <c r="H50" s="783">
        <f t="shared" si="3"/>
        <v>103210025.92846201</v>
      </c>
    </row>
    <row r="51" spans="1:8">
      <c r="A51" s="685">
        <v>21</v>
      </c>
      <c r="B51" s="688" t="s">
        <v>89</v>
      </c>
      <c r="C51" s="713">
        <v>30498331.009999998</v>
      </c>
      <c r="D51" s="713">
        <v>8062050.1799999997</v>
      </c>
      <c r="E51" s="714">
        <f t="shared" si="2"/>
        <v>38560381.189999998</v>
      </c>
      <c r="F51" s="713">
        <v>17946403.095501311</v>
      </c>
      <c r="G51" s="713">
        <v>27353524.180000003</v>
      </c>
      <c r="H51" s="783">
        <f t="shared" si="3"/>
        <v>45299927.275501311</v>
      </c>
    </row>
    <row r="52" spans="1:8">
      <c r="A52" s="685">
        <v>21.1</v>
      </c>
      <c r="B52" s="687" t="s">
        <v>761</v>
      </c>
      <c r="C52" s="713">
        <v>93478.6</v>
      </c>
      <c r="D52" s="713">
        <v>0</v>
      </c>
      <c r="E52" s="714">
        <f t="shared" si="2"/>
        <v>93478.6</v>
      </c>
      <c r="F52" s="713">
        <v>187951.42</v>
      </c>
      <c r="G52" s="713">
        <v>0</v>
      </c>
      <c r="H52" s="783">
        <f t="shared" si="3"/>
        <v>187951.42</v>
      </c>
    </row>
    <row r="53" spans="1:8">
      <c r="A53" s="685">
        <v>22</v>
      </c>
      <c r="B53" s="691" t="s">
        <v>762</v>
      </c>
      <c r="C53" s="790">
        <f>SUM(C38,C40,C41,C46,C47,C50,C51)</f>
        <v>2669519679.4479728</v>
      </c>
      <c r="D53" s="790">
        <f>SUM(D38,D40,D41,D46,D47,D50,D51)</f>
        <v>934573441.39590943</v>
      </c>
      <c r="E53" s="791">
        <f t="shared" si="2"/>
        <v>3604093120.8438821</v>
      </c>
      <c r="F53" s="790">
        <f>SUM(F38,F40,F41,F46,F47,F50,F51)</f>
        <v>2172324951.0608764</v>
      </c>
      <c r="G53" s="790">
        <f>SUM(G38,G40,G41,G46,G47,G50,G51)</f>
        <v>995175973.92792583</v>
      </c>
      <c r="H53" s="792">
        <f t="shared" si="3"/>
        <v>3167500924.988802</v>
      </c>
    </row>
    <row r="54" spans="1:8" ht="24" customHeight="1">
      <c r="A54" s="685"/>
      <c r="B54" s="692" t="s">
        <v>763</v>
      </c>
      <c r="C54" s="876"/>
      <c r="D54" s="877"/>
      <c r="E54" s="877"/>
      <c r="F54" s="877"/>
      <c r="G54" s="877"/>
      <c r="H54" s="878"/>
    </row>
    <row r="55" spans="1:8">
      <c r="A55" s="685">
        <v>23</v>
      </c>
      <c r="B55" s="691" t="s">
        <v>105</v>
      </c>
      <c r="C55" s="713">
        <v>44490459.259999998</v>
      </c>
      <c r="D55" s="713"/>
      <c r="E55" s="714">
        <f>C55+D55</f>
        <v>44490459.259999998</v>
      </c>
      <c r="F55" s="713">
        <v>54628742.530000001</v>
      </c>
      <c r="G55" s="713"/>
      <c r="H55" s="783">
        <f>F55+G55</f>
        <v>54628742.530000001</v>
      </c>
    </row>
    <row r="56" spans="1:8">
      <c r="A56" s="685">
        <v>24</v>
      </c>
      <c r="B56" s="691" t="s">
        <v>764</v>
      </c>
      <c r="C56" s="713">
        <v>45653.84</v>
      </c>
      <c r="D56" s="713"/>
      <c r="E56" s="714">
        <f t="shared" ref="E56:E69" si="4">C56+D56</f>
        <v>45653.84</v>
      </c>
      <c r="F56" s="713">
        <v>61390.64</v>
      </c>
      <c r="G56" s="713"/>
      <c r="H56" s="783">
        <f t="shared" ref="H56:H69" si="5">F56+G56</f>
        <v>61390.64</v>
      </c>
    </row>
    <row r="57" spans="1:8">
      <c r="A57" s="685">
        <v>25</v>
      </c>
      <c r="B57" s="701" t="s">
        <v>102</v>
      </c>
      <c r="C57" s="713">
        <v>41370267.239999995</v>
      </c>
      <c r="D57" s="713"/>
      <c r="E57" s="714">
        <f t="shared" si="4"/>
        <v>41370267.239999995</v>
      </c>
      <c r="F57" s="713">
        <v>41370267.239555568</v>
      </c>
      <c r="G57" s="713"/>
      <c r="H57" s="783">
        <f t="shared" si="5"/>
        <v>41370267.239555568</v>
      </c>
    </row>
    <row r="58" spans="1:8">
      <c r="A58" s="685">
        <v>26</v>
      </c>
      <c r="B58" s="315" t="s">
        <v>765</v>
      </c>
      <c r="C58" s="713">
        <v>0</v>
      </c>
      <c r="D58" s="713"/>
      <c r="E58" s="714">
        <f t="shared" si="4"/>
        <v>0</v>
      </c>
      <c r="F58" s="713">
        <v>-10154020.07</v>
      </c>
      <c r="G58" s="713"/>
      <c r="H58" s="783">
        <f t="shared" si="5"/>
        <v>-10154020.07</v>
      </c>
    </row>
    <row r="59" spans="1:8">
      <c r="A59" s="685">
        <v>27</v>
      </c>
      <c r="B59" s="315" t="s">
        <v>766</v>
      </c>
      <c r="C59" s="790">
        <f>SUM(C60:C61)</f>
        <v>0</v>
      </c>
      <c r="D59" s="790">
        <f>SUM(D60:D61)</f>
        <v>0</v>
      </c>
      <c r="E59" s="791">
        <f t="shared" si="4"/>
        <v>0</v>
      </c>
      <c r="F59" s="790">
        <f>SUM(F60:F61)</f>
        <v>0</v>
      </c>
      <c r="G59" s="790">
        <f>SUM(G60:G61)</f>
        <v>0</v>
      </c>
      <c r="H59" s="792">
        <f t="shared" si="5"/>
        <v>0</v>
      </c>
    </row>
    <row r="60" spans="1:8">
      <c r="A60" s="685">
        <v>27.1</v>
      </c>
      <c r="B60" s="318" t="s">
        <v>767</v>
      </c>
      <c r="C60" s="713"/>
      <c r="D60" s="713"/>
      <c r="E60" s="714">
        <f t="shared" si="4"/>
        <v>0</v>
      </c>
      <c r="F60" s="713"/>
      <c r="G60" s="713"/>
      <c r="H60" s="783">
        <f t="shared" si="5"/>
        <v>0</v>
      </c>
    </row>
    <row r="61" spans="1:8">
      <c r="A61" s="685">
        <v>27.2</v>
      </c>
      <c r="B61" s="314" t="s">
        <v>768</v>
      </c>
      <c r="C61" s="713"/>
      <c r="D61" s="713"/>
      <c r="E61" s="714">
        <f t="shared" si="4"/>
        <v>0</v>
      </c>
      <c r="F61" s="713"/>
      <c r="G61" s="713"/>
      <c r="H61" s="783">
        <f t="shared" si="5"/>
        <v>0</v>
      </c>
    </row>
    <row r="62" spans="1:8">
      <c r="A62" s="685">
        <v>28</v>
      </c>
      <c r="B62" s="688" t="s">
        <v>769</v>
      </c>
      <c r="C62" s="713"/>
      <c r="D62" s="713"/>
      <c r="E62" s="714">
        <f t="shared" si="4"/>
        <v>0</v>
      </c>
      <c r="F62" s="713"/>
      <c r="G62" s="713"/>
      <c r="H62" s="783">
        <f t="shared" si="5"/>
        <v>0</v>
      </c>
    </row>
    <row r="63" spans="1:8">
      <c r="A63" s="685">
        <v>29</v>
      </c>
      <c r="B63" s="315" t="s">
        <v>770</v>
      </c>
      <c r="C63" s="790">
        <f>SUM(C64:C66)</f>
        <v>24001620.919999998</v>
      </c>
      <c r="D63" s="790">
        <f>SUM(D64:D66)</f>
        <v>0</v>
      </c>
      <c r="E63" s="791">
        <f t="shared" si="4"/>
        <v>24001620.919999998</v>
      </c>
      <c r="F63" s="790">
        <f>SUM(F64:F66)</f>
        <v>22084148.794415388</v>
      </c>
      <c r="G63" s="790">
        <f>SUM(G64:G66)</f>
        <v>0</v>
      </c>
      <c r="H63" s="792">
        <f t="shared" si="5"/>
        <v>22084148.794415388</v>
      </c>
    </row>
    <row r="64" spans="1:8">
      <c r="A64" s="685">
        <v>29.1</v>
      </c>
      <c r="B64" s="309" t="s">
        <v>771</v>
      </c>
      <c r="C64" s="713">
        <v>24001620.919999998</v>
      </c>
      <c r="D64" s="713"/>
      <c r="E64" s="714">
        <f t="shared" si="4"/>
        <v>24001620.919999998</v>
      </c>
      <c r="F64" s="713">
        <v>22084148.794415388</v>
      </c>
      <c r="G64" s="713"/>
      <c r="H64" s="783">
        <f t="shared" si="5"/>
        <v>22084148.794415388</v>
      </c>
    </row>
    <row r="65" spans="1:8" ht="24.9" customHeight="1">
      <c r="A65" s="685">
        <v>29.2</v>
      </c>
      <c r="B65" s="318" t="s">
        <v>772</v>
      </c>
      <c r="C65" s="713"/>
      <c r="D65" s="713"/>
      <c r="E65" s="714">
        <f t="shared" si="4"/>
        <v>0</v>
      </c>
      <c r="F65" s="713"/>
      <c r="G65" s="713"/>
      <c r="H65" s="783">
        <f t="shared" si="5"/>
        <v>0</v>
      </c>
    </row>
    <row r="66" spans="1:8" ht="22.5" customHeight="1">
      <c r="A66" s="685">
        <v>29.3</v>
      </c>
      <c r="B66" s="312" t="s">
        <v>773</v>
      </c>
      <c r="C66" s="713"/>
      <c r="D66" s="713"/>
      <c r="E66" s="714">
        <f t="shared" si="4"/>
        <v>0</v>
      </c>
      <c r="F66" s="713"/>
      <c r="G66" s="713"/>
      <c r="H66" s="783">
        <f t="shared" si="5"/>
        <v>0</v>
      </c>
    </row>
    <row r="67" spans="1:8">
      <c r="A67" s="685">
        <v>30</v>
      </c>
      <c r="B67" s="308" t="s">
        <v>103</v>
      </c>
      <c r="C67" s="713">
        <v>384667557.29999995</v>
      </c>
      <c r="D67" s="713"/>
      <c r="E67" s="714">
        <f t="shared" si="4"/>
        <v>384667557.29999995</v>
      </c>
      <c r="F67" s="743">
        <v>293782915.18083596</v>
      </c>
      <c r="G67" s="713"/>
      <c r="H67" s="783">
        <f t="shared" si="5"/>
        <v>293782915.18083596</v>
      </c>
    </row>
    <row r="68" spans="1:8">
      <c r="A68" s="685">
        <v>31</v>
      </c>
      <c r="B68" s="706" t="s">
        <v>774</v>
      </c>
      <c r="C68" s="790">
        <f>SUM(C55,C56,C57,C58,C59,C62,C63,C67)</f>
        <v>494575558.55999994</v>
      </c>
      <c r="D68" s="790">
        <f>SUM(D55,D56,D57,D58,D59,D62,D63,D67)</f>
        <v>0</v>
      </c>
      <c r="E68" s="791">
        <f t="shared" si="4"/>
        <v>494575558.55999994</v>
      </c>
      <c r="F68" s="790">
        <f>SUM(F55,F56,F57,F58,F59,F62,F63,F67)</f>
        <v>401773444.31480694</v>
      </c>
      <c r="G68" s="790">
        <f>SUM(G55,G56,G57,G58,G59,G62,G63,G67)</f>
        <v>0</v>
      </c>
      <c r="H68" s="792">
        <f t="shared" si="5"/>
        <v>401773444.31480694</v>
      </c>
    </row>
    <row r="69" spans="1:8" ht="15" thickBot="1">
      <c r="A69" s="707">
        <v>32</v>
      </c>
      <c r="B69" s="708" t="s">
        <v>775</v>
      </c>
      <c r="C69" s="794">
        <f>SUM(C53,C68)</f>
        <v>3164095238.0079727</v>
      </c>
      <c r="D69" s="794">
        <f>SUM(D53,D68)</f>
        <v>934573441.39590943</v>
      </c>
      <c r="E69" s="795">
        <f t="shared" si="4"/>
        <v>4098668679.403882</v>
      </c>
      <c r="F69" s="794">
        <f>SUM(F53,F68)</f>
        <v>2574098395.3756833</v>
      </c>
      <c r="G69" s="794">
        <f>SUM(G53,G68)</f>
        <v>995175973.92792583</v>
      </c>
      <c r="H69" s="796">
        <f t="shared" si="5"/>
        <v>3569274369.3036089</v>
      </c>
    </row>
  </sheetData>
  <mergeCells count="7">
    <mergeCell ref="C37:H37"/>
    <mergeCell ref="C54:H54"/>
    <mergeCell ref="A4:A6"/>
    <mergeCell ref="B4:B5"/>
    <mergeCell ref="C4:E4"/>
    <mergeCell ref="F4:H4"/>
    <mergeCell ref="C6:H6"/>
  </mergeCells>
  <pageMargins left="0.7" right="0.7" top="0.75" bottom="0.75" header="0.3" footer="0.3"/>
  <pageSetup paperSize="9" scale="4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2" tint="-9.9978637043366805E-2"/>
  </sheetPr>
  <dimension ref="A1:F235"/>
  <sheetViews>
    <sheetView zoomScale="80" zoomScaleNormal="80" workbookViewId="0">
      <selection activeCell="B33" sqref="B33:C33"/>
    </sheetView>
  </sheetViews>
  <sheetFormatPr defaultColWidth="43.5546875" defaultRowHeight="12"/>
  <cols>
    <col min="1" max="1" width="8" style="153" customWidth="1"/>
    <col min="2" max="2" width="66.109375" style="154" customWidth="1"/>
    <col min="3" max="3" width="131.44140625" style="155" customWidth="1"/>
    <col min="4" max="4" width="10.33203125" style="146" customWidth="1"/>
    <col min="5" max="5" width="16.5546875" style="146" customWidth="1"/>
    <col min="6" max="6" width="26.6640625" style="146" customWidth="1"/>
    <col min="7" max="16384" width="43.5546875" style="146"/>
  </cols>
  <sheetData>
    <row r="1" spans="1:3" ht="13.2" thickTop="1" thickBot="1">
      <c r="A1" s="995" t="s">
        <v>187</v>
      </c>
      <c r="B1" s="996"/>
      <c r="C1" s="997"/>
    </row>
    <row r="2" spans="1:3" ht="26.25" customHeight="1">
      <c r="A2" s="297"/>
      <c r="B2" s="998" t="s">
        <v>188</v>
      </c>
      <c r="C2" s="998"/>
    </row>
    <row r="3" spans="1:3" s="151" customFormat="1" ht="11.25" customHeight="1">
      <c r="A3" s="150"/>
      <c r="B3" s="998" t="s">
        <v>263</v>
      </c>
      <c r="C3" s="998"/>
    </row>
    <row r="4" spans="1:3" ht="12" customHeight="1" thickBot="1">
      <c r="A4" s="999" t="s">
        <v>267</v>
      </c>
      <c r="B4" s="1000"/>
      <c r="C4" s="1001"/>
    </row>
    <row r="5" spans="1:3" ht="12.6" thickTop="1">
      <c r="A5" s="147"/>
      <c r="B5" s="1002" t="s">
        <v>189</v>
      </c>
      <c r="C5" s="1003"/>
    </row>
    <row r="6" spans="1:3">
      <c r="A6" s="297"/>
      <c r="B6" s="1004" t="s">
        <v>264</v>
      </c>
      <c r="C6" s="1005"/>
    </row>
    <row r="7" spans="1:3">
      <c r="A7" s="297"/>
      <c r="B7" s="1004" t="s">
        <v>190</v>
      </c>
      <c r="C7" s="1005"/>
    </row>
    <row r="8" spans="1:3">
      <c r="A8" s="297"/>
      <c r="B8" s="1004" t="s">
        <v>265</v>
      </c>
      <c r="C8" s="1005"/>
    </row>
    <row r="9" spans="1:3">
      <c r="A9" s="297"/>
      <c r="B9" s="1010" t="s">
        <v>266</v>
      </c>
      <c r="C9" s="1011"/>
    </row>
    <row r="10" spans="1:3">
      <c r="A10" s="297"/>
      <c r="B10" s="1006" t="s">
        <v>191</v>
      </c>
      <c r="C10" s="1007" t="s">
        <v>191</v>
      </c>
    </row>
    <row r="11" spans="1:3">
      <c r="A11" s="297"/>
      <c r="B11" s="1006" t="s">
        <v>192</v>
      </c>
      <c r="C11" s="1007" t="s">
        <v>192</v>
      </c>
    </row>
    <row r="12" spans="1:3">
      <c r="A12" s="297"/>
      <c r="B12" s="1006" t="s">
        <v>193</v>
      </c>
      <c r="C12" s="1007" t="s">
        <v>193</v>
      </c>
    </row>
    <row r="13" spans="1:3">
      <c r="A13" s="297"/>
      <c r="B13" s="1006" t="s">
        <v>194</v>
      </c>
      <c r="C13" s="1007" t="s">
        <v>194</v>
      </c>
    </row>
    <row r="14" spans="1:3">
      <c r="A14" s="297"/>
      <c r="B14" s="1006" t="s">
        <v>195</v>
      </c>
      <c r="C14" s="1007" t="s">
        <v>195</v>
      </c>
    </row>
    <row r="15" spans="1:3" ht="21.75" customHeight="1">
      <c r="A15" s="297"/>
      <c r="B15" s="1006" t="s">
        <v>196</v>
      </c>
      <c r="C15" s="1007" t="s">
        <v>196</v>
      </c>
    </row>
    <row r="16" spans="1:3">
      <c r="A16" s="297"/>
      <c r="B16" s="1006" t="s">
        <v>197</v>
      </c>
      <c r="C16" s="1007" t="s">
        <v>198</v>
      </c>
    </row>
    <row r="17" spans="1:6">
      <c r="A17" s="297"/>
      <c r="B17" s="1006" t="s">
        <v>199</v>
      </c>
      <c r="C17" s="1007" t="s">
        <v>200</v>
      </c>
    </row>
    <row r="18" spans="1:6">
      <c r="A18" s="297"/>
      <c r="B18" s="1006" t="s">
        <v>201</v>
      </c>
      <c r="C18" s="1007" t="s">
        <v>202</v>
      </c>
    </row>
    <row r="19" spans="1:6">
      <c r="A19" s="297"/>
      <c r="B19" s="1006" t="s">
        <v>203</v>
      </c>
      <c r="C19" s="1007" t="s">
        <v>203</v>
      </c>
    </row>
    <row r="20" spans="1:6">
      <c r="A20" s="297"/>
      <c r="B20" s="1008" t="s">
        <v>959</v>
      </c>
      <c r="C20" s="1009" t="s">
        <v>204</v>
      </c>
    </row>
    <row r="21" spans="1:6">
      <c r="A21" s="297"/>
      <c r="B21" s="1006" t="s">
        <v>948</v>
      </c>
      <c r="C21" s="1007" t="s">
        <v>205</v>
      </c>
    </row>
    <row r="22" spans="1:6" ht="23.25" customHeight="1">
      <c r="A22" s="297"/>
      <c r="B22" s="1006" t="s">
        <v>206</v>
      </c>
      <c r="C22" s="1007" t="s">
        <v>207</v>
      </c>
      <c r="F22" s="493"/>
    </row>
    <row r="23" spans="1:6">
      <c r="A23" s="297"/>
      <c r="B23" s="1006" t="s">
        <v>208</v>
      </c>
      <c r="C23" s="1007" t="s">
        <v>208</v>
      </c>
    </row>
    <row r="24" spans="1:6">
      <c r="A24" s="297"/>
      <c r="B24" s="1006" t="s">
        <v>209</v>
      </c>
      <c r="C24" s="1007" t="s">
        <v>210</v>
      </c>
    </row>
    <row r="25" spans="1:6" ht="12.6" thickBot="1">
      <c r="A25" s="148"/>
      <c r="B25" s="1017" t="s">
        <v>211</v>
      </c>
      <c r="C25" s="1018"/>
    </row>
    <row r="26" spans="1:6" ht="13.2" thickTop="1" thickBot="1">
      <c r="A26" s="999" t="s">
        <v>844</v>
      </c>
      <c r="B26" s="1000"/>
      <c r="C26" s="1001"/>
    </row>
    <row r="27" spans="1:6" ht="13.2" thickTop="1" thickBot="1">
      <c r="A27" s="149"/>
      <c r="B27" s="1019" t="s">
        <v>845</v>
      </c>
      <c r="C27" s="1020"/>
    </row>
    <row r="28" spans="1:6" ht="13.2" thickTop="1" thickBot="1">
      <c r="A28" s="999" t="s">
        <v>268</v>
      </c>
      <c r="B28" s="1000"/>
      <c r="C28" s="1001"/>
    </row>
    <row r="29" spans="1:6" ht="12.6" thickTop="1">
      <c r="A29" s="147"/>
      <c r="B29" s="1021" t="s">
        <v>848</v>
      </c>
      <c r="C29" s="1022" t="s">
        <v>212</v>
      </c>
    </row>
    <row r="30" spans="1:6">
      <c r="A30" s="297"/>
      <c r="B30" s="1012" t="s">
        <v>216</v>
      </c>
      <c r="C30" s="1013" t="s">
        <v>213</v>
      </c>
    </row>
    <row r="31" spans="1:6">
      <c r="A31" s="297"/>
      <c r="B31" s="1012" t="s">
        <v>846</v>
      </c>
      <c r="C31" s="1013" t="s">
        <v>214</v>
      </c>
    </row>
    <row r="32" spans="1:6">
      <c r="A32" s="297"/>
      <c r="B32" s="1012" t="s">
        <v>847</v>
      </c>
      <c r="C32" s="1013" t="s">
        <v>215</v>
      </c>
    </row>
    <row r="33" spans="1:3">
      <c r="A33" s="297"/>
      <c r="B33" s="1012" t="s">
        <v>219</v>
      </c>
      <c r="C33" s="1013" t="s">
        <v>220</v>
      </c>
    </row>
    <row r="34" spans="1:3">
      <c r="A34" s="297"/>
      <c r="B34" s="1012" t="s">
        <v>849</v>
      </c>
      <c r="C34" s="1013" t="s">
        <v>217</v>
      </c>
    </row>
    <row r="35" spans="1:3">
      <c r="A35" s="297"/>
      <c r="B35" s="1012" t="s">
        <v>850</v>
      </c>
      <c r="C35" s="1013" t="s">
        <v>218</v>
      </c>
    </row>
    <row r="36" spans="1:3">
      <c r="A36" s="297"/>
      <c r="B36" s="1014" t="s">
        <v>851</v>
      </c>
      <c r="C36" s="1015"/>
    </row>
    <row r="37" spans="1:3" ht="24.75" customHeight="1">
      <c r="A37" s="297"/>
      <c r="B37" s="1012" t="s">
        <v>852</v>
      </c>
      <c r="C37" s="1013" t="s">
        <v>221</v>
      </c>
    </row>
    <row r="38" spans="1:3" ht="23.25" customHeight="1">
      <c r="A38" s="297"/>
      <c r="B38" s="1012" t="s">
        <v>853</v>
      </c>
      <c r="C38" s="1013" t="s">
        <v>222</v>
      </c>
    </row>
    <row r="39" spans="1:3" ht="23.25" customHeight="1">
      <c r="A39" s="333"/>
      <c r="B39" s="1014" t="s">
        <v>854</v>
      </c>
      <c r="C39" s="1016"/>
    </row>
    <row r="40" spans="1:3" ht="12" customHeight="1">
      <c r="A40" s="297"/>
      <c r="B40" s="1012" t="s">
        <v>855</v>
      </c>
      <c r="C40" s="1013"/>
    </row>
    <row r="41" spans="1:3" ht="12.6" thickBot="1">
      <c r="A41" s="999" t="s">
        <v>269</v>
      </c>
      <c r="B41" s="1000"/>
      <c r="C41" s="1001"/>
    </row>
    <row r="42" spans="1:3" ht="12.6" thickTop="1">
      <c r="A42" s="147"/>
      <c r="B42" s="1002" t="s">
        <v>299</v>
      </c>
      <c r="C42" s="1003" t="s">
        <v>223</v>
      </c>
    </row>
    <row r="43" spans="1:3">
      <c r="A43" s="297"/>
      <c r="B43" s="1004" t="s">
        <v>298</v>
      </c>
      <c r="C43" s="1005"/>
    </row>
    <row r="44" spans="1:3" ht="23.25" customHeight="1" thickBot="1">
      <c r="A44" s="148"/>
      <c r="B44" s="1023" t="s">
        <v>224</v>
      </c>
      <c r="C44" s="1024" t="s">
        <v>225</v>
      </c>
    </row>
    <row r="45" spans="1:3" ht="11.25" customHeight="1" thickTop="1" thickBot="1">
      <c r="A45" s="999" t="s">
        <v>270</v>
      </c>
      <c r="B45" s="1000"/>
      <c r="C45" s="1001"/>
    </row>
    <row r="46" spans="1:3" ht="26.25" customHeight="1" thickTop="1">
      <c r="A46" s="297"/>
      <c r="B46" s="1004" t="s">
        <v>271</v>
      </c>
      <c r="C46" s="1005"/>
    </row>
    <row r="47" spans="1:3" ht="12.6" thickBot="1">
      <c r="A47" s="999" t="s">
        <v>272</v>
      </c>
      <c r="B47" s="1000"/>
      <c r="C47" s="1001"/>
    </row>
    <row r="48" spans="1:3" ht="12.6" thickTop="1">
      <c r="A48" s="147"/>
      <c r="B48" s="1002" t="s">
        <v>226</v>
      </c>
      <c r="C48" s="1003" t="s">
        <v>226</v>
      </c>
    </row>
    <row r="49" spans="1:3" ht="11.25" customHeight="1">
      <c r="A49" s="297"/>
      <c r="B49" s="1004" t="s">
        <v>227</v>
      </c>
      <c r="C49" s="1005" t="s">
        <v>227</v>
      </c>
    </row>
    <row r="50" spans="1:3">
      <c r="A50" s="297"/>
      <c r="B50" s="1004" t="s">
        <v>228</v>
      </c>
      <c r="C50" s="1005" t="s">
        <v>228</v>
      </c>
    </row>
    <row r="51" spans="1:3" ht="11.25" customHeight="1">
      <c r="A51" s="297"/>
      <c r="B51" s="1004" t="s">
        <v>857</v>
      </c>
      <c r="C51" s="1005" t="s">
        <v>229</v>
      </c>
    </row>
    <row r="52" spans="1:3" ht="33.6" customHeight="1">
      <c r="A52" s="297"/>
      <c r="B52" s="1004" t="s">
        <v>230</v>
      </c>
      <c r="C52" s="1005" t="s">
        <v>230</v>
      </c>
    </row>
    <row r="53" spans="1:3" ht="11.25" customHeight="1">
      <c r="A53" s="297"/>
      <c r="B53" s="1004" t="s">
        <v>319</v>
      </c>
      <c r="C53" s="1005" t="s">
        <v>231</v>
      </c>
    </row>
    <row r="54" spans="1:3" ht="11.25" customHeight="1" thickBot="1">
      <c r="A54" s="999" t="s">
        <v>273</v>
      </c>
      <c r="B54" s="1000"/>
      <c r="C54" s="1001"/>
    </row>
    <row r="55" spans="1:3" ht="12.6" thickTop="1">
      <c r="A55" s="147"/>
      <c r="B55" s="1002" t="s">
        <v>226</v>
      </c>
      <c r="C55" s="1003" t="s">
        <v>226</v>
      </c>
    </row>
    <row r="56" spans="1:3">
      <c r="A56" s="297"/>
      <c r="B56" s="1004" t="s">
        <v>232</v>
      </c>
      <c r="C56" s="1005" t="s">
        <v>232</v>
      </c>
    </row>
    <row r="57" spans="1:3">
      <c r="A57" s="297"/>
      <c r="B57" s="1004" t="s">
        <v>276</v>
      </c>
      <c r="C57" s="1005" t="s">
        <v>233</v>
      </c>
    </row>
    <row r="58" spans="1:3">
      <c r="A58" s="297"/>
      <c r="B58" s="1004" t="s">
        <v>234</v>
      </c>
      <c r="C58" s="1005" t="s">
        <v>234</v>
      </c>
    </row>
    <row r="59" spans="1:3">
      <c r="A59" s="297"/>
      <c r="B59" s="1004" t="s">
        <v>235</v>
      </c>
      <c r="C59" s="1005" t="s">
        <v>235</v>
      </c>
    </row>
    <row r="60" spans="1:3">
      <c r="A60" s="297"/>
      <c r="B60" s="1004" t="s">
        <v>236</v>
      </c>
      <c r="C60" s="1005" t="s">
        <v>236</v>
      </c>
    </row>
    <row r="61" spans="1:3">
      <c r="A61" s="297"/>
      <c r="B61" s="1004" t="s">
        <v>277</v>
      </c>
      <c r="C61" s="1005" t="s">
        <v>237</v>
      </c>
    </row>
    <row r="62" spans="1:3">
      <c r="A62" s="297"/>
      <c r="B62" s="1004" t="s">
        <v>238</v>
      </c>
      <c r="C62" s="1005" t="s">
        <v>238</v>
      </c>
    </row>
    <row r="63" spans="1:3" ht="12.6" thickBot="1">
      <c r="A63" s="148"/>
      <c r="B63" s="1023" t="s">
        <v>239</v>
      </c>
      <c r="C63" s="1024" t="s">
        <v>239</v>
      </c>
    </row>
    <row r="64" spans="1:3" ht="11.25" customHeight="1" thickTop="1">
      <c r="A64" s="1027" t="s">
        <v>274</v>
      </c>
      <c r="B64" s="1028"/>
      <c r="C64" s="1029"/>
    </row>
    <row r="65" spans="1:3" ht="12.6" thickBot="1">
      <c r="A65" s="148"/>
      <c r="B65" s="1023" t="s">
        <v>240</v>
      </c>
      <c r="C65" s="1024" t="s">
        <v>240</v>
      </c>
    </row>
    <row r="66" spans="1:3" ht="11.25" customHeight="1" thickTop="1" thickBot="1">
      <c r="A66" s="999" t="s">
        <v>275</v>
      </c>
      <c r="B66" s="1000"/>
      <c r="C66" s="1001"/>
    </row>
    <row r="67" spans="1:3" ht="12.6" thickTop="1">
      <c r="A67" s="147"/>
      <c r="B67" s="1002" t="s">
        <v>241</v>
      </c>
      <c r="C67" s="1003" t="s">
        <v>241</v>
      </c>
    </row>
    <row r="68" spans="1:3">
      <c r="A68" s="297"/>
      <c r="B68" s="1004" t="s">
        <v>859</v>
      </c>
      <c r="C68" s="1005" t="s">
        <v>242</v>
      </c>
    </row>
    <row r="69" spans="1:3">
      <c r="A69" s="297"/>
      <c r="B69" s="1004" t="s">
        <v>243</v>
      </c>
      <c r="C69" s="1005" t="s">
        <v>243</v>
      </c>
    </row>
    <row r="70" spans="1:3" ht="54.9" customHeight="1">
      <c r="A70" s="297"/>
      <c r="B70" s="1025" t="s">
        <v>688</v>
      </c>
      <c r="C70" s="1026" t="s">
        <v>244</v>
      </c>
    </row>
    <row r="71" spans="1:3" ht="33.75" customHeight="1">
      <c r="A71" s="297"/>
      <c r="B71" s="1025" t="s">
        <v>278</v>
      </c>
      <c r="C71" s="1026" t="s">
        <v>245</v>
      </c>
    </row>
    <row r="72" spans="1:3" ht="15.75" customHeight="1">
      <c r="A72" s="297"/>
      <c r="B72" s="1025" t="s">
        <v>860</v>
      </c>
      <c r="C72" s="1026" t="s">
        <v>246</v>
      </c>
    </row>
    <row r="73" spans="1:3">
      <c r="A73" s="297"/>
      <c r="B73" s="1004" t="s">
        <v>247</v>
      </c>
      <c r="C73" s="1005" t="s">
        <v>247</v>
      </c>
    </row>
    <row r="74" spans="1:3" ht="12.6" thickBot="1">
      <c r="A74" s="148"/>
      <c r="B74" s="1023" t="s">
        <v>248</v>
      </c>
      <c r="C74" s="1024" t="s">
        <v>248</v>
      </c>
    </row>
    <row r="75" spans="1:3" ht="12.6" thickTop="1">
      <c r="A75" s="1027" t="s">
        <v>302</v>
      </c>
      <c r="B75" s="1028"/>
      <c r="C75" s="1029"/>
    </row>
    <row r="76" spans="1:3">
      <c r="A76" s="297"/>
      <c r="B76" s="1004" t="s">
        <v>240</v>
      </c>
      <c r="C76" s="1005"/>
    </row>
    <row r="77" spans="1:3">
      <c r="A77" s="297"/>
      <c r="B77" s="1004" t="s">
        <v>300</v>
      </c>
      <c r="C77" s="1005"/>
    </row>
    <row r="78" spans="1:3">
      <c r="A78" s="297"/>
      <c r="B78" s="1004" t="s">
        <v>301</v>
      </c>
      <c r="C78" s="1005"/>
    </row>
    <row r="79" spans="1:3">
      <c r="A79" s="1027" t="s">
        <v>303</v>
      </c>
      <c r="B79" s="1028"/>
      <c r="C79" s="1029"/>
    </row>
    <row r="80" spans="1:3">
      <c r="A80" s="297"/>
      <c r="B80" s="1004" t="s">
        <v>240</v>
      </c>
      <c r="C80" s="1005"/>
    </row>
    <row r="81" spans="1:3">
      <c r="A81" s="297"/>
      <c r="B81" s="1004" t="s">
        <v>304</v>
      </c>
      <c r="C81" s="1005"/>
    </row>
    <row r="82" spans="1:3" ht="79.5" customHeight="1">
      <c r="A82" s="297"/>
      <c r="B82" s="1004" t="s">
        <v>318</v>
      </c>
      <c r="C82" s="1005"/>
    </row>
    <row r="83" spans="1:3" ht="53.25" customHeight="1">
      <c r="A83" s="297"/>
      <c r="B83" s="1004" t="s">
        <v>317</v>
      </c>
      <c r="C83" s="1005"/>
    </row>
    <row r="84" spans="1:3">
      <c r="A84" s="297"/>
      <c r="B84" s="1004" t="s">
        <v>305</v>
      </c>
      <c r="C84" s="1005"/>
    </row>
    <row r="85" spans="1:3">
      <c r="A85" s="297"/>
      <c r="B85" s="1004" t="s">
        <v>306</v>
      </c>
      <c r="C85" s="1005"/>
    </row>
    <row r="86" spans="1:3">
      <c r="A86" s="297"/>
      <c r="B86" s="1004" t="s">
        <v>307</v>
      </c>
      <c r="C86" s="1005"/>
    </row>
    <row r="87" spans="1:3">
      <c r="A87" s="1027" t="s">
        <v>308</v>
      </c>
      <c r="B87" s="1028"/>
      <c r="C87" s="1029"/>
    </row>
    <row r="88" spans="1:3">
      <c r="A88" s="297"/>
      <c r="B88" s="1004" t="s">
        <v>240</v>
      </c>
      <c r="C88" s="1005"/>
    </row>
    <row r="89" spans="1:3">
      <c r="A89" s="297"/>
      <c r="B89" s="1004" t="s">
        <v>310</v>
      </c>
      <c r="C89" s="1005"/>
    </row>
    <row r="90" spans="1:3" ht="12" customHeight="1">
      <c r="A90" s="297"/>
      <c r="B90" s="1004" t="s">
        <v>311</v>
      </c>
      <c r="C90" s="1005"/>
    </row>
    <row r="91" spans="1:3">
      <c r="A91" s="297"/>
      <c r="B91" s="1004" t="s">
        <v>312</v>
      </c>
      <c r="C91" s="1005"/>
    </row>
    <row r="92" spans="1:3" ht="24.75" customHeight="1">
      <c r="A92" s="297"/>
      <c r="B92" s="1030" t="s">
        <v>348</v>
      </c>
      <c r="C92" s="1031"/>
    </row>
    <row r="93" spans="1:3" ht="24" customHeight="1">
      <c r="A93" s="297"/>
      <c r="B93" s="1030" t="s">
        <v>349</v>
      </c>
      <c r="C93" s="1031"/>
    </row>
    <row r="94" spans="1:3" ht="13.5" customHeight="1">
      <c r="A94" s="297"/>
      <c r="B94" s="1032" t="s">
        <v>313</v>
      </c>
      <c r="C94" s="1033"/>
    </row>
    <row r="95" spans="1:3" ht="11.25" customHeight="1" thickBot="1">
      <c r="A95" s="1034" t="s">
        <v>344</v>
      </c>
      <c r="B95" s="1035"/>
      <c r="C95" s="1036"/>
    </row>
    <row r="96" spans="1:3" ht="13.2" thickTop="1" thickBot="1">
      <c r="A96" s="1043" t="s">
        <v>249</v>
      </c>
      <c r="B96" s="1043"/>
      <c r="C96" s="1043"/>
    </row>
    <row r="97" spans="1:3">
      <c r="A97" s="218">
        <v>2</v>
      </c>
      <c r="B97" s="283" t="s">
        <v>324</v>
      </c>
      <c r="C97" s="283" t="s">
        <v>345</v>
      </c>
    </row>
    <row r="98" spans="1:3">
      <c r="A98" s="152">
        <v>3</v>
      </c>
      <c r="B98" s="284" t="s">
        <v>325</v>
      </c>
      <c r="C98" s="285" t="s">
        <v>346</v>
      </c>
    </row>
    <row r="99" spans="1:3">
      <c r="A99" s="152">
        <v>4</v>
      </c>
      <c r="B99" s="284" t="s">
        <v>326</v>
      </c>
      <c r="C99" s="285" t="s">
        <v>350</v>
      </c>
    </row>
    <row r="100" spans="1:3" ht="11.25" customHeight="1">
      <c r="A100" s="152">
        <v>5</v>
      </c>
      <c r="B100" s="284" t="s">
        <v>327</v>
      </c>
      <c r="C100" s="285" t="s">
        <v>347</v>
      </c>
    </row>
    <row r="101" spans="1:3" ht="12" customHeight="1">
      <c r="A101" s="152">
        <v>6</v>
      </c>
      <c r="B101" s="284" t="s">
        <v>342</v>
      </c>
      <c r="C101" s="285" t="s">
        <v>328</v>
      </c>
    </row>
    <row r="102" spans="1:3" ht="12" customHeight="1">
      <c r="A102" s="152">
        <v>7</v>
      </c>
      <c r="B102" s="284" t="s">
        <v>329</v>
      </c>
      <c r="C102" s="285" t="s">
        <v>343</v>
      </c>
    </row>
    <row r="103" spans="1:3">
      <c r="A103" s="152">
        <v>8</v>
      </c>
      <c r="B103" s="284" t="s">
        <v>334</v>
      </c>
      <c r="C103" s="285" t="s">
        <v>354</v>
      </c>
    </row>
    <row r="104" spans="1:3" ht="11.25" customHeight="1">
      <c r="A104" s="1027" t="s">
        <v>314</v>
      </c>
      <c r="B104" s="1028"/>
      <c r="C104" s="1029"/>
    </row>
    <row r="105" spans="1:3" ht="12" customHeight="1">
      <c r="A105" s="297"/>
      <c r="B105" s="1004" t="s">
        <v>240</v>
      </c>
      <c r="C105" s="1005"/>
    </row>
    <row r="106" spans="1:3">
      <c r="A106" s="1027" t="s">
        <v>489</v>
      </c>
      <c r="B106" s="1028"/>
      <c r="C106" s="1029"/>
    </row>
    <row r="107" spans="1:3" ht="12" customHeight="1">
      <c r="A107" s="297"/>
      <c r="B107" s="1004" t="s">
        <v>491</v>
      </c>
      <c r="C107" s="1005"/>
    </row>
    <row r="108" spans="1:3">
      <c r="A108" s="297"/>
      <c r="B108" s="1004" t="s">
        <v>492</v>
      </c>
      <c r="C108" s="1005"/>
    </row>
    <row r="109" spans="1:3">
      <c r="A109" s="297"/>
      <c r="B109" s="1004" t="s">
        <v>490</v>
      </c>
      <c r="C109" s="1005"/>
    </row>
    <row r="110" spans="1:3">
      <c r="A110" s="1037" t="s">
        <v>724</v>
      </c>
      <c r="B110" s="1037"/>
      <c r="C110" s="1037"/>
    </row>
    <row r="111" spans="1:3">
      <c r="A111" s="1038" t="s">
        <v>187</v>
      </c>
      <c r="B111" s="1038"/>
      <c r="C111" s="1038"/>
    </row>
    <row r="112" spans="1:3">
      <c r="A112" s="470">
        <v>1</v>
      </c>
      <c r="B112" s="1039" t="s">
        <v>607</v>
      </c>
      <c r="C112" s="1040"/>
    </row>
    <row r="113" spans="1:3">
      <c r="A113" s="470">
        <v>2</v>
      </c>
      <c r="B113" s="1041" t="s">
        <v>608</v>
      </c>
      <c r="C113" s="1042"/>
    </row>
    <row r="114" spans="1:3">
      <c r="A114" s="470">
        <v>3</v>
      </c>
      <c r="B114" s="1039" t="s">
        <v>934</v>
      </c>
      <c r="C114" s="1040"/>
    </row>
    <row r="115" spans="1:3">
      <c r="A115" s="470">
        <v>4</v>
      </c>
      <c r="B115" s="1039" t="s">
        <v>933</v>
      </c>
      <c r="C115" s="1040"/>
    </row>
    <row r="116" spans="1:3">
      <c r="A116" s="470">
        <v>5</v>
      </c>
      <c r="B116" s="474" t="s">
        <v>932</v>
      </c>
      <c r="C116" s="473"/>
    </row>
    <row r="117" spans="1:3">
      <c r="A117" s="470">
        <v>6</v>
      </c>
      <c r="B117" s="1039" t="s">
        <v>946</v>
      </c>
      <c r="C117" s="1040"/>
    </row>
    <row r="118" spans="1:3" ht="48.6" customHeight="1">
      <c r="A118" s="470">
        <v>7</v>
      </c>
      <c r="B118" s="1039" t="s">
        <v>947</v>
      </c>
      <c r="C118" s="1040"/>
    </row>
    <row r="119" spans="1:3">
      <c r="A119" s="444">
        <v>8</v>
      </c>
      <c r="B119" s="441" t="s">
        <v>634</v>
      </c>
      <c r="C119" s="467" t="s">
        <v>931</v>
      </c>
    </row>
    <row r="120" spans="1:3" ht="24">
      <c r="A120" s="470">
        <v>9.01</v>
      </c>
      <c r="B120" s="441" t="s">
        <v>518</v>
      </c>
      <c r="C120" s="454" t="s">
        <v>683</v>
      </c>
    </row>
    <row r="121" spans="1:3" ht="36">
      <c r="A121" s="470">
        <v>9.02</v>
      </c>
      <c r="B121" s="441" t="s">
        <v>519</v>
      </c>
      <c r="C121" s="454" t="s">
        <v>686</v>
      </c>
    </row>
    <row r="122" spans="1:3">
      <c r="A122" s="470">
        <v>9.0299999999999994</v>
      </c>
      <c r="B122" s="457" t="s">
        <v>868</v>
      </c>
      <c r="C122" s="457" t="s">
        <v>609</v>
      </c>
    </row>
    <row r="123" spans="1:3">
      <c r="A123" s="470">
        <v>9.0399999999999991</v>
      </c>
      <c r="B123" s="441" t="s">
        <v>520</v>
      </c>
      <c r="C123" s="457" t="s">
        <v>610</v>
      </c>
    </row>
    <row r="124" spans="1:3">
      <c r="A124" s="470">
        <v>9.0500000000000007</v>
      </c>
      <c r="B124" s="441" t="s">
        <v>521</v>
      </c>
      <c r="C124" s="457" t="s">
        <v>611</v>
      </c>
    </row>
    <row r="125" spans="1:3" ht="24">
      <c r="A125" s="470">
        <v>9.06</v>
      </c>
      <c r="B125" s="441" t="s">
        <v>522</v>
      </c>
      <c r="C125" s="457" t="s">
        <v>612</v>
      </c>
    </row>
    <row r="126" spans="1:3">
      <c r="A126" s="470">
        <v>9.07</v>
      </c>
      <c r="B126" s="472" t="s">
        <v>523</v>
      </c>
      <c r="C126" s="457" t="s">
        <v>613</v>
      </c>
    </row>
    <row r="127" spans="1:3" ht="24">
      <c r="A127" s="470">
        <v>9.08</v>
      </c>
      <c r="B127" s="441" t="s">
        <v>524</v>
      </c>
      <c r="C127" s="457" t="s">
        <v>614</v>
      </c>
    </row>
    <row r="128" spans="1:3" ht="24">
      <c r="A128" s="470">
        <v>9.09</v>
      </c>
      <c r="B128" s="441" t="s">
        <v>525</v>
      </c>
      <c r="C128" s="457" t="s">
        <v>615</v>
      </c>
    </row>
    <row r="129" spans="1:3">
      <c r="A129" s="471">
        <v>9.1</v>
      </c>
      <c r="B129" s="441" t="s">
        <v>526</v>
      </c>
      <c r="C129" s="457" t="s">
        <v>616</v>
      </c>
    </row>
    <row r="130" spans="1:3">
      <c r="A130" s="470">
        <v>9.11</v>
      </c>
      <c r="B130" s="441" t="s">
        <v>527</v>
      </c>
      <c r="C130" s="457" t="s">
        <v>617</v>
      </c>
    </row>
    <row r="131" spans="1:3">
      <c r="A131" s="470">
        <v>9.1199999999999992</v>
      </c>
      <c r="B131" s="441" t="s">
        <v>528</v>
      </c>
      <c r="C131" s="457" t="s">
        <v>618</v>
      </c>
    </row>
    <row r="132" spans="1:3">
      <c r="A132" s="470">
        <v>9.1300000000000008</v>
      </c>
      <c r="B132" s="441" t="s">
        <v>529</v>
      </c>
      <c r="C132" s="457" t="s">
        <v>619</v>
      </c>
    </row>
    <row r="133" spans="1:3">
      <c r="A133" s="470">
        <v>9.14</v>
      </c>
      <c r="B133" s="441" t="s">
        <v>530</v>
      </c>
      <c r="C133" s="457" t="s">
        <v>620</v>
      </c>
    </row>
    <row r="134" spans="1:3">
      <c r="A134" s="470">
        <v>9.15</v>
      </c>
      <c r="B134" s="441" t="s">
        <v>531</v>
      </c>
      <c r="C134" s="457" t="s">
        <v>621</v>
      </c>
    </row>
    <row r="135" spans="1:3">
      <c r="A135" s="470">
        <v>9.16</v>
      </c>
      <c r="B135" s="441" t="s">
        <v>532</v>
      </c>
      <c r="C135" s="457" t="s">
        <v>622</v>
      </c>
    </row>
    <row r="136" spans="1:3">
      <c r="A136" s="470">
        <v>9.17</v>
      </c>
      <c r="B136" s="457" t="s">
        <v>533</v>
      </c>
      <c r="C136" s="457" t="s">
        <v>623</v>
      </c>
    </row>
    <row r="137" spans="1:3" ht="24">
      <c r="A137" s="470">
        <v>9.18</v>
      </c>
      <c r="B137" s="441" t="s">
        <v>534</v>
      </c>
      <c r="C137" s="457" t="s">
        <v>624</v>
      </c>
    </row>
    <row r="138" spans="1:3">
      <c r="A138" s="470">
        <v>9.19</v>
      </c>
      <c r="B138" s="441" t="s">
        <v>535</v>
      </c>
      <c r="C138" s="457" t="s">
        <v>625</v>
      </c>
    </row>
    <row r="139" spans="1:3">
      <c r="A139" s="471">
        <v>9.1999999999999993</v>
      </c>
      <c r="B139" s="441" t="s">
        <v>536</v>
      </c>
      <c r="C139" s="457" t="s">
        <v>626</v>
      </c>
    </row>
    <row r="140" spans="1:3">
      <c r="A140" s="470">
        <v>9.2100000000000009</v>
      </c>
      <c r="B140" s="441" t="s">
        <v>537</v>
      </c>
      <c r="C140" s="457" t="s">
        <v>627</v>
      </c>
    </row>
    <row r="141" spans="1:3">
      <c r="A141" s="470">
        <v>9.2200000000000006</v>
      </c>
      <c r="B141" s="441" t="s">
        <v>538</v>
      </c>
      <c r="C141" s="457" t="s">
        <v>628</v>
      </c>
    </row>
    <row r="142" spans="1:3" ht="24">
      <c r="A142" s="470">
        <v>9.23</v>
      </c>
      <c r="B142" s="441" t="s">
        <v>539</v>
      </c>
      <c r="C142" s="457" t="s">
        <v>629</v>
      </c>
    </row>
    <row r="143" spans="1:3" ht="24">
      <c r="A143" s="470">
        <v>9.24</v>
      </c>
      <c r="B143" s="441" t="s">
        <v>540</v>
      </c>
      <c r="C143" s="457" t="s">
        <v>630</v>
      </c>
    </row>
    <row r="144" spans="1:3">
      <c r="A144" s="470">
        <v>9.2500000000000107</v>
      </c>
      <c r="B144" s="441" t="s">
        <v>541</v>
      </c>
      <c r="C144" s="457" t="s">
        <v>631</v>
      </c>
    </row>
    <row r="145" spans="1:3" ht="24">
      <c r="A145" s="470">
        <v>9.2600000000000193</v>
      </c>
      <c r="B145" s="441" t="s">
        <v>632</v>
      </c>
      <c r="C145" s="469" t="s">
        <v>633</v>
      </c>
    </row>
    <row r="146" spans="1:3" s="298" customFormat="1" ht="24">
      <c r="A146" s="470">
        <v>9.2700000000000298</v>
      </c>
      <c r="B146" s="441" t="s">
        <v>99</v>
      </c>
      <c r="C146" s="469" t="s">
        <v>684</v>
      </c>
    </row>
    <row r="147" spans="1:3" s="298" customFormat="1">
      <c r="A147" s="445"/>
      <c r="B147" s="1045" t="s">
        <v>635</v>
      </c>
      <c r="C147" s="1046"/>
    </row>
    <row r="148" spans="1:3" s="298" customFormat="1">
      <c r="A148" s="444">
        <v>1</v>
      </c>
      <c r="B148" s="1047" t="s">
        <v>930</v>
      </c>
      <c r="C148" s="1048"/>
    </row>
    <row r="149" spans="1:3" s="298" customFormat="1">
      <c r="A149" s="444">
        <v>2</v>
      </c>
      <c r="B149" s="1047" t="s">
        <v>685</v>
      </c>
      <c r="C149" s="1048"/>
    </row>
    <row r="150" spans="1:3" s="298" customFormat="1">
      <c r="A150" s="444">
        <v>3</v>
      </c>
      <c r="B150" s="1047" t="s">
        <v>682</v>
      </c>
      <c r="C150" s="1048"/>
    </row>
    <row r="151" spans="1:3" s="298" customFormat="1">
      <c r="A151" s="445"/>
      <c r="B151" s="1045" t="s">
        <v>636</v>
      </c>
      <c r="C151" s="1046"/>
    </row>
    <row r="152" spans="1:3" s="298" customFormat="1">
      <c r="A152" s="444">
        <v>1</v>
      </c>
      <c r="B152" s="1056" t="s">
        <v>929</v>
      </c>
      <c r="C152" s="1057"/>
    </row>
    <row r="153" spans="1:3" s="298" customFormat="1">
      <c r="A153" s="444">
        <v>2</v>
      </c>
      <c r="B153" s="441" t="s">
        <v>866</v>
      </c>
      <c r="C153" s="467" t="s">
        <v>951</v>
      </c>
    </row>
    <row r="154" spans="1:3" ht="24">
      <c r="A154" s="444">
        <v>3</v>
      </c>
      <c r="B154" s="441" t="s">
        <v>865</v>
      </c>
      <c r="C154" s="467" t="s">
        <v>928</v>
      </c>
    </row>
    <row r="155" spans="1:3">
      <c r="A155" s="444">
        <v>4</v>
      </c>
      <c r="B155" s="441" t="s">
        <v>511</v>
      </c>
      <c r="C155" s="441" t="s">
        <v>952</v>
      </c>
    </row>
    <row r="156" spans="1:3" ht="24.9" customHeight="1">
      <c r="A156" s="445"/>
      <c r="B156" s="1045" t="s">
        <v>637</v>
      </c>
      <c r="C156" s="1046"/>
    </row>
    <row r="157" spans="1:3" ht="36">
      <c r="A157" s="444"/>
      <c r="B157" s="441" t="s">
        <v>917</v>
      </c>
      <c r="C157" s="446" t="s">
        <v>953</v>
      </c>
    </row>
    <row r="158" spans="1:3">
      <c r="A158" s="445"/>
      <c r="B158" s="1045" t="s">
        <v>638</v>
      </c>
      <c r="C158" s="1046"/>
    </row>
    <row r="159" spans="1:3" ht="39" customHeight="1">
      <c r="A159" s="445"/>
      <c r="B159" s="1054" t="s">
        <v>927</v>
      </c>
      <c r="C159" s="1055"/>
    </row>
    <row r="160" spans="1:3">
      <c r="A160" s="445" t="s">
        <v>639</v>
      </c>
      <c r="B160" s="468" t="s">
        <v>549</v>
      </c>
      <c r="C160" s="459" t="s">
        <v>640</v>
      </c>
    </row>
    <row r="161" spans="1:3">
      <c r="A161" s="445" t="s">
        <v>369</v>
      </c>
      <c r="B161" s="465" t="s">
        <v>550</v>
      </c>
      <c r="C161" s="467" t="s">
        <v>926</v>
      </c>
    </row>
    <row r="162" spans="1:3" ht="24">
      <c r="A162" s="445" t="s">
        <v>376</v>
      </c>
      <c r="B162" s="459" t="s">
        <v>551</v>
      </c>
      <c r="C162" s="467" t="s">
        <v>641</v>
      </c>
    </row>
    <row r="163" spans="1:3">
      <c r="A163" s="445" t="s">
        <v>642</v>
      </c>
      <c r="B163" s="465" t="s">
        <v>552</v>
      </c>
      <c r="C163" s="466" t="s">
        <v>643</v>
      </c>
    </row>
    <row r="164" spans="1:3" ht="24">
      <c r="A164" s="445" t="s">
        <v>644</v>
      </c>
      <c r="B164" s="465" t="s">
        <v>881</v>
      </c>
      <c r="C164" s="464" t="s">
        <v>925</v>
      </c>
    </row>
    <row r="165" spans="1:3" ht="24">
      <c r="A165" s="445" t="s">
        <v>377</v>
      </c>
      <c r="B165" s="465" t="s">
        <v>553</v>
      </c>
      <c r="C165" s="464" t="s">
        <v>646</v>
      </c>
    </row>
    <row r="166" spans="1:3" ht="24">
      <c r="A166" s="445" t="s">
        <v>645</v>
      </c>
      <c r="B166" s="462" t="s">
        <v>556</v>
      </c>
      <c r="C166" s="463" t="s">
        <v>653</v>
      </c>
    </row>
    <row r="167" spans="1:3" ht="24">
      <c r="A167" s="445" t="s">
        <v>647</v>
      </c>
      <c r="B167" s="462" t="s">
        <v>554</v>
      </c>
      <c r="C167" s="464" t="s">
        <v>649</v>
      </c>
    </row>
    <row r="168" spans="1:3" ht="26.4" customHeight="1">
      <c r="A168" s="445" t="s">
        <v>648</v>
      </c>
      <c r="B168" s="462" t="s">
        <v>555</v>
      </c>
      <c r="C168" s="463" t="s">
        <v>651</v>
      </c>
    </row>
    <row r="169" spans="1:3" ht="24">
      <c r="A169" s="445" t="s">
        <v>650</v>
      </c>
      <c r="B169" s="439" t="s">
        <v>557</v>
      </c>
      <c r="C169" s="463" t="s">
        <v>655</v>
      </c>
    </row>
    <row r="170" spans="1:3" ht="24">
      <c r="A170" s="445" t="s">
        <v>652</v>
      </c>
      <c r="B170" s="462" t="s">
        <v>558</v>
      </c>
      <c r="C170" s="461" t="s">
        <v>656</v>
      </c>
    </row>
    <row r="171" spans="1:3">
      <c r="A171" s="445" t="s">
        <v>654</v>
      </c>
      <c r="B171" s="460" t="s">
        <v>559</v>
      </c>
      <c r="C171" s="459" t="s">
        <v>657</v>
      </c>
    </row>
    <row r="172" spans="1:3" ht="24">
      <c r="A172" s="445"/>
      <c r="B172" s="458" t="s">
        <v>924</v>
      </c>
      <c r="C172" s="457" t="s">
        <v>658</v>
      </c>
    </row>
    <row r="173" spans="1:3" ht="24">
      <c r="A173" s="445"/>
      <c r="B173" s="458" t="s">
        <v>923</v>
      </c>
      <c r="C173" s="457" t="s">
        <v>659</v>
      </c>
    </row>
    <row r="174" spans="1:3" ht="24">
      <c r="A174" s="445"/>
      <c r="B174" s="458" t="s">
        <v>922</v>
      </c>
      <c r="C174" s="457" t="s">
        <v>660</v>
      </c>
    </row>
    <row r="175" spans="1:3">
      <c r="A175" s="445"/>
      <c r="B175" s="1045" t="s">
        <v>661</v>
      </c>
      <c r="C175" s="1046"/>
    </row>
    <row r="176" spans="1:3">
      <c r="A176" s="445"/>
      <c r="B176" s="1047" t="s">
        <v>921</v>
      </c>
      <c r="C176" s="1048"/>
    </row>
    <row r="177" spans="1:3">
      <c r="A177" s="444">
        <v>1</v>
      </c>
      <c r="B177" s="457" t="s">
        <v>563</v>
      </c>
      <c r="C177" s="457" t="s">
        <v>563</v>
      </c>
    </row>
    <row r="178" spans="1:3" ht="24">
      <c r="A178" s="444">
        <v>2</v>
      </c>
      <c r="B178" s="457" t="s">
        <v>662</v>
      </c>
      <c r="C178" s="457" t="s">
        <v>663</v>
      </c>
    </row>
    <row r="179" spans="1:3">
      <c r="A179" s="444">
        <v>3</v>
      </c>
      <c r="B179" s="457" t="s">
        <v>565</v>
      </c>
      <c r="C179" s="457" t="s">
        <v>664</v>
      </c>
    </row>
    <row r="180" spans="1:3" ht="24">
      <c r="A180" s="444">
        <v>4</v>
      </c>
      <c r="B180" s="457" t="s">
        <v>566</v>
      </c>
      <c r="C180" s="457" t="s">
        <v>665</v>
      </c>
    </row>
    <row r="181" spans="1:3" ht="24">
      <c r="A181" s="444">
        <v>5</v>
      </c>
      <c r="B181" s="457" t="s">
        <v>567</v>
      </c>
      <c r="C181" s="457" t="s">
        <v>687</v>
      </c>
    </row>
    <row r="182" spans="1:3" ht="48">
      <c r="A182" s="444">
        <v>6</v>
      </c>
      <c r="B182" s="457" t="s">
        <v>568</v>
      </c>
      <c r="C182" s="457" t="s">
        <v>666</v>
      </c>
    </row>
    <row r="183" spans="1:3">
      <c r="A183" s="445"/>
      <c r="B183" s="1045" t="s">
        <v>667</v>
      </c>
      <c r="C183" s="1046"/>
    </row>
    <row r="184" spans="1:3">
      <c r="A184" s="445"/>
      <c r="B184" s="1049" t="s">
        <v>920</v>
      </c>
      <c r="C184" s="1050"/>
    </row>
    <row r="185" spans="1:3" ht="24">
      <c r="A185" s="445">
        <v>1.1000000000000001</v>
      </c>
      <c r="B185" s="456" t="s">
        <v>573</v>
      </c>
      <c r="C185" s="454" t="s">
        <v>668</v>
      </c>
    </row>
    <row r="186" spans="1:3" ht="50.1" customHeight="1">
      <c r="A186" s="445" t="s">
        <v>157</v>
      </c>
      <c r="B186" s="440" t="s">
        <v>574</v>
      </c>
      <c r="C186" s="454" t="s">
        <v>669</v>
      </c>
    </row>
    <row r="187" spans="1:3">
      <c r="A187" s="445" t="s">
        <v>575</v>
      </c>
      <c r="B187" s="455" t="s">
        <v>576</v>
      </c>
      <c r="C187" s="1051" t="s">
        <v>919</v>
      </c>
    </row>
    <row r="188" spans="1:3">
      <c r="A188" s="445" t="s">
        <v>577</v>
      </c>
      <c r="B188" s="455" t="s">
        <v>578</v>
      </c>
      <c r="C188" s="1051"/>
    </row>
    <row r="189" spans="1:3">
      <c r="A189" s="445" t="s">
        <v>579</v>
      </c>
      <c r="B189" s="455" t="s">
        <v>580</v>
      </c>
      <c r="C189" s="1051"/>
    </row>
    <row r="190" spans="1:3">
      <c r="A190" s="445" t="s">
        <v>581</v>
      </c>
      <c r="B190" s="455" t="s">
        <v>582</v>
      </c>
      <c r="C190" s="1051"/>
    </row>
    <row r="191" spans="1:3" ht="25.5" customHeight="1">
      <c r="A191" s="445">
        <v>1.2</v>
      </c>
      <c r="B191" s="453" t="s">
        <v>895</v>
      </c>
      <c r="C191" s="438" t="s">
        <v>954</v>
      </c>
    </row>
    <row r="192" spans="1:3" ht="24">
      <c r="A192" s="445" t="s">
        <v>584</v>
      </c>
      <c r="B192" s="448" t="s">
        <v>585</v>
      </c>
      <c r="C192" s="451" t="s">
        <v>670</v>
      </c>
    </row>
    <row r="193" spans="1:4" ht="24">
      <c r="A193" s="445" t="s">
        <v>586</v>
      </c>
      <c r="B193" s="452" t="s">
        <v>587</v>
      </c>
      <c r="C193" s="451" t="s">
        <v>671</v>
      </c>
    </row>
    <row r="194" spans="1:4" ht="26.1" customHeight="1">
      <c r="A194" s="445" t="s">
        <v>588</v>
      </c>
      <c r="B194" s="450" t="s">
        <v>589</v>
      </c>
      <c r="C194" s="438" t="s">
        <v>672</v>
      </c>
    </row>
    <row r="195" spans="1:4" ht="24">
      <c r="A195" s="445" t="s">
        <v>590</v>
      </c>
      <c r="B195" s="449" t="s">
        <v>591</v>
      </c>
      <c r="C195" s="438" t="s">
        <v>673</v>
      </c>
      <c r="D195" s="299"/>
    </row>
    <row r="196" spans="1:4" ht="12.6">
      <c r="A196" s="445">
        <v>1.4</v>
      </c>
      <c r="B196" s="448" t="s">
        <v>680</v>
      </c>
      <c r="C196" s="447" t="s">
        <v>674</v>
      </c>
      <c r="D196" s="300"/>
    </row>
    <row r="197" spans="1:4" ht="12.6">
      <c r="A197" s="445">
        <v>1.5</v>
      </c>
      <c r="B197" s="448" t="s">
        <v>681</v>
      </c>
      <c r="C197" s="447" t="s">
        <v>674</v>
      </c>
      <c r="D197" s="301"/>
    </row>
    <row r="198" spans="1:4" ht="12.6">
      <c r="A198" s="445"/>
      <c r="B198" s="1037" t="s">
        <v>675</v>
      </c>
      <c r="C198" s="1037"/>
      <c r="D198" s="301"/>
    </row>
    <row r="199" spans="1:4" ht="12.6">
      <c r="A199" s="445"/>
      <c r="B199" s="1049" t="s">
        <v>918</v>
      </c>
      <c r="C199" s="1049"/>
      <c r="D199" s="301"/>
    </row>
    <row r="200" spans="1:4" ht="12.6">
      <c r="A200" s="444"/>
      <c r="B200" s="441" t="s">
        <v>917</v>
      </c>
      <c r="C200" s="446" t="s">
        <v>951</v>
      </c>
      <c r="D200" s="301"/>
    </row>
    <row r="201" spans="1:4" ht="12.6">
      <c r="A201" s="445"/>
      <c r="B201" s="1037" t="s">
        <v>676</v>
      </c>
      <c r="C201" s="1037"/>
      <c r="D201" s="302"/>
    </row>
    <row r="202" spans="1:4" ht="12.6">
      <c r="A202" s="444"/>
      <c r="B202" s="1052" t="s">
        <v>916</v>
      </c>
      <c r="C202" s="1052"/>
      <c r="D202" s="303"/>
    </row>
    <row r="203" spans="1:4" ht="12.6">
      <c r="B203" s="1037" t="s">
        <v>714</v>
      </c>
      <c r="C203" s="1037"/>
      <c r="D203" s="304"/>
    </row>
    <row r="204" spans="1:4" ht="24">
      <c r="A204" s="440">
        <v>1</v>
      </c>
      <c r="B204" s="441" t="s">
        <v>690</v>
      </c>
      <c r="C204" s="438" t="s">
        <v>702</v>
      </c>
      <c r="D204" s="303"/>
    </row>
    <row r="205" spans="1:4" ht="18" customHeight="1">
      <c r="A205" s="440">
        <v>2</v>
      </c>
      <c r="B205" s="441" t="s">
        <v>691</v>
      </c>
      <c r="C205" s="438" t="s">
        <v>703</v>
      </c>
      <c r="D205" s="304"/>
    </row>
    <row r="206" spans="1:4" ht="24">
      <c r="A206" s="440">
        <v>3</v>
      </c>
      <c r="B206" s="441" t="s">
        <v>692</v>
      </c>
      <c r="C206" s="441" t="s">
        <v>704</v>
      </c>
      <c r="D206" s="305"/>
    </row>
    <row r="207" spans="1:4" ht="12.6">
      <c r="A207" s="440">
        <v>4</v>
      </c>
      <c r="B207" s="441" t="s">
        <v>693</v>
      </c>
      <c r="C207" s="441" t="s">
        <v>705</v>
      </c>
      <c r="D207" s="305"/>
    </row>
    <row r="208" spans="1:4" ht="24">
      <c r="A208" s="440">
        <v>5</v>
      </c>
      <c r="B208" s="441" t="s">
        <v>694</v>
      </c>
      <c r="C208" s="441" t="s">
        <v>706</v>
      </c>
    </row>
    <row r="209" spans="1:3" ht="24.6" customHeight="1">
      <c r="A209" s="440">
        <v>6</v>
      </c>
      <c r="B209" s="441" t="s">
        <v>695</v>
      </c>
      <c r="C209" s="441" t="s">
        <v>707</v>
      </c>
    </row>
    <row r="210" spans="1:3" ht="24">
      <c r="A210" s="440">
        <v>7</v>
      </c>
      <c r="B210" s="441" t="s">
        <v>696</v>
      </c>
      <c r="C210" s="441" t="s">
        <v>708</v>
      </c>
    </row>
    <row r="211" spans="1:3">
      <c r="A211" s="440">
        <v>7.1</v>
      </c>
      <c r="B211" s="443" t="s">
        <v>697</v>
      </c>
      <c r="C211" s="441" t="s">
        <v>709</v>
      </c>
    </row>
    <row r="212" spans="1:3">
      <c r="A212" s="440">
        <v>7.2</v>
      </c>
      <c r="B212" s="443" t="s">
        <v>698</v>
      </c>
      <c r="C212" s="441" t="s">
        <v>710</v>
      </c>
    </row>
    <row r="213" spans="1:3">
      <c r="A213" s="440">
        <v>7.3</v>
      </c>
      <c r="B213" s="442" t="s">
        <v>699</v>
      </c>
      <c r="C213" s="441" t="s">
        <v>711</v>
      </c>
    </row>
    <row r="214" spans="1:3" ht="39.6" customHeight="1">
      <c r="A214" s="440">
        <v>8</v>
      </c>
      <c r="B214" s="441" t="s">
        <v>700</v>
      </c>
      <c r="C214" s="438" t="s">
        <v>712</v>
      </c>
    </row>
    <row r="215" spans="1:3">
      <c r="A215" s="440">
        <v>9</v>
      </c>
      <c r="B215" s="441" t="s">
        <v>701</v>
      </c>
      <c r="C215" s="438" t="s">
        <v>713</v>
      </c>
    </row>
    <row r="216" spans="1:3" ht="24">
      <c r="A216" s="483">
        <v>10.1</v>
      </c>
      <c r="B216" s="484" t="s">
        <v>721</v>
      </c>
      <c r="C216" s="475" t="s">
        <v>722</v>
      </c>
    </row>
    <row r="217" spans="1:3">
      <c r="A217" s="1053"/>
      <c r="B217" s="485" t="s">
        <v>908</v>
      </c>
      <c r="C217" s="438" t="s">
        <v>915</v>
      </c>
    </row>
    <row r="218" spans="1:3">
      <c r="A218" s="1053"/>
      <c r="B218" s="439" t="s">
        <v>572</v>
      </c>
      <c r="C218" s="438" t="s">
        <v>914</v>
      </c>
    </row>
    <row r="219" spans="1:3">
      <c r="A219" s="1053"/>
      <c r="B219" s="439" t="s">
        <v>907</v>
      </c>
      <c r="C219" s="438" t="s">
        <v>955</v>
      </c>
    </row>
    <row r="220" spans="1:3">
      <c r="A220" s="1053"/>
      <c r="B220" s="439" t="s">
        <v>715</v>
      </c>
      <c r="C220" s="438" t="s">
        <v>913</v>
      </c>
    </row>
    <row r="221" spans="1:3" ht="24">
      <c r="A221" s="1053"/>
      <c r="B221" s="439" t="s">
        <v>719</v>
      </c>
      <c r="C221" s="454" t="s">
        <v>912</v>
      </c>
    </row>
    <row r="222" spans="1:3" ht="36">
      <c r="A222" s="1053"/>
      <c r="B222" s="439" t="s">
        <v>718</v>
      </c>
      <c r="C222" s="438" t="s">
        <v>911</v>
      </c>
    </row>
    <row r="223" spans="1:3">
      <c r="A223" s="1053"/>
      <c r="B223" s="439" t="s">
        <v>956</v>
      </c>
      <c r="C223" s="438" t="s">
        <v>910</v>
      </c>
    </row>
    <row r="224" spans="1:3" ht="24">
      <c r="A224" s="1053"/>
      <c r="B224" s="439" t="s">
        <v>957</v>
      </c>
      <c r="C224" s="438" t="s">
        <v>909</v>
      </c>
    </row>
    <row r="225" spans="1:3" ht="12.6">
      <c r="A225" s="476"/>
      <c r="B225" s="477"/>
      <c r="C225" s="478"/>
    </row>
    <row r="226" spans="1:3" ht="12.6">
      <c r="A226" s="476"/>
      <c r="B226" s="478"/>
      <c r="C226" s="479"/>
    </row>
    <row r="227" spans="1:3" ht="12.6">
      <c r="A227" s="476"/>
      <c r="B227" s="478"/>
      <c r="C227" s="479"/>
    </row>
    <row r="228" spans="1:3" ht="12.6">
      <c r="A228" s="476"/>
      <c r="B228" s="480"/>
      <c r="C228" s="479"/>
    </row>
    <row r="229" spans="1:3">
      <c r="A229" s="1044"/>
      <c r="B229" s="481"/>
      <c r="C229" s="479"/>
    </row>
    <row r="230" spans="1:3">
      <c r="A230" s="1044"/>
      <c r="B230" s="481"/>
      <c r="C230" s="479"/>
    </row>
    <row r="231" spans="1:3">
      <c r="A231" s="1044"/>
      <c r="B231" s="481"/>
      <c r="C231" s="479"/>
    </row>
    <row r="232" spans="1:3">
      <c r="A232" s="1044"/>
      <c r="B232" s="481"/>
      <c r="C232" s="482"/>
    </row>
    <row r="233" spans="1:3" ht="40.5" customHeight="1">
      <c r="A233" s="1044"/>
      <c r="B233" s="481"/>
      <c r="C233" s="479"/>
    </row>
    <row r="234" spans="1:3" ht="24" customHeight="1">
      <c r="A234" s="1044"/>
      <c r="B234" s="481"/>
      <c r="C234" s="479"/>
    </row>
    <row r="235" spans="1:3">
      <c r="A235" s="1044"/>
      <c r="B235" s="481"/>
      <c r="C235" s="479"/>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H45"/>
  <sheetViews>
    <sheetView topLeftCell="A34" zoomScale="80" zoomScaleNormal="80" workbookViewId="0">
      <selection activeCell="Q10" sqref="Q10"/>
    </sheetView>
  </sheetViews>
  <sheetFormatPr defaultRowHeight="14.4"/>
  <cols>
    <col min="2" max="2" width="66.5546875" customWidth="1"/>
    <col min="3" max="8" width="13.6640625" customWidth="1"/>
  </cols>
  <sheetData>
    <row r="1" spans="1:8">
      <c r="A1" s="17" t="s">
        <v>108</v>
      </c>
      <c r="B1" s="253" t="str">
        <f>Info!C2</f>
        <v>სს ”ლიბერთი ბანკი”</v>
      </c>
      <c r="C1" s="16"/>
      <c r="D1" s="215"/>
      <c r="E1" s="215"/>
      <c r="F1" s="215"/>
      <c r="G1" s="215"/>
    </row>
    <row r="2" spans="1:8">
      <c r="A2" s="17" t="s">
        <v>109</v>
      </c>
      <c r="B2" s="494">
        <f>'1. key ratios'!B2</f>
        <v>45291</v>
      </c>
      <c r="C2" s="29"/>
      <c r="D2" s="18"/>
      <c r="E2" s="18"/>
      <c r="F2" s="18"/>
      <c r="G2" s="18"/>
      <c r="H2" s="1"/>
    </row>
    <row r="3" spans="1:8" ht="15" thickBot="1">
      <c r="A3" s="17"/>
      <c r="B3" s="16"/>
      <c r="C3" s="29"/>
      <c r="D3" s="18"/>
      <c r="E3" s="18"/>
      <c r="F3" s="18"/>
      <c r="G3" s="18"/>
      <c r="H3" s="1"/>
    </row>
    <row r="4" spans="1:8">
      <c r="A4" s="890" t="s">
        <v>25</v>
      </c>
      <c r="B4" s="888" t="s">
        <v>166</v>
      </c>
      <c r="C4" s="883" t="s">
        <v>114</v>
      </c>
      <c r="D4" s="883"/>
      <c r="E4" s="883"/>
      <c r="F4" s="883" t="s">
        <v>115</v>
      </c>
      <c r="G4" s="883"/>
      <c r="H4" s="884"/>
    </row>
    <row r="5" spans="1:8" ht="15.6" customHeight="1">
      <c r="A5" s="891"/>
      <c r="B5" s="889"/>
      <c r="C5" s="712" t="s">
        <v>26</v>
      </c>
      <c r="D5" s="712" t="s">
        <v>88</v>
      </c>
      <c r="E5" s="712" t="s">
        <v>66</v>
      </c>
      <c r="F5" s="712" t="s">
        <v>26</v>
      </c>
      <c r="G5" s="712" t="s">
        <v>88</v>
      </c>
      <c r="H5" s="776" t="s">
        <v>66</v>
      </c>
    </row>
    <row r="6" spans="1:8">
      <c r="A6" s="782">
        <v>1</v>
      </c>
      <c r="B6" s="320" t="s">
        <v>776</v>
      </c>
      <c r="C6" s="713">
        <f>SUM(C7:C12)</f>
        <v>474554915.53255975</v>
      </c>
      <c r="D6" s="713">
        <f>SUM(D7:D12)</f>
        <v>48350560.588458851</v>
      </c>
      <c r="E6" s="714">
        <f>C6+D6</f>
        <v>522905476.12101859</v>
      </c>
      <c r="F6" s="713">
        <f>SUM(F7:F12)</f>
        <v>297404864.63114375</v>
      </c>
      <c r="G6" s="713">
        <f>SUM(G7:G12)</f>
        <v>25548604.324214119</v>
      </c>
      <c r="H6" s="783">
        <f>F6+G6</f>
        <v>322953468.95535785</v>
      </c>
    </row>
    <row r="7" spans="1:8">
      <c r="A7" s="782">
        <v>1.1000000000000001</v>
      </c>
      <c r="B7" s="321" t="s">
        <v>730</v>
      </c>
      <c r="C7" s="713"/>
      <c r="D7" s="713"/>
      <c r="E7" s="714">
        <f t="shared" ref="E7:E45" si="0">C7+D7</f>
        <v>0</v>
      </c>
      <c r="F7" s="713"/>
      <c r="G7" s="713"/>
      <c r="H7" s="783">
        <f t="shared" ref="H7:H45" si="1">F7+G7</f>
        <v>0</v>
      </c>
    </row>
    <row r="8" spans="1:8" ht="20.399999999999999">
      <c r="A8" s="782">
        <v>1.2</v>
      </c>
      <c r="B8" s="321" t="s">
        <v>777</v>
      </c>
      <c r="C8" s="713"/>
      <c r="D8" s="713"/>
      <c r="E8" s="714">
        <f t="shared" si="0"/>
        <v>0</v>
      </c>
      <c r="F8" s="713"/>
      <c r="G8" s="713"/>
      <c r="H8" s="783">
        <f t="shared" si="1"/>
        <v>0</v>
      </c>
    </row>
    <row r="9" spans="1:8" ht="21.6" customHeight="1">
      <c r="A9" s="782">
        <v>1.3</v>
      </c>
      <c r="B9" s="318" t="s">
        <v>778</v>
      </c>
      <c r="C9" s="713"/>
      <c r="D9" s="713"/>
      <c r="E9" s="714">
        <f t="shared" si="0"/>
        <v>0</v>
      </c>
      <c r="F9" s="713"/>
      <c r="G9" s="713"/>
      <c r="H9" s="783">
        <f t="shared" si="1"/>
        <v>0</v>
      </c>
    </row>
    <row r="10" spans="1:8" ht="20.399999999999999">
      <c r="A10" s="782">
        <v>1.4</v>
      </c>
      <c r="B10" s="318" t="s">
        <v>734</v>
      </c>
      <c r="C10" s="713"/>
      <c r="D10" s="713"/>
      <c r="E10" s="714">
        <f t="shared" si="0"/>
        <v>0</v>
      </c>
      <c r="F10" s="713"/>
      <c r="G10" s="713"/>
      <c r="H10" s="783">
        <f t="shared" si="1"/>
        <v>0</v>
      </c>
    </row>
    <row r="11" spans="1:8">
      <c r="A11" s="782">
        <v>1.5</v>
      </c>
      <c r="B11" s="318" t="s">
        <v>737</v>
      </c>
      <c r="C11" s="713">
        <v>462277513.16255975</v>
      </c>
      <c r="D11" s="713">
        <v>47694725.988458849</v>
      </c>
      <c r="E11" s="714">
        <f t="shared" si="0"/>
        <v>509972239.15101862</v>
      </c>
      <c r="F11" s="713">
        <v>289431353.81114376</v>
      </c>
      <c r="G11" s="713">
        <v>24867348.999535121</v>
      </c>
      <c r="H11" s="783">
        <f t="shared" si="1"/>
        <v>314298702.8106789</v>
      </c>
    </row>
    <row r="12" spans="1:8">
      <c r="A12" s="782">
        <v>1.6</v>
      </c>
      <c r="B12" s="322" t="s">
        <v>99</v>
      </c>
      <c r="C12" s="743">
        <v>12277402.369999988</v>
      </c>
      <c r="D12" s="743">
        <v>655834.59999999963</v>
      </c>
      <c r="E12" s="714">
        <f>C12+D12</f>
        <v>12933236.969999988</v>
      </c>
      <c r="F12" s="713">
        <v>7973510.8200000022</v>
      </c>
      <c r="G12" s="713">
        <v>681255.32467900007</v>
      </c>
      <c r="H12" s="783">
        <f t="shared" si="1"/>
        <v>8654766.1446790025</v>
      </c>
    </row>
    <row r="13" spans="1:8">
      <c r="A13" s="782">
        <v>2</v>
      </c>
      <c r="B13" s="323" t="s">
        <v>779</v>
      </c>
      <c r="C13" s="713">
        <f>SUM(C14:C17)</f>
        <v>-218499240.97659567</v>
      </c>
      <c r="D13" s="713">
        <f>SUM(D14:D17)</f>
        <v>-16607141.677913038</v>
      </c>
      <c r="E13" s="714">
        <f t="shared" si="0"/>
        <v>-235106382.65450871</v>
      </c>
      <c r="F13" s="713">
        <f>SUM(F14:F17)</f>
        <v>-126876008.98000002</v>
      </c>
      <c r="G13" s="713">
        <f>SUM(G14:G17)</f>
        <v>-13273592.247638112</v>
      </c>
      <c r="H13" s="783">
        <f t="shared" si="1"/>
        <v>-140149601.22763813</v>
      </c>
    </row>
    <row r="14" spans="1:8">
      <c r="A14" s="782">
        <v>2.1</v>
      </c>
      <c r="B14" s="318" t="s">
        <v>780</v>
      </c>
      <c r="C14" s="713"/>
      <c r="D14" s="713"/>
      <c r="E14" s="714">
        <f t="shared" si="0"/>
        <v>0</v>
      </c>
      <c r="F14" s="713"/>
      <c r="G14" s="713"/>
      <c r="H14" s="783">
        <f t="shared" si="1"/>
        <v>0</v>
      </c>
    </row>
    <row r="15" spans="1:8" ht="24.6" customHeight="1">
      <c r="A15" s="782">
        <v>2.2000000000000002</v>
      </c>
      <c r="B15" s="318" t="s">
        <v>781</v>
      </c>
      <c r="C15" s="713"/>
      <c r="D15" s="713"/>
      <c r="E15" s="714">
        <f t="shared" si="0"/>
        <v>0</v>
      </c>
      <c r="F15" s="713"/>
      <c r="G15" s="713"/>
      <c r="H15" s="783">
        <f t="shared" si="1"/>
        <v>0</v>
      </c>
    </row>
    <row r="16" spans="1:8" ht="20.399999999999999" customHeight="1">
      <c r="A16" s="782">
        <v>2.2999999999999998</v>
      </c>
      <c r="B16" s="318" t="s">
        <v>782</v>
      </c>
      <c r="C16" s="743">
        <v>-218061308.23659566</v>
      </c>
      <c r="D16" s="743">
        <v>-15693501.307913039</v>
      </c>
      <c r="E16" s="714">
        <f t="shared" si="0"/>
        <v>-233754809.5445087</v>
      </c>
      <c r="F16" s="713">
        <v>-126656056.44000001</v>
      </c>
      <c r="G16" s="713">
        <v>-12344210.637638113</v>
      </c>
      <c r="H16" s="783">
        <f t="shared" si="1"/>
        <v>-139000267.07763812</v>
      </c>
    </row>
    <row r="17" spans="1:8">
      <c r="A17" s="782">
        <v>2.4</v>
      </c>
      <c r="B17" s="318" t="s">
        <v>783</v>
      </c>
      <c r="C17" s="743">
        <v>-437932.74</v>
      </c>
      <c r="D17" s="743">
        <v>-913640.36999999953</v>
      </c>
      <c r="E17" s="714">
        <f t="shared" si="0"/>
        <v>-1351573.1099999994</v>
      </c>
      <c r="F17" s="713">
        <v>-219952.54000000004</v>
      </c>
      <c r="G17" s="713">
        <v>-929381.6100000001</v>
      </c>
      <c r="H17" s="783">
        <f t="shared" si="1"/>
        <v>-1149334.1500000001</v>
      </c>
    </row>
    <row r="18" spans="1:8">
      <c r="A18" s="782">
        <v>3</v>
      </c>
      <c r="B18" s="323" t="s">
        <v>784</v>
      </c>
      <c r="C18" s="713"/>
      <c r="D18" s="713"/>
      <c r="E18" s="714">
        <f t="shared" si="0"/>
        <v>0</v>
      </c>
      <c r="F18" s="713"/>
      <c r="G18" s="713"/>
      <c r="H18" s="783">
        <f t="shared" si="1"/>
        <v>0</v>
      </c>
    </row>
    <row r="19" spans="1:8">
      <c r="A19" s="782">
        <v>4</v>
      </c>
      <c r="B19" s="323" t="s">
        <v>785</v>
      </c>
      <c r="C19" s="713">
        <v>41179242.469999984</v>
      </c>
      <c r="D19" s="713">
        <v>10087382.110000012</v>
      </c>
      <c r="E19" s="714">
        <f t="shared" si="0"/>
        <v>51266624.579999998</v>
      </c>
      <c r="F19" s="713">
        <v>23485777.179999914</v>
      </c>
      <c r="G19" s="713">
        <v>8690303.8900000025</v>
      </c>
      <c r="H19" s="783">
        <f t="shared" si="1"/>
        <v>32176081.069999918</v>
      </c>
    </row>
    <row r="20" spans="1:8">
      <c r="A20" s="782">
        <v>5</v>
      </c>
      <c r="B20" s="323" t="s">
        <v>786</v>
      </c>
      <c r="C20" s="713">
        <v>-6310461.5500000007</v>
      </c>
      <c r="D20" s="713">
        <v>-16810078.369999997</v>
      </c>
      <c r="E20" s="714">
        <f t="shared" si="0"/>
        <v>-23120539.919999998</v>
      </c>
      <c r="F20" s="713">
        <v>-2975414.26</v>
      </c>
      <c r="G20" s="713">
        <v>-9680006.2599999998</v>
      </c>
      <c r="H20" s="783">
        <f t="shared" si="1"/>
        <v>-12655420.52</v>
      </c>
    </row>
    <row r="21" spans="1:8" ht="38.4" customHeight="1">
      <c r="A21" s="782">
        <v>6</v>
      </c>
      <c r="B21" s="323" t="s">
        <v>787</v>
      </c>
      <c r="C21" s="713">
        <v>242469.51</v>
      </c>
      <c r="D21" s="713">
        <v>0</v>
      </c>
      <c r="E21" s="714">
        <f t="shared" si="0"/>
        <v>242469.51</v>
      </c>
      <c r="F21" s="713">
        <v>363700.92000000016</v>
      </c>
      <c r="G21" s="713">
        <v>0</v>
      </c>
      <c r="H21" s="783">
        <f t="shared" si="1"/>
        <v>363700.92000000016</v>
      </c>
    </row>
    <row r="22" spans="1:8" ht="27.6" customHeight="1">
      <c r="A22" s="782">
        <v>7</v>
      </c>
      <c r="B22" s="323" t="s">
        <v>788</v>
      </c>
      <c r="C22" s="713"/>
      <c r="D22" s="713"/>
      <c r="E22" s="714">
        <f t="shared" si="0"/>
        <v>0</v>
      </c>
      <c r="F22" s="713"/>
      <c r="G22" s="713"/>
      <c r="H22" s="783">
        <f t="shared" si="1"/>
        <v>0</v>
      </c>
    </row>
    <row r="23" spans="1:8" ht="36.9" customHeight="1">
      <c r="A23" s="782">
        <v>8</v>
      </c>
      <c r="B23" s="324" t="s">
        <v>789</v>
      </c>
      <c r="C23" s="713"/>
      <c r="D23" s="713"/>
      <c r="E23" s="714">
        <f t="shared" si="0"/>
        <v>0</v>
      </c>
      <c r="F23" s="713"/>
      <c r="G23" s="713"/>
      <c r="H23" s="783">
        <f t="shared" si="1"/>
        <v>0</v>
      </c>
    </row>
    <row r="24" spans="1:8" ht="34.5" customHeight="1">
      <c r="A24" s="782">
        <v>9</v>
      </c>
      <c r="B24" s="324" t="s">
        <v>790</v>
      </c>
      <c r="C24" s="713"/>
      <c r="D24" s="713"/>
      <c r="E24" s="714">
        <f t="shared" si="0"/>
        <v>0</v>
      </c>
      <c r="F24" s="713"/>
      <c r="G24" s="713"/>
      <c r="H24" s="783">
        <f t="shared" si="1"/>
        <v>0</v>
      </c>
    </row>
    <row r="25" spans="1:8">
      <c r="A25" s="782">
        <v>10</v>
      </c>
      <c r="B25" s="323" t="s">
        <v>791</v>
      </c>
      <c r="C25" s="713"/>
      <c r="D25" s="713"/>
      <c r="E25" s="714">
        <f t="shared" si="0"/>
        <v>0</v>
      </c>
      <c r="F25" s="713"/>
      <c r="G25" s="713"/>
      <c r="H25" s="783">
        <f t="shared" si="1"/>
        <v>0</v>
      </c>
    </row>
    <row r="26" spans="1:8" ht="27" customHeight="1">
      <c r="A26" s="782">
        <v>11</v>
      </c>
      <c r="B26" s="325" t="s">
        <v>792</v>
      </c>
      <c r="C26" s="713"/>
      <c r="D26" s="713"/>
      <c r="E26" s="714">
        <f t="shared" si="0"/>
        <v>0</v>
      </c>
      <c r="F26" s="713"/>
      <c r="G26" s="713"/>
      <c r="H26" s="783">
        <f t="shared" si="1"/>
        <v>0</v>
      </c>
    </row>
    <row r="27" spans="1:8">
      <c r="A27" s="782">
        <v>12</v>
      </c>
      <c r="B27" s="323" t="s">
        <v>793</v>
      </c>
      <c r="C27" s="713">
        <v>3048821.6199999992</v>
      </c>
      <c r="D27" s="713">
        <v>0</v>
      </c>
      <c r="E27" s="714">
        <f>C27+D27</f>
        <v>3048821.6199999992</v>
      </c>
      <c r="F27" s="713">
        <v>16588437.11999999</v>
      </c>
      <c r="G27" s="713">
        <v>0</v>
      </c>
      <c r="H27" s="783">
        <f t="shared" si="1"/>
        <v>16588437.11999999</v>
      </c>
    </row>
    <row r="28" spans="1:8">
      <c r="A28" s="782">
        <v>13</v>
      </c>
      <c r="B28" s="326" t="s">
        <v>794</v>
      </c>
      <c r="C28" s="713">
        <v>-30659102.240000006</v>
      </c>
      <c r="D28" s="713">
        <v>-1406668.4700000025</v>
      </c>
      <c r="E28" s="714">
        <f t="shared" si="0"/>
        <v>-32065770.710000008</v>
      </c>
      <c r="F28" s="713">
        <v>-23161534.732584041</v>
      </c>
      <c r="G28" s="713"/>
      <c r="H28" s="783">
        <f t="shared" si="1"/>
        <v>-23161534.732584041</v>
      </c>
    </row>
    <row r="29" spans="1:8">
      <c r="A29" s="782">
        <v>14</v>
      </c>
      <c r="B29" s="327" t="s">
        <v>795</v>
      </c>
      <c r="C29" s="713">
        <f>SUM(C30:C31)</f>
        <v>-125366966.28</v>
      </c>
      <c r="D29" s="713">
        <f>SUM(D30:D31)</f>
        <v>-994796.8200000003</v>
      </c>
      <c r="E29" s="714">
        <f t="shared" si="0"/>
        <v>-126361763.09999999</v>
      </c>
      <c r="F29" s="713">
        <f>SUM(F30:F31)</f>
        <v>-82502904.755501315</v>
      </c>
      <c r="G29" s="713">
        <f>SUM(G30:G31)</f>
        <v>0</v>
      </c>
      <c r="H29" s="783">
        <f t="shared" si="1"/>
        <v>-82502904.755501315</v>
      </c>
    </row>
    <row r="30" spans="1:8">
      <c r="A30" s="782">
        <v>14.1</v>
      </c>
      <c r="B30" s="312" t="s">
        <v>796</v>
      </c>
      <c r="C30" s="713">
        <v>-116674028.58</v>
      </c>
      <c r="D30" s="713"/>
      <c r="E30" s="714">
        <f t="shared" si="0"/>
        <v>-116674028.58</v>
      </c>
      <c r="F30" s="713">
        <v>-74269160.24550131</v>
      </c>
      <c r="G30" s="713"/>
      <c r="H30" s="783">
        <f t="shared" si="1"/>
        <v>-74269160.24550131</v>
      </c>
    </row>
    <row r="31" spans="1:8">
      <c r="A31" s="782">
        <v>14.2</v>
      </c>
      <c r="B31" s="312" t="s">
        <v>797</v>
      </c>
      <c r="C31" s="713">
        <v>-8692937.6999999993</v>
      </c>
      <c r="D31" s="713">
        <v>-994796.8200000003</v>
      </c>
      <c r="E31" s="714">
        <f t="shared" si="0"/>
        <v>-9687734.5199999996</v>
      </c>
      <c r="F31" s="713">
        <v>-8233744.5099999998</v>
      </c>
      <c r="G31" s="713"/>
      <c r="H31" s="783">
        <f t="shared" si="1"/>
        <v>-8233744.5099999998</v>
      </c>
    </row>
    <row r="32" spans="1:8">
      <c r="A32" s="782">
        <v>15</v>
      </c>
      <c r="B32" s="715" t="s">
        <v>798</v>
      </c>
      <c r="C32" s="713">
        <v>-34954250.139999993</v>
      </c>
      <c r="D32" s="713"/>
      <c r="E32" s="714">
        <f t="shared" si="0"/>
        <v>-34954250.139999993</v>
      </c>
      <c r="F32" s="713">
        <v>-25904152.291997805</v>
      </c>
      <c r="G32" s="713"/>
      <c r="H32" s="783">
        <f t="shared" si="1"/>
        <v>-25904152.291997805</v>
      </c>
    </row>
    <row r="33" spans="1:8" ht="22.5" customHeight="1">
      <c r="A33" s="782">
        <v>16</v>
      </c>
      <c r="B33" s="308" t="s">
        <v>799</v>
      </c>
      <c r="C33" s="713"/>
      <c r="D33" s="713"/>
      <c r="E33" s="714">
        <f t="shared" si="0"/>
        <v>0</v>
      </c>
      <c r="F33" s="713"/>
      <c r="G33" s="713"/>
      <c r="H33" s="783">
        <f t="shared" si="1"/>
        <v>0</v>
      </c>
    </row>
    <row r="34" spans="1:8">
      <c r="A34" s="782">
        <v>17</v>
      </c>
      <c r="B34" s="323" t="s">
        <v>800</v>
      </c>
      <c r="C34" s="713">
        <f>SUM(C35:C36)</f>
        <v>-584510.80667089578</v>
      </c>
      <c r="D34" s="713">
        <f>SUM(D35:D36)</f>
        <v>21356.356097364631</v>
      </c>
      <c r="E34" s="714">
        <f t="shared" si="0"/>
        <v>-563154.4505735311</v>
      </c>
      <c r="F34" s="713">
        <f>SUM(F35:F36)</f>
        <v>-844141.57134635362</v>
      </c>
      <c r="G34" s="713">
        <f>SUM(G35:G36)</f>
        <v>104758.10762223815</v>
      </c>
      <c r="H34" s="783">
        <f t="shared" si="1"/>
        <v>-739383.46372411551</v>
      </c>
    </row>
    <row r="35" spans="1:8">
      <c r="A35" s="782">
        <v>17.100000000000001</v>
      </c>
      <c r="B35" s="328" t="s">
        <v>801</v>
      </c>
      <c r="C35" s="713">
        <v>620865.75899366965</v>
      </c>
      <c r="D35" s="713">
        <v>8247.1817285856887</v>
      </c>
      <c r="E35" s="714">
        <f t="shared" si="0"/>
        <v>629112.94072225539</v>
      </c>
      <c r="F35" s="713">
        <v>355884.17112989805</v>
      </c>
      <c r="G35" s="713">
        <v>104758.10762223815</v>
      </c>
      <c r="H35" s="783">
        <f t="shared" si="1"/>
        <v>460642.27875213622</v>
      </c>
    </row>
    <row r="36" spans="1:8">
      <c r="A36" s="782">
        <v>17.2</v>
      </c>
      <c r="B36" s="312" t="s">
        <v>802</v>
      </c>
      <c r="C36" s="713">
        <v>-1205376.5656645654</v>
      </c>
      <c r="D36" s="713">
        <v>13109.174368778942</v>
      </c>
      <c r="E36" s="714">
        <f t="shared" si="0"/>
        <v>-1192267.3912957865</v>
      </c>
      <c r="F36" s="713">
        <v>-1200025.7424762517</v>
      </c>
      <c r="G36" s="713">
        <v>0</v>
      </c>
      <c r="H36" s="783">
        <f t="shared" si="1"/>
        <v>-1200025.7424762517</v>
      </c>
    </row>
    <row r="37" spans="1:8" ht="41.4" customHeight="1">
      <c r="A37" s="782">
        <v>18</v>
      </c>
      <c r="B37" s="329" t="s">
        <v>803</v>
      </c>
      <c r="C37" s="713">
        <f>SUM(C38:C39)</f>
        <v>-24184705.07733855</v>
      </c>
      <c r="D37" s="713">
        <f>SUM(D38:D39)</f>
        <v>-3730069.3010801147</v>
      </c>
      <c r="E37" s="714">
        <f t="shared" si="0"/>
        <v>-27914774.378418665</v>
      </c>
      <c r="F37" s="713">
        <f>SUM(F38:F39)</f>
        <v>-37515130.507635012</v>
      </c>
      <c r="G37" s="713">
        <f>SUM(G38:G39)</f>
        <v>7872912.0215730565</v>
      </c>
      <c r="H37" s="783">
        <f t="shared" si="1"/>
        <v>-29642218.486061957</v>
      </c>
    </row>
    <row r="38" spans="1:8" ht="20.399999999999999">
      <c r="A38" s="782">
        <v>18.100000000000001</v>
      </c>
      <c r="B38" s="318" t="s">
        <v>804</v>
      </c>
      <c r="C38" s="713">
        <v>10649006.739999998</v>
      </c>
      <c r="D38" s="713">
        <v>0</v>
      </c>
      <c r="E38" s="714">
        <f t="shared" si="0"/>
        <v>10649006.739999998</v>
      </c>
      <c r="F38" s="713">
        <v>-13716697.129999999</v>
      </c>
      <c r="G38" s="713">
        <v>0</v>
      </c>
      <c r="H38" s="783">
        <f t="shared" si="1"/>
        <v>-13716697.129999999</v>
      </c>
    </row>
    <row r="39" spans="1:8">
      <c r="A39" s="782">
        <v>18.2</v>
      </c>
      <c r="B39" s="318" t="s">
        <v>805</v>
      </c>
      <c r="C39" s="713">
        <v>-34833711.817338549</v>
      </c>
      <c r="D39" s="713">
        <v>-3730069.3010801147</v>
      </c>
      <c r="E39" s="714">
        <f t="shared" si="0"/>
        <v>-38563781.118418664</v>
      </c>
      <c r="F39" s="713">
        <v>-23798433.377635017</v>
      </c>
      <c r="G39" s="713">
        <v>7872912.0215730565</v>
      </c>
      <c r="H39" s="783">
        <f t="shared" si="1"/>
        <v>-15925521.356061962</v>
      </c>
    </row>
    <row r="40" spans="1:8" ht="24.6" customHeight="1">
      <c r="A40" s="782">
        <v>19</v>
      </c>
      <c r="B40" s="329" t="s">
        <v>806</v>
      </c>
      <c r="C40" s="713"/>
      <c r="D40" s="713"/>
      <c r="E40" s="714">
        <f t="shared" si="0"/>
        <v>0</v>
      </c>
      <c r="F40" s="713"/>
      <c r="G40" s="713"/>
      <c r="H40" s="783">
        <f t="shared" si="1"/>
        <v>0</v>
      </c>
    </row>
    <row r="41" spans="1:8" ht="24.9" customHeight="1">
      <c r="A41" s="782">
        <v>20</v>
      </c>
      <c r="B41" s="329" t="s">
        <v>807</v>
      </c>
      <c r="C41" s="713"/>
      <c r="D41" s="713"/>
      <c r="E41" s="714">
        <f t="shared" si="0"/>
        <v>0</v>
      </c>
      <c r="F41" s="713"/>
      <c r="G41" s="713"/>
      <c r="H41" s="783">
        <f t="shared" si="1"/>
        <v>0</v>
      </c>
    </row>
    <row r="42" spans="1:8" ht="33" customHeight="1">
      <c r="A42" s="782">
        <v>21</v>
      </c>
      <c r="B42" s="330" t="s">
        <v>808</v>
      </c>
      <c r="C42" s="713"/>
      <c r="D42" s="713"/>
      <c r="E42" s="714">
        <f t="shared" si="0"/>
        <v>0</v>
      </c>
      <c r="F42" s="713"/>
      <c r="G42" s="713"/>
      <c r="H42" s="783">
        <f t="shared" si="1"/>
        <v>0</v>
      </c>
    </row>
    <row r="43" spans="1:8">
      <c r="A43" s="782">
        <v>22</v>
      </c>
      <c r="B43" s="716" t="s">
        <v>809</v>
      </c>
      <c r="C43" s="713">
        <f>SUM(C6,C13,C18,C19,C20,C21,C22,C23,C24,C25,C26,C27,C28,C29,C32,C33,C34,C37,C40,C41,C42)</f>
        <v>78466212.061954632</v>
      </c>
      <c r="D43" s="713">
        <f>SUM(D6,D13,D18,D19,D20,D21,D22,D23,D24,D25,D26,D27,D28,D29,D32,D33,D34,D37,D40,D41,D42)</f>
        <v>18910544.415563073</v>
      </c>
      <c r="E43" s="714">
        <f t="shared" si="0"/>
        <v>97376756.477517709</v>
      </c>
      <c r="F43" s="713">
        <f>SUM(F6,F13,F18,F19,F20,F21,F22,F23,F24,F25,F26,F27,F28,F29,F32,F33,F34,F37,F40,F41,F42)</f>
        <v>38063492.752079129</v>
      </c>
      <c r="G43" s="713">
        <f>SUM(G6,G13,G18,G19,G20,G21,G22,G23,G24,G25,G26,G27,G28,G29,G32,G33,G34,G37,G40,G41,G42)</f>
        <v>19262979.835771304</v>
      </c>
      <c r="H43" s="783">
        <f t="shared" si="1"/>
        <v>57326472.587850437</v>
      </c>
    </row>
    <row r="44" spans="1:8">
      <c r="A44" s="782">
        <v>23</v>
      </c>
      <c r="B44" s="716" t="s">
        <v>810</v>
      </c>
      <c r="C44" s="713">
        <v>16214422.044517608</v>
      </c>
      <c r="D44" s="713"/>
      <c r="E44" s="714">
        <f t="shared" si="0"/>
        <v>16214422.044517608</v>
      </c>
      <c r="F44" s="713">
        <v>4114697.31</v>
      </c>
      <c r="G44" s="713"/>
      <c r="H44" s="783">
        <f t="shared" si="1"/>
        <v>4114697.31</v>
      </c>
    </row>
    <row r="45" spans="1:8" ht="15" thickBot="1">
      <c r="A45" s="784">
        <v>24</v>
      </c>
      <c r="B45" s="785" t="s">
        <v>811</v>
      </c>
      <c r="C45" s="786">
        <f>C43-C44</f>
        <v>62251790.017437026</v>
      </c>
      <c r="D45" s="786">
        <f>D43-D44</f>
        <v>18910544.415563073</v>
      </c>
      <c r="E45" s="787">
        <f t="shared" si="0"/>
        <v>81162334.433000103</v>
      </c>
      <c r="F45" s="786">
        <f>F43-F44</f>
        <v>33948795.442079127</v>
      </c>
      <c r="G45" s="786">
        <f>G43-G44</f>
        <v>19262979.835771304</v>
      </c>
      <c r="H45" s="788">
        <f t="shared" si="1"/>
        <v>53211775.277850434</v>
      </c>
    </row>
  </sheetData>
  <mergeCells count="4">
    <mergeCell ref="B4:B5"/>
    <mergeCell ref="C4:E4"/>
    <mergeCell ref="F4:H4"/>
    <mergeCell ref="A4:A5"/>
  </mergeCells>
  <pageMargins left="0.7" right="0.7" top="0.75" bottom="0.75" header="0.3" footer="0.3"/>
  <pageSetup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H47"/>
  <sheetViews>
    <sheetView zoomScale="80" zoomScaleNormal="80" workbookViewId="0">
      <selection activeCell="B15" sqref="B15"/>
    </sheetView>
  </sheetViews>
  <sheetFormatPr defaultRowHeight="14.4"/>
  <cols>
    <col min="1" max="1" width="8.6640625" style="331"/>
    <col min="2" max="2" width="87.5546875" bestFit="1" customWidth="1"/>
    <col min="3" max="3" width="14.6640625" customWidth="1"/>
    <col min="4" max="5" width="15.33203125" bestFit="1" customWidth="1"/>
    <col min="6" max="6" width="15" customWidth="1"/>
    <col min="7" max="7" width="14.88671875" bestFit="1" customWidth="1"/>
    <col min="8" max="8" width="15.44140625" bestFit="1" customWidth="1"/>
  </cols>
  <sheetData>
    <row r="1" spans="1:8">
      <c r="A1" s="17" t="s">
        <v>108</v>
      </c>
      <c r="B1" s="253" t="str">
        <f>Info!C2</f>
        <v>სს ”ლიბერთი ბანკი”</v>
      </c>
      <c r="C1" s="16"/>
      <c r="D1" s="215"/>
      <c r="E1" s="215"/>
      <c r="F1" s="215"/>
      <c r="G1" s="215"/>
    </row>
    <row r="2" spans="1:8">
      <c r="A2" s="17" t="s">
        <v>109</v>
      </c>
      <c r="B2" s="494">
        <f>'1. key ratios'!B2</f>
        <v>45291</v>
      </c>
      <c r="C2" s="29"/>
      <c r="D2" s="18"/>
      <c r="E2" s="18"/>
      <c r="F2" s="18"/>
      <c r="G2" s="18"/>
      <c r="H2" s="1"/>
    </row>
    <row r="3" spans="1:8" ht="15" thickBot="1">
      <c r="A3" s="17"/>
      <c r="B3" s="16"/>
      <c r="C3" s="29"/>
      <c r="D3" s="18"/>
      <c r="E3" s="18"/>
      <c r="F3" s="18"/>
      <c r="G3" s="18"/>
      <c r="H3" s="1"/>
    </row>
    <row r="4" spans="1:8">
      <c r="A4" s="879" t="s">
        <v>25</v>
      </c>
      <c r="B4" s="892" t="s">
        <v>151</v>
      </c>
      <c r="C4" s="894" t="s">
        <v>114</v>
      </c>
      <c r="D4" s="894"/>
      <c r="E4" s="894"/>
      <c r="F4" s="894" t="s">
        <v>115</v>
      </c>
      <c r="G4" s="894"/>
      <c r="H4" s="895"/>
    </row>
    <row r="5" spans="1:8">
      <c r="A5" s="880"/>
      <c r="B5" s="893"/>
      <c r="C5" s="712" t="s">
        <v>26</v>
      </c>
      <c r="D5" s="712" t="s">
        <v>88</v>
      </c>
      <c r="E5" s="712" t="s">
        <v>66</v>
      </c>
      <c r="F5" s="712" t="s">
        <v>26</v>
      </c>
      <c r="G5" s="712" t="s">
        <v>88</v>
      </c>
      <c r="H5" s="776" t="s">
        <v>66</v>
      </c>
    </row>
    <row r="6" spans="1:8">
      <c r="A6" s="685">
        <v>1</v>
      </c>
      <c r="B6" s="717" t="s">
        <v>812</v>
      </c>
      <c r="C6" s="522">
        <v>0</v>
      </c>
      <c r="D6" s="522">
        <v>0</v>
      </c>
      <c r="E6" s="523">
        <f t="shared" ref="E6:E43" si="0">C6+D6</f>
        <v>0</v>
      </c>
      <c r="F6" s="522">
        <v>0</v>
      </c>
      <c r="G6" s="522">
        <v>0</v>
      </c>
      <c r="H6" s="777">
        <f t="shared" ref="H6:H43" si="1">F6+G6</f>
        <v>0</v>
      </c>
    </row>
    <row r="7" spans="1:8">
      <c r="A7" s="685">
        <v>2</v>
      </c>
      <c r="B7" s="717" t="s">
        <v>177</v>
      </c>
      <c r="C7" s="522">
        <v>0</v>
      </c>
      <c r="D7" s="522">
        <v>0</v>
      </c>
      <c r="E7" s="523">
        <f t="shared" si="0"/>
        <v>0</v>
      </c>
      <c r="F7" s="522">
        <v>0</v>
      </c>
      <c r="G7" s="522">
        <v>0</v>
      </c>
      <c r="H7" s="777">
        <f t="shared" si="1"/>
        <v>0</v>
      </c>
    </row>
    <row r="8" spans="1:8">
      <c r="A8" s="685">
        <v>3</v>
      </c>
      <c r="B8" s="717" t="s">
        <v>179</v>
      </c>
      <c r="C8" s="522">
        <f>C9+C10</f>
        <v>475806600.31</v>
      </c>
      <c r="D8" s="522">
        <f>D9+D10</f>
        <v>16998788777.128</v>
      </c>
      <c r="E8" s="523">
        <f t="shared" si="0"/>
        <v>17474595377.438</v>
      </c>
      <c r="F8" s="522">
        <f>F9+F10</f>
        <v>475488091.25999999</v>
      </c>
      <c r="G8" s="522">
        <f>G9+G10</f>
        <v>17068334952.839001</v>
      </c>
      <c r="H8" s="777">
        <f t="shared" si="1"/>
        <v>17543823044.098999</v>
      </c>
    </row>
    <row r="9" spans="1:8">
      <c r="A9" s="685">
        <v>3.1</v>
      </c>
      <c r="B9" s="718" t="s">
        <v>813</v>
      </c>
      <c r="C9" s="522">
        <v>0</v>
      </c>
      <c r="D9" s="522">
        <v>0</v>
      </c>
      <c r="E9" s="523">
        <f t="shared" si="0"/>
        <v>0</v>
      </c>
      <c r="F9" s="522">
        <v>0</v>
      </c>
      <c r="G9" s="522">
        <v>0</v>
      </c>
      <c r="H9" s="777">
        <f t="shared" si="1"/>
        <v>0</v>
      </c>
    </row>
    <row r="10" spans="1:8">
      <c r="A10" s="685">
        <v>3.2</v>
      </c>
      <c r="B10" s="718" t="s">
        <v>814</v>
      </c>
      <c r="C10" s="522">
        <v>475806600.31</v>
      </c>
      <c r="D10" s="522">
        <v>16998788777.128</v>
      </c>
      <c r="E10" s="523">
        <f t="shared" si="0"/>
        <v>17474595377.438</v>
      </c>
      <c r="F10" s="522">
        <v>475488091.25999999</v>
      </c>
      <c r="G10" s="522">
        <v>17068334952.839001</v>
      </c>
      <c r="H10" s="777">
        <f t="shared" si="1"/>
        <v>17543823044.098999</v>
      </c>
    </row>
    <row r="11" spans="1:8" ht="30" customHeight="1">
      <c r="A11" s="685">
        <v>4</v>
      </c>
      <c r="B11" s="717" t="s">
        <v>178</v>
      </c>
      <c r="C11" s="522">
        <f>C12+C13</f>
        <v>321665000</v>
      </c>
      <c r="D11" s="522">
        <f>D12+D13</f>
        <v>0</v>
      </c>
      <c r="E11" s="523">
        <f t="shared" si="0"/>
        <v>321665000</v>
      </c>
      <c r="F11" s="522">
        <f>F12+F13</f>
        <v>247088000</v>
      </c>
      <c r="G11" s="522">
        <f>G12+G13</f>
        <v>0</v>
      </c>
      <c r="H11" s="777">
        <f t="shared" si="1"/>
        <v>247088000</v>
      </c>
    </row>
    <row r="12" spans="1:8">
      <c r="A12" s="685">
        <v>4.0999999999999996</v>
      </c>
      <c r="B12" s="718" t="s">
        <v>815</v>
      </c>
      <c r="C12" s="522">
        <v>321665000</v>
      </c>
      <c r="D12" s="522">
        <v>0</v>
      </c>
      <c r="E12" s="523">
        <f t="shared" si="0"/>
        <v>321665000</v>
      </c>
      <c r="F12" s="522">
        <v>247088000</v>
      </c>
      <c r="G12" s="522">
        <v>0</v>
      </c>
      <c r="H12" s="777">
        <f t="shared" si="1"/>
        <v>247088000</v>
      </c>
    </row>
    <row r="13" spans="1:8">
      <c r="A13" s="685">
        <v>4.2</v>
      </c>
      <c r="B13" s="718" t="s">
        <v>816</v>
      </c>
      <c r="C13" s="522">
        <v>0</v>
      </c>
      <c r="D13" s="522">
        <v>0</v>
      </c>
      <c r="E13" s="523">
        <f t="shared" si="0"/>
        <v>0</v>
      </c>
      <c r="F13" s="522">
        <v>0</v>
      </c>
      <c r="G13" s="522">
        <v>0</v>
      </c>
      <c r="H13" s="777">
        <f t="shared" si="1"/>
        <v>0</v>
      </c>
    </row>
    <row r="14" spans="1:8">
      <c r="A14" s="685">
        <v>5</v>
      </c>
      <c r="B14" s="719" t="s">
        <v>817</v>
      </c>
      <c r="C14" s="522">
        <f>C15+C16+C17+C23+C24+C25+C26</f>
        <v>206797895.22000003</v>
      </c>
      <c r="D14" s="522">
        <f>D15+D16+D17+D23+D24+D25+D26</f>
        <v>5278375605.9099998</v>
      </c>
      <c r="E14" s="523">
        <f t="shared" si="0"/>
        <v>5485173501.1300001</v>
      </c>
      <c r="F14" s="522">
        <f>F15+F16+F17+F23+F24+F25+F26</f>
        <v>207995374.22</v>
      </c>
      <c r="G14" s="522">
        <f>G15+G16+G17+G23+G24+G25+G26</f>
        <v>5305310490.3199997</v>
      </c>
      <c r="H14" s="777">
        <f t="shared" si="1"/>
        <v>5513305864.54</v>
      </c>
    </row>
    <row r="15" spans="1:8">
      <c r="A15" s="685">
        <v>5.0999999999999996</v>
      </c>
      <c r="B15" s="720" t="s">
        <v>818</v>
      </c>
      <c r="C15" s="522">
        <v>34943948.850000001</v>
      </c>
      <c r="D15" s="522">
        <v>8100494.3099999996</v>
      </c>
      <c r="E15" s="523">
        <f>C15+D15</f>
        <v>43044443.160000004</v>
      </c>
      <c r="F15" s="522">
        <v>34974837.359999999</v>
      </c>
      <c r="G15" s="522">
        <v>8078444.5199999996</v>
      </c>
      <c r="H15" s="777">
        <f t="shared" si="1"/>
        <v>43053281.879999995</v>
      </c>
    </row>
    <row r="16" spans="1:8">
      <c r="A16" s="685">
        <v>5.2</v>
      </c>
      <c r="B16" s="720" t="s">
        <v>819</v>
      </c>
      <c r="C16" s="522">
        <v>82174149.200000003</v>
      </c>
      <c r="D16" s="522">
        <v>106032548</v>
      </c>
      <c r="E16" s="523">
        <f>C16+D16</f>
        <v>188206697.19999999</v>
      </c>
      <c r="F16" s="522">
        <v>83340739.689999998</v>
      </c>
      <c r="G16" s="522">
        <v>111561347.59999999</v>
      </c>
      <c r="H16" s="777">
        <f t="shared" si="1"/>
        <v>194902087.28999999</v>
      </c>
    </row>
    <row r="17" spans="1:8">
      <c r="A17" s="685">
        <v>5.3</v>
      </c>
      <c r="B17" s="720" t="s">
        <v>820</v>
      </c>
      <c r="C17" s="522">
        <f>SUM(C18:C22)</f>
        <v>1531900</v>
      </c>
      <c r="D17" s="522">
        <f>SUM(D18:D22)</f>
        <v>3288972900</v>
      </c>
      <c r="E17" s="523">
        <f>C17+D17</f>
        <v>3290504800</v>
      </c>
      <c r="F17" s="522">
        <f>SUM(F18:F22)</f>
        <v>1531900</v>
      </c>
      <c r="G17" s="522">
        <f>SUM(G18:G22)</f>
        <v>3304379467</v>
      </c>
      <c r="H17" s="777">
        <f t="shared" si="1"/>
        <v>3305911367</v>
      </c>
    </row>
    <row r="18" spans="1:8">
      <c r="A18" s="685" t="s">
        <v>180</v>
      </c>
      <c r="B18" s="721" t="s">
        <v>821</v>
      </c>
      <c r="C18" s="522">
        <v>0</v>
      </c>
      <c r="D18" s="522">
        <v>27306906.448394895</v>
      </c>
      <c r="E18" s="523">
        <f t="shared" si="0"/>
        <v>27306906.448394895</v>
      </c>
      <c r="F18" s="522">
        <v>96000</v>
      </c>
      <c r="G18" s="522">
        <v>921925740.3139987</v>
      </c>
      <c r="H18" s="777">
        <f t="shared" si="1"/>
        <v>922021740.3139987</v>
      </c>
    </row>
    <row r="19" spans="1:8">
      <c r="A19" s="685" t="s">
        <v>181</v>
      </c>
      <c r="B19" s="722" t="s">
        <v>822</v>
      </c>
      <c r="C19" s="522">
        <v>264000</v>
      </c>
      <c r="D19" s="522">
        <v>1340202719.5368156</v>
      </c>
      <c r="E19" s="523">
        <f t="shared" si="0"/>
        <v>1340466719.5368156</v>
      </c>
      <c r="F19" s="522">
        <v>299000</v>
      </c>
      <c r="G19" s="522">
        <v>929690609.47000039</v>
      </c>
      <c r="H19" s="777">
        <f t="shared" si="1"/>
        <v>929989609.47000039</v>
      </c>
    </row>
    <row r="20" spans="1:8">
      <c r="A20" s="685" t="s">
        <v>182</v>
      </c>
      <c r="B20" s="722" t="s">
        <v>823</v>
      </c>
      <c r="C20" s="522">
        <v>0</v>
      </c>
      <c r="D20" s="522">
        <v>280150618.67239988</v>
      </c>
      <c r="E20" s="523">
        <f t="shared" si="0"/>
        <v>280150618.67239988</v>
      </c>
      <c r="F20" s="522">
        <v>0</v>
      </c>
      <c r="G20" s="522">
        <v>308110543.39799994</v>
      </c>
      <c r="H20" s="777">
        <f t="shared" si="1"/>
        <v>308110543.39799994</v>
      </c>
    </row>
    <row r="21" spans="1:8">
      <c r="A21" s="685" t="s">
        <v>183</v>
      </c>
      <c r="B21" s="722" t="s">
        <v>824</v>
      </c>
      <c r="C21" s="522">
        <v>1216900</v>
      </c>
      <c r="D21" s="522">
        <v>1520173790.6115899</v>
      </c>
      <c r="E21" s="523">
        <f t="shared" si="0"/>
        <v>1521390690.6115899</v>
      </c>
      <c r="F21" s="522">
        <v>1085900</v>
      </c>
      <c r="G21" s="522">
        <v>1026136633.814001</v>
      </c>
      <c r="H21" s="777">
        <f t="shared" si="1"/>
        <v>1027222533.814001</v>
      </c>
    </row>
    <row r="22" spans="1:8">
      <c r="A22" s="685" t="s">
        <v>184</v>
      </c>
      <c r="B22" s="722" t="s">
        <v>541</v>
      </c>
      <c r="C22" s="522">
        <v>51000</v>
      </c>
      <c r="D22" s="522">
        <v>121138864.73079988</v>
      </c>
      <c r="E22" s="523">
        <f t="shared" si="0"/>
        <v>121189864.73079988</v>
      </c>
      <c r="F22" s="522">
        <v>51000</v>
      </c>
      <c r="G22" s="522">
        <v>118515940.00400001</v>
      </c>
      <c r="H22" s="777">
        <f t="shared" si="1"/>
        <v>118566940.00400001</v>
      </c>
    </row>
    <row r="23" spans="1:8">
      <c r="A23" s="685">
        <v>5.4</v>
      </c>
      <c r="B23" s="720" t="s">
        <v>825</v>
      </c>
      <c r="C23" s="522">
        <v>2760542.17</v>
      </c>
      <c r="D23" s="522">
        <v>431074635</v>
      </c>
      <c r="E23" s="523">
        <f t="shared" si="0"/>
        <v>433835177.17000002</v>
      </c>
      <c r="F23" s="522">
        <v>2760542.17</v>
      </c>
      <c r="G23" s="522">
        <v>433094245.89999998</v>
      </c>
      <c r="H23" s="777">
        <f t="shared" si="1"/>
        <v>435854788.06999999</v>
      </c>
    </row>
    <row r="24" spans="1:8">
      <c r="A24" s="685">
        <v>5.5</v>
      </c>
      <c r="B24" s="720" t="s">
        <v>826</v>
      </c>
      <c r="C24" s="522">
        <v>13625000</v>
      </c>
      <c r="D24" s="522">
        <v>594132462</v>
      </c>
      <c r="E24" s="523">
        <f t="shared" si="0"/>
        <v>607757462</v>
      </c>
      <c r="F24" s="522">
        <v>13625000</v>
      </c>
      <c r="G24" s="522">
        <v>596857237.5</v>
      </c>
      <c r="H24" s="777">
        <f t="shared" si="1"/>
        <v>610482237.5</v>
      </c>
    </row>
    <row r="25" spans="1:8">
      <c r="A25" s="685">
        <v>5.6</v>
      </c>
      <c r="B25" s="720" t="s">
        <v>827</v>
      </c>
      <c r="C25" s="522">
        <v>19000010</v>
      </c>
      <c r="D25" s="522">
        <v>497020505</v>
      </c>
      <c r="E25" s="523">
        <f t="shared" si="0"/>
        <v>516020515</v>
      </c>
      <c r="F25" s="522">
        <v>19000010</v>
      </c>
      <c r="G25" s="522">
        <v>497566805.39999998</v>
      </c>
      <c r="H25" s="777">
        <f t="shared" si="1"/>
        <v>516566815.39999998</v>
      </c>
    </row>
    <row r="26" spans="1:8">
      <c r="A26" s="685">
        <v>5.7</v>
      </c>
      <c r="B26" s="720" t="s">
        <v>541</v>
      </c>
      <c r="C26" s="522">
        <v>52762345</v>
      </c>
      <c r="D26" s="522">
        <v>353042061.60000002</v>
      </c>
      <c r="E26" s="523">
        <f t="shared" si="0"/>
        <v>405804406.60000002</v>
      </c>
      <c r="F26" s="522">
        <v>52762345</v>
      </c>
      <c r="G26" s="522">
        <v>353772942.39999998</v>
      </c>
      <c r="H26" s="777">
        <f t="shared" si="1"/>
        <v>406535287.39999998</v>
      </c>
    </row>
    <row r="27" spans="1:8">
      <c r="A27" s="685">
        <v>6</v>
      </c>
      <c r="B27" s="719" t="s">
        <v>828</v>
      </c>
      <c r="C27" s="522">
        <v>59348893.960000001</v>
      </c>
      <c r="D27" s="522">
        <v>116471253.00899999</v>
      </c>
      <c r="E27" s="523">
        <f t="shared" si="0"/>
        <v>175820146.96899998</v>
      </c>
      <c r="F27" s="522">
        <v>61870957.630000003</v>
      </c>
      <c r="G27" s="522">
        <v>63246148.233000003</v>
      </c>
      <c r="H27" s="777">
        <f t="shared" si="1"/>
        <v>125117105.86300001</v>
      </c>
    </row>
    <row r="28" spans="1:8">
      <c r="A28" s="685">
        <v>7</v>
      </c>
      <c r="B28" s="719" t="s">
        <v>829</v>
      </c>
      <c r="C28" s="522">
        <v>35394517.899999999</v>
      </c>
      <c r="D28" s="522">
        <v>18344511.162</v>
      </c>
      <c r="E28" s="523">
        <f t="shared" si="0"/>
        <v>53739029.061999999</v>
      </c>
      <c r="F28" s="522">
        <v>30600337.77</v>
      </c>
      <c r="G28" s="522">
        <v>8177863.5300000003</v>
      </c>
      <c r="H28" s="777">
        <f t="shared" si="1"/>
        <v>38778201.299999997</v>
      </c>
    </row>
    <row r="29" spans="1:8">
      <c r="A29" s="685">
        <v>8</v>
      </c>
      <c r="B29" s="719" t="s">
        <v>830</v>
      </c>
      <c r="C29" s="522">
        <v>0</v>
      </c>
      <c r="D29" s="522">
        <v>0</v>
      </c>
      <c r="E29" s="523">
        <f t="shared" si="0"/>
        <v>0</v>
      </c>
      <c r="F29" s="522">
        <v>0</v>
      </c>
      <c r="G29" s="522">
        <v>0</v>
      </c>
      <c r="H29" s="777">
        <f t="shared" si="1"/>
        <v>0</v>
      </c>
    </row>
    <row r="30" spans="1:8">
      <c r="A30" s="685">
        <v>9</v>
      </c>
      <c r="B30" s="717" t="s">
        <v>185</v>
      </c>
      <c r="C30" s="522">
        <f>C31+C32+C33+C34+C35+C36+C37</f>
        <v>63205302.000000007</v>
      </c>
      <c r="D30" s="522">
        <f>D31+D32+D33+D34+D35+D36+D37</f>
        <v>52438732.689999998</v>
      </c>
      <c r="E30" s="523">
        <f t="shared" si="0"/>
        <v>115644034.69</v>
      </c>
      <c r="F30" s="522">
        <f>F31+F32+F33+F34+F35+F36+F37</f>
        <v>176112344</v>
      </c>
      <c r="G30" s="522">
        <f>G31+G32+G33+G34+G35+G36+G37</f>
        <v>286870980</v>
      </c>
      <c r="H30" s="777">
        <f t="shared" si="1"/>
        <v>462983324</v>
      </c>
    </row>
    <row r="31" spans="1:8" ht="27.6">
      <c r="A31" s="685">
        <v>9.1</v>
      </c>
      <c r="B31" s="718" t="s">
        <v>831</v>
      </c>
      <c r="C31" s="522">
        <v>0</v>
      </c>
      <c r="D31" s="522">
        <v>48272954.649999999</v>
      </c>
      <c r="E31" s="523">
        <f t="shared" si="0"/>
        <v>48272954.649999999</v>
      </c>
      <c r="F31" s="522">
        <v>5564042</v>
      </c>
      <c r="G31" s="522">
        <v>208046843</v>
      </c>
      <c r="H31" s="777">
        <f t="shared" si="1"/>
        <v>213610885</v>
      </c>
    </row>
    <row r="32" spans="1:8" ht="27.6">
      <c r="A32" s="685">
        <v>9.1999999999999993</v>
      </c>
      <c r="B32" s="718" t="s">
        <v>832</v>
      </c>
      <c r="C32" s="522">
        <v>63205302.000000007</v>
      </c>
      <c r="D32" s="522">
        <v>4165778.04</v>
      </c>
      <c r="E32" s="523">
        <f t="shared" si="0"/>
        <v>67371080.040000007</v>
      </c>
      <c r="F32" s="522">
        <v>170548302</v>
      </c>
      <c r="G32" s="522">
        <v>78824137</v>
      </c>
      <c r="H32" s="777">
        <f t="shared" si="1"/>
        <v>249372439</v>
      </c>
    </row>
    <row r="33" spans="1:8" ht="27.6">
      <c r="A33" s="685">
        <v>9.3000000000000007</v>
      </c>
      <c r="B33" s="718" t="s">
        <v>833</v>
      </c>
      <c r="C33" s="522">
        <v>0</v>
      </c>
      <c r="D33" s="522">
        <v>0</v>
      </c>
      <c r="E33" s="523">
        <f t="shared" si="0"/>
        <v>0</v>
      </c>
      <c r="F33" s="522">
        <v>0</v>
      </c>
      <c r="G33" s="522">
        <v>0</v>
      </c>
      <c r="H33" s="777">
        <f t="shared" si="1"/>
        <v>0</v>
      </c>
    </row>
    <row r="34" spans="1:8" ht="17.399999999999999" customHeight="1">
      <c r="A34" s="685">
        <v>9.4</v>
      </c>
      <c r="B34" s="718" t="s">
        <v>834</v>
      </c>
      <c r="C34" s="522">
        <v>0</v>
      </c>
      <c r="D34" s="522">
        <v>0</v>
      </c>
      <c r="E34" s="523">
        <f t="shared" si="0"/>
        <v>0</v>
      </c>
      <c r="F34" s="522">
        <v>0</v>
      </c>
      <c r="G34" s="522">
        <v>0</v>
      </c>
      <c r="H34" s="777">
        <f t="shared" si="1"/>
        <v>0</v>
      </c>
    </row>
    <row r="35" spans="1:8" ht="16.95" customHeight="1">
      <c r="A35" s="685">
        <v>9.5</v>
      </c>
      <c r="B35" s="718" t="s">
        <v>835</v>
      </c>
      <c r="C35" s="522">
        <v>0</v>
      </c>
      <c r="D35" s="522">
        <v>0</v>
      </c>
      <c r="E35" s="523">
        <f t="shared" si="0"/>
        <v>0</v>
      </c>
      <c r="F35" s="522">
        <v>0</v>
      </c>
      <c r="G35" s="522">
        <v>0</v>
      </c>
      <c r="H35" s="777">
        <f t="shared" si="1"/>
        <v>0</v>
      </c>
    </row>
    <row r="36" spans="1:8" ht="27.6">
      <c r="A36" s="685">
        <v>9.6</v>
      </c>
      <c r="B36" s="718" t="s">
        <v>836</v>
      </c>
      <c r="C36" s="522">
        <v>0</v>
      </c>
      <c r="D36" s="522">
        <v>0</v>
      </c>
      <c r="E36" s="523">
        <f t="shared" si="0"/>
        <v>0</v>
      </c>
      <c r="F36" s="522">
        <v>0</v>
      </c>
      <c r="G36" s="522">
        <v>0</v>
      </c>
      <c r="H36" s="777">
        <f t="shared" si="1"/>
        <v>0</v>
      </c>
    </row>
    <row r="37" spans="1:8" ht="27.6">
      <c r="A37" s="685">
        <v>9.6999999999999993</v>
      </c>
      <c r="B37" s="718" t="s">
        <v>837</v>
      </c>
      <c r="C37" s="522">
        <v>0</v>
      </c>
      <c r="D37" s="522">
        <v>0</v>
      </c>
      <c r="E37" s="523">
        <f t="shared" si="0"/>
        <v>0</v>
      </c>
      <c r="F37" s="522">
        <v>0</v>
      </c>
      <c r="G37" s="522">
        <v>0</v>
      </c>
      <c r="H37" s="777">
        <f t="shared" si="1"/>
        <v>0</v>
      </c>
    </row>
    <row r="38" spans="1:8" ht="19.95" customHeight="1">
      <c r="A38" s="685">
        <v>10</v>
      </c>
      <c r="B38" s="723" t="s">
        <v>838</v>
      </c>
      <c r="C38" s="522">
        <f>C39+C40+C41+C42</f>
        <v>148461495.43999997</v>
      </c>
      <c r="D38" s="522">
        <f>D39+D40+D41+D42</f>
        <v>2597859.5588037106</v>
      </c>
      <c r="E38" s="523">
        <f t="shared" si="0"/>
        <v>151059354.99880368</v>
      </c>
      <c r="F38" s="522">
        <f>F39+F40+F41+F42</f>
        <v>166222655.59999964</v>
      </c>
      <c r="G38" s="522">
        <f>G39+G40+G41+G42</f>
        <v>3388032.7444087109</v>
      </c>
      <c r="H38" s="777">
        <f t="shared" si="1"/>
        <v>169610688.34440833</v>
      </c>
    </row>
    <row r="39" spans="1:8" ht="25.95" customHeight="1">
      <c r="A39" s="685">
        <v>10.1</v>
      </c>
      <c r="B39" s="718" t="s">
        <v>839</v>
      </c>
      <c r="C39" s="522">
        <v>9706398.679999996</v>
      </c>
      <c r="D39" s="522">
        <v>0</v>
      </c>
      <c r="E39" s="523">
        <f t="shared" si="0"/>
        <v>9706398.679999996</v>
      </c>
      <c r="F39" s="522">
        <v>3996970.9700000286</v>
      </c>
      <c r="G39" s="522">
        <v>847407.31173700059</v>
      </c>
      <c r="H39" s="777">
        <f t="shared" si="1"/>
        <v>4844378.2817370296</v>
      </c>
    </row>
    <row r="40" spans="1:8" ht="27.6">
      <c r="A40" s="685">
        <v>10.199999999999999</v>
      </c>
      <c r="B40" s="718" t="s">
        <v>840</v>
      </c>
      <c r="C40" s="522">
        <v>0</v>
      </c>
      <c r="D40" s="522">
        <v>0</v>
      </c>
      <c r="E40" s="523">
        <f t="shared" si="0"/>
        <v>0</v>
      </c>
      <c r="F40" s="522">
        <v>0</v>
      </c>
      <c r="G40" s="522">
        <v>0</v>
      </c>
      <c r="H40" s="777">
        <f t="shared" si="1"/>
        <v>0</v>
      </c>
    </row>
    <row r="41" spans="1:8" ht="27.6">
      <c r="A41" s="685">
        <v>10.3</v>
      </c>
      <c r="B41" s="718" t="s">
        <v>841</v>
      </c>
      <c r="C41" s="522">
        <v>138755096.75999996</v>
      </c>
      <c r="D41" s="522">
        <v>2597859.5588037106</v>
      </c>
      <c r="E41" s="523">
        <f t="shared" si="0"/>
        <v>141352956.31880367</v>
      </c>
      <c r="F41" s="522">
        <v>162225684.62999961</v>
      </c>
      <c r="G41" s="522">
        <v>2540625.4326717104</v>
      </c>
      <c r="H41" s="777">
        <f t="shared" si="1"/>
        <v>164766310.0626713</v>
      </c>
    </row>
    <row r="42" spans="1:8" ht="27.6">
      <c r="A42" s="685">
        <v>10.4</v>
      </c>
      <c r="B42" s="718" t="s">
        <v>842</v>
      </c>
      <c r="C42" s="522">
        <v>0</v>
      </c>
      <c r="D42" s="522">
        <v>0</v>
      </c>
      <c r="E42" s="523">
        <f t="shared" si="0"/>
        <v>0</v>
      </c>
      <c r="F42" s="522">
        <v>0</v>
      </c>
      <c r="G42" s="522">
        <v>0</v>
      </c>
      <c r="H42" s="777">
        <f t="shared" si="1"/>
        <v>0</v>
      </c>
    </row>
    <row r="43" spans="1:8" ht="23.4" customHeight="1" thickBot="1">
      <c r="A43" s="707">
        <v>11</v>
      </c>
      <c r="B43" s="778" t="s">
        <v>186</v>
      </c>
      <c r="C43" s="779">
        <v>614668</v>
      </c>
      <c r="D43" s="779">
        <v>172815</v>
      </c>
      <c r="E43" s="780">
        <f t="shared" si="0"/>
        <v>787483</v>
      </c>
      <c r="F43" s="779">
        <v>281794</v>
      </c>
      <c r="G43" s="779">
        <v>2035902</v>
      </c>
      <c r="H43" s="781">
        <f t="shared" si="1"/>
        <v>2317696</v>
      </c>
    </row>
    <row r="44" spans="1:8">
      <c r="C44" s="332"/>
      <c r="D44" s="332"/>
      <c r="E44" s="332"/>
      <c r="F44" s="332"/>
      <c r="G44" s="332"/>
      <c r="H44" s="332"/>
    </row>
    <row r="45" spans="1:8">
      <c r="C45" s="332"/>
      <c r="D45" s="332"/>
      <c r="E45" s="332"/>
      <c r="F45" s="332"/>
      <c r="G45" s="332"/>
      <c r="H45" s="332"/>
    </row>
    <row r="46" spans="1:8">
      <c r="C46" s="332"/>
      <c r="D46" s="332"/>
      <c r="E46" s="332"/>
      <c r="F46" s="332"/>
      <c r="G46" s="332"/>
      <c r="H46" s="332"/>
    </row>
    <row r="47" spans="1:8">
      <c r="C47" s="332"/>
      <c r="D47" s="332"/>
      <c r="E47" s="332"/>
      <c r="F47" s="332"/>
      <c r="G47" s="332"/>
      <c r="H47" s="332"/>
    </row>
  </sheetData>
  <mergeCells count="4">
    <mergeCell ref="A4:A5"/>
    <mergeCell ref="B4:B5"/>
    <mergeCell ref="C4:E4"/>
    <mergeCell ref="F4:H4"/>
  </mergeCells>
  <pageMargins left="0.7" right="0.7" top="0.75" bottom="0.75" header="0.3" footer="0.3"/>
  <pageSetup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85" zoomScaleNormal="85" workbookViewId="0">
      <pane xSplit="1" ySplit="4" topLeftCell="B5" activePane="bottomRight" state="frozen"/>
      <selection activeCell="F13" sqref="F13"/>
      <selection pane="topRight" activeCell="F13" sqref="F13"/>
      <selection pane="bottomLeft" activeCell="F13" sqref="F13"/>
      <selection pane="bottomRight" activeCell="B29" sqref="B29"/>
    </sheetView>
  </sheetViews>
  <sheetFormatPr defaultColWidth="9.109375" defaultRowHeight="13.8"/>
  <cols>
    <col min="1" max="1" width="9.5546875" style="215" bestFit="1" customWidth="1"/>
    <col min="2" max="2" width="88.33203125" style="215" customWidth="1"/>
    <col min="3" max="4" width="14.44140625" style="215" bestFit="1" customWidth="1"/>
    <col min="5" max="7" width="14.6640625" style="12" bestFit="1" customWidth="1"/>
    <col min="8" max="11" width="9.6640625" style="12" customWidth="1"/>
    <col min="12" max="16384" width="9.109375" style="12"/>
  </cols>
  <sheetData>
    <row r="1" spans="1:8">
      <c r="A1" s="758" t="s">
        <v>108</v>
      </c>
      <c r="B1" s="496" t="str">
        <f>Info!C2</f>
        <v>სს ”ლიბერთი ბანკი”</v>
      </c>
      <c r="C1" s="16"/>
    </row>
    <row r="2" spans="1:8">
      <c r="A2" s="758" t="s">
        <v>109</v>
      </c>
      <c r="B2" s="494">
        <f>'1. key ratios'!B2</f>
        <v>45291</v>
      </c>
      <c r="C2" s="29"/>
      <c r="D2" s="18"/>
      <c r="E2" s="11"/>
      <c r="F2" s="11"/>
      <c r="G2" s="11"/>
      <c r="H2" s="11"/>
    </row>
    <row r="3" spans="1:8">
      <c r="A3" s="758"/>
      <c r="B3" s="16"/>
      <c r="C3" s="29"/>
      <c r="D3" s="18"/>
      <c r="E3" s="11"/>
      <c r="F3" s="11"/>
      <c r="G3" s="11"/>
      <c r="H3" s="11"/>
    </row>
    <row r="4" spans="1:8" ht="15" customHeight="1" thickBot="1">
      <c r="A4" s="143" t="s">
        <v>253</v>
      </c>
      <c r="B4" s="144" t="s">
        <v>107</v>
      </c>
      <c r="C4" s="759" t="s">
        <v>87</v>
      </c>
    </row>
    <row r="5" spans="1:8" ht="15" customHeight="1">
      <c r="A5" s="530" t="s">
        <v>25</v>
      </c>
      <c r="B5" s="847"/>
      <c r="C5" s="761" t="str">
        <f>INT((MONTH($B$2))/3)&amp;"Q"&amp;"-"&amp;YEAR($B$2)</f>
        <v>4Q-2023</v>
      </c>
      <c r="D5" s="760" t="str">
        <f>IF(INT(MONTH($B$2))=3, "4"&amp;"Q"&amp;"-"&amp;YEAR($B$2)-1, IF(INT(MONTH($B$2))=6, "1"&amp;"Q"&amp;"-"&amp;YEAR($B$2), IF(INT(MONTH($B$2))=9, "2"&amp;"Q"&amp;"-"&amp;YEAR($B$2),IF(INT(MONTH($B$2))=12, "3"&amp;"Q"&amp;"-"&amp;YEAR($B$2), 0))))</f>
        <v>3Q-2023</v>
      </c>
      <c r="E5" s="760" t="str">
        <f>IF(INT(MONTH($B$2))=3, "3"&amp;"Q"&amp;"-"&amp;YEAR($B$2)-1, IF(INT(MONTH($B$2))=6, "4"&amp;"Q"&amp;"-"&amp;YEAR($B$2)-1, IF(INT(MONTH($B$2))=9, "1"&amp;"Q"&amp;"-"&amp;YEAR($B$2),IF(INT(MONTH($B$2))=12, "2"&amp;"Q"&amp;"-"&amp;YEAR($B$2), 0))))</f>
        <v>2Q-2023</v>
      </c>
      <c r="F5" s="854" t="str">
        <f>IF(INT(MONTH($B$2))=3, "2"&amp;"Q"&amp;"-"&amp;YEAR($B$2)-1, IF(INT(MONTH($B$2))=6, "3"&amp;"Q"&amp;"-"&amp;YEAR($B$2)-1, IF(INT(MONTH($B$2))=9, "4"&amp;"Q"&amp;"-"&amp;YEAR($B$2)-1,IF(INT(MONTH($B$2))=12, "1"&amp;"Q"&amp;"-"&amp;YEAR($B$2), 0))))</f>
        <v>1Q-2023</v>
      </c>
      <c r="G5" s="854" t="str">
        <f>IF(INT(MONTH($B$2))=3, "1"&amp;"Q"&amp;"-"&amp;YEAR($B$2)-1, IF(INT(MONTH($B$2))=6, "2"&amp;"Q"&amp;"-"&amp;YEAR($B$2)-1, IF(INT(MONTH($B$2))=9, "3"&amp;"Q"&amp;"-"&amp;YEAR($B$2)-1,IF(INT(MONTH($B$2))=12, "4"&amp;"Q"&amp;"-"&amp;YEAR($B$2)-1, 0))))</f>
        <v>4Q-2022</v>
      </c>
    </row>
    <row r="6" spans="1:8" ht="15" customHeight="1">
      <c r="A6" s="762">
        <v>1</v>
      </c>
      <c r="B6" s="848" t="s">
        <v>112</v>
      </c>
      <c r="C6" s="764">
        <f>C7+C9+C10</f>
        <v>2477974863.8496666</v>
      </c>
      <c r="D6" s="763">
        <f>D7+D9+D10</f>
        <v>2384614505.4430203</v>
      </c>
      <c r="E6" s="763">
        <f t="shared" ref="E6:G6" si="0">E7+E9+E10</f>
        <v>2268079471.4187307</v>
      </c>
      <c r="F6" s="765">
        <f t="shared" si="0"/>
        <v>2242914612.7673388</v>
      </c>
      <c r="G6" s="765">
        <f t="shared" si="0"/>
        <v>2319632463.9605579</v>
      </c>
    </row>
    <row r="7" spans="1:8" ht="15" customHeight="1">
      <c r="A7" s="762">
        <v>1.1000000000000001</v>
      </c>
      <c r="B7" s="849" t="s">
        <v>436</v>
      </c>
      <c r="C7" s="855">
        <v>2433257021.983057</v>
      </c>
      <c r="D7" s="766">
        <v>2329859176.3489714</v>
      </c>
      <c r="E7" s="769">
        <v>2213201648.169136</v>
      </c>
      <c r="F7" s="768">
        <v>2198431158.9651175</v>
      </c>
      <c r="G7" s="768">
        <v>2275311776.6833458</v>
      </c>
    </row>
    <row r="8" spans="1:8" ht="27.6">
      <c r="A8" s="762" t="s">
        <v>157</v>
      </c>
      <c r="B8" s="850" t="s">
        <v>250</v>
      </c>
      <c r="C8" s="767">
        <v>0</v>
      </c>
      <c r="D8" s="769">
        <v>0</v>
      </c>
      <c r="E8" s="769">
        <v>0</v>
      </c>
      <c r="F8" s="768">
        <v>0</v>
      </c>
      <c r="G8" s="768">
        <v>0</v>
      </c>
    </row>
    <row r="9" spans="1:8" ht="15" customHeight="1">
      <c r="A9" s="762">
        <v>1.2</v>
      </c>
      <c r="B9" s="849" t="s">
        <v>21</v>
      </c>
      <c r="C9" s="767">
        <v>38503503.896609783</v>
      </c>
      <c r="D9" s="769">
        <v>45282527.204048976</v>
      </c>
      <c r="E9" s="769">
        <v>44114198.479594752</v>
      </c>
      <c r="F9" s="768">
        <v>33719829.032221504</v>
      </c>
      <c r="G9" s="768">
        <v>33496202.98721201</v>
      </c>
    </row>
    <row r="10" spans="1:8" ht="15" customHeight="1">
      <c r="A10" s="762">
        <v>1.3</v>
      </c>
      <c r="B10" s="851" t="s">
        <v>74</v>
      </c>
      <c r="C10" s="855">
        <v>6214337.9699999997</v>
      </c>
      <c r="D10" s="766">
        <v>9472801.8900000006</v>
      </c>
      <c r="E10" s="766">
        <v>10763624.77</v>
      </c>
      <c r="F10" s="768">
        <v>10763624.77</v>
      </c>
      <c r="G10" s="770">
        <v>10824484.289999999</v>
      </c>
    </row>
    <row r="11" spans="1:8" ht="15" customHeight="1">
      <c r="A11" s="762">
        <v>2</v>
      </c>
      <c r="B11" s="848" t="s">
        <v>113</v>
      </c>
      <c r="C11" s="767">
        <v>13685313.567564307</v>
      </c>
      <c r="D11" s="769">
        <v>11775437.598890075</v>
      </c>
      <c r="E11" s="769">
        <v>4467292.0140835429</v>
      </c>
      <c r="F11" s="768">
        <v>15507878.162166128</v>
      </c>
      <c r="G11" s="768">
        <v>16964315.872999772</v>
      </c>
    </row>
    <row r="12" spans="1:8" ht="15" customHeight="1">
      <c r="A12" s="771">
        <v>3</v>
      </c>
      <c r="B12" s="852" t="s">
        <v>111</v>
      </c>
      <c r="C12" s="855">
        <v>551599286.37110138</v>
      </c>
      <c r="D12" s="766">
        <v>451569288.71260834</v>
      </c>
      <c r="E12" s="766">
        <v>451569288.71260834</v>
      </c>
      <c r="F12" s="768">
        <v>451569288.71260834</v>
      </c>
      <c r="G12" s="770">
        <v>452774511.31249994</v>
      </c>
    </row>
    <row r="13" spans="1:8" ht="15" customHeight="1" thickBot="1">
      <c r="A13" s="772">
        <v>4</v>
      </c>
      <c r="B13" s="853" t="s">
        <v>158</v>
      </c>
      <c r="C13" s="774">
        <f>C6+C11+C12</f>
        <v>3043259463.7883325</v>
      </c>
      <c r="D13" s="773">
        <f>D6+D11+D12</f>
        <v>2847959231.754519</v>
      </c>
      <c r="E13" s="773">
        <f t="shared" ref="E13:G13" si="1">E6+E11+E12</f>
        <v>2724116052.1454225</v>
      </c>
      <c r="F13" s="775">
        <f t="shared" si="1"/>
        <v>2709991779.6421132</v>
      </c>
      <c r="G13" s="775">
        <f t="shared" si="1"/>
        <v>2789371291.1460576</v>
      </c>
    </row>
    <row r="14" spans="1:8">
      <c r="B14" s="23"/>
    </row>
    <row r="15" spans="1:8" ht="27.6">
      <c r="B15" s="67" t="s">
        <v>437</v>
      </c>
    </row>
    <row r="16" spans="1:8">
      <c r="B16" s="67"/>
    </row>
    <row r="17" spans="2:2">
      <c r="B17" s="67"/>
    </row>
    <row r="18" spans="2:2">
      <c r="B18" s="67"/>
    </row>
  </sheetData>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7"/>
  <sheetViews>
    <sheetView showGridLines="0" zoomScale="85" zoomScaleNormal="85" workbookViewId="0">
      <pane xSplit="1" ySplit="4" topLeftCell="B5" activePane="bottomRight" state="frozen"/>
      <selection activeCell="F13" sqref="F13"/>
      <selection pane="topRight" activeCell="F13" sqref="F13"/>
      <selection pane="bottomLeft" activeCell="F13" sqref="F13"/>
      <selection pane="bottomRight" activeCell="E27" sqref="E27"/>
    </sheetView>
  </sheetViews>
  <sheetFormatPr defaultRowHeight="14.4"/>
  <cols>
    <col min="1" max="1" width="12" style="2" customWidth="1"/>
    <col min="2" max="2" width="60.44140625" style="2" customWidth="1"/>
    <col min="3" max="3" width="38.44140625" style="2" customWidth="1"/>
  </cols>
  <sheetData>
    <row r="1" spans="1:3">
      <c r="A1" s="2" t="s">
        <v>108</v>
      </c>
      <c r="B1" s="215" t="str">
        <f>Info!C2</f>
        <v>სს ”ლიბერთი ბანკი”</v>
      </c>
    </row>
    <row r="2" spans="1:3">
      <c r="A2" s="2" t="s">
        <v>109</v>
      </c>
      <c r="B2" s="494">
        <f>'1. key ratios'!B2</f>
        <v>45291</v>
      </c>
    </row>
    <row r="4" spans="1:3" ht="29.25" customHeight="1" thickBot="1">
      <c r="A4" s="156" t="s">
        <v>254</v>
      </c>
      <c r="B4" s="31" t="s">
        <v>91</v>
      </c>
      <c r="C4" s="13"/>
    </row>
    <row r="5" spans="1:3">
      <c r="A5" s="10"/>
      <c r="B5" s="255" t="s">
        <v>92</v>
      </c>
      <c r="C5" s="259" t="s">
        <v>450</v>
      </c>
    </row>
    <row r="6" spans="1:3">
      <c r="A6" s="524">
        <v>1</v>
      </c>
      <c r="B6" s="525" t="s">
        <v>961</v>
      </c>
      <c r="C6" s="526" t="s">
        <v>964</v>
      </c>
    </row>
    <row r="7" spans="1:3">
      <c r="A7" s="524">
        <v>2</v>
      </c>
      <c r="B7" s="525" t="s">
        <v>965</v>
      </c>
      <c r="C7" s="526" t="s">
        <v>966</v>
      </c>
    </row>
    <row r="8" spans="1:3">
      <c r="A8" s="524">
        <v>3</v>
      </c>
      <c r="B8" s="525" t="s">
        <v>967</v>
      </c>
      <c r="C8" s="526" t="s">
        <v>968</v>
      </c>
    </row>
    <row r="9" spans="1:3">
      <c r="A9" s="524">
        <v>4</v>
      </c>
      <c r="B9" s="525" t="s">
        <v>969</v>
      </c>
      <c r="C9" s="526" t="s">
        <v>968</v>
      </c>
    </row>
    <row r="10" spans="1:3">
      <c r="A10" s="524">
        <v>5</v>
      </c>
      <c r="B10" s="525" t="s">
        <v>970</v>
      </c>
      <c r="C10" s="526" t="s">
        <v>968</v>
      </c>
    </row>
    <row r="11" spans="1:3" ht="15">
      <c r="A11" s="14"/>
      <c r="B11" s="896"/>
      <c r="C11" s="897"/>
    </row>
    <row r="12" spans="1:3" ht="41.4">
      <c r="A12" s="14"/>
      <c r="B12" s="256" t="s">
        <v>93</v>
      </c>
      <c r="C12" s="260" t="s">
        <v>451</v>
      </c>
    </row>
    <row r="13" spans="1:3" ht="16.2" customHeight="1">
      <c r="A13" s="527">
        <v>1</v>
      </c>
      <c r="B13" s="528" t="s">
        <v>962</v>
      </c>
      <c r="C13" s="529" t="s">
        <v>971</v>
      </c>
    </row>
    <row r="14" spans="1:3">
      <c r="A14" s="527">
        <v>2</v>
      </c>
      <c r="B14" s="528" t="s">
        <v>972</v>
      </c>
      <c r="C14" s="529" t="s">
        <v>978</v>
      </c>
    </row>
    <row r="15" spans="1:3">
      <c r="A15" s="527">
        <v>3</v>
      </c>
      <c r="B15" s="528" t="s">
        <v>973</v>
      </c>
      <c r="C15" s="529" t="s">
        <v>979</v>
      </c>
    </row>
    <row r="16" spans="1:3">
      <c r="A16" s="14"/>
      <c r="B16" s="27"/>
      <c r="C16" s="258"/>
    </row>
    <row r="17" spans="1:3">
      <c r="A17" s="14"/>
      <c r="B17" s="27"/>
      <c r="C17" s="28"/>
    </row>
    <row r="18" spans="1:3">
      <c r="A18" s="14"/>
      <c r="B18" s="898" t="s">
        <v>94</v>
      </c>
      <c r="C18" s="899"/>
    </row>
    <row r="19" spans="1:3">
      <c r="A19" s="657">
        <v>1</v>
      </c>
      <c r="B19" s="658" t="s">
        <v>974</v>
      </c>
      <c r="C19" s="856">
        <v>0.96280347792480847</v>
      </c>
    </row>
    <row r="20" spans="1:3">
      <c r="A20" s="657">
        <v>2</v>
      </c>
      <c r="B20" s="658" t="s">
        <v>975</v>
      </c>
      <c r="C20" s="856">
        <v>3.7196522075191543E-2</v>
      </c>
    </row>
    <row r="21" spans="1:3" ht="15">
      <c r="A21" s="14"/>
      <c r="B21" s="32"/>
      <c r="C21" s="33"/>
    </row>
    <row r="22" spans="1:3" ht="15">
      <c r="A22" s="14"/>
      <c r="B22" s="32"/>
      <c r="C22" s="33"/>
    </row>
    <row r="23" spans="1:3">
      <c r="A23" s="14"/>
      <c r="B23" s="898" t="s">
        <v>174</v>
      </c>
      <c r="C23" s="899"/>
    </row>
    <row r="24" spans="1:3">
      <c r="A24" s="524">
        <v>1</v>
      </c>
      <c r="B24" s="658" t="s">
        <v>965</v>
      </c>
      <c r="C24" s="856">
        <v>0.30665843199960896</v>
      </c>
    </row>
    <row r="25" spans="1:3">
      <c r="A25" s="497">
        <v>2</v>
      </c>
      <c r="B25" s="659" t="s">
        <v>976</v>
      </c>
      <c r="C25" s="856">
        <v>0.30665843199960896</v>
      </c>
    </row>
    <row r="26" spans="1:3">
      <c r="A26" s="497">
        <v>3</v>
      </c>
      <c r="B26" s="658" t="s">
        <v>977</v>
      </c>
      <c r="C26" s="856">
        <v>0.30665843199960896</v>
      </c>
    </row>
    <row r="27" spans="1:3" ht="15.6" thickBot="1">
      <c r="A27" s="15"/>
      <c r="B27" s="34"/>
      <c r="C27" s="257"/>
    </row>
  </sheetData>
  <mergeCells count="3">
    <mergeCell ref="B11:C11"/>
    <mergeCell ref="B23:C23"/>
    <mergeCell ref="B18:C18"/>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F53"/>
  <sheetViews>
    <sheetView zoomScale="80" zoomScaleNormal="80" workbookViewId="0">
      <pane xSplit="1" ySplit="5" topLeftCell="B11" activePane="bottomRight" state="frozen"/>
      <selection activeCell="F13" sqref="F13"/>
      <selection pane="topRight" activeCell="F13" sqref="F13"/>
      <selection pane="bottomLeft" activeCell="F13" sqref="F13"/>
      <selection pane="bottomRight" activeCell="J22" sqref="J22"/>
    </sheetView>
  </sheetViews>
  <sheetFormatPr defaultColWidth="9.109375" defaultRowHeight="14.4"/>
  <cols>
    <col min="1" max="1" width="9.5546875" style="39" bestFit="1" customWidth="1"/>
    <col min="2" max="2" width="76.5546875" style="39" customWidth="1"/>
    <col min="3" max="3" width="24.6640625" style="39" customWidth="1"/>
    <col min="4" max="4" width="26" style="39" customWidth="1"/>
    <col min="5" max="5" width="27.5546875" style="39" customWidth="1"/>
    <col min="6" max="6" width="12" style="502" bestFit="1" customWidth="1"/>
    <col min="7" max="16384" width="9.109375" style="502"/>
  </cols>
  <sheetData>
    <row r="1" spans="1:5">
      <c r="A1" s="17" t="s">
        <v>108</v>
      </c>
      <c r="B1" s="19" t="str">
        <f>Info!C2</f>
        <v>სს ”ლიბერთი ბანკი”</v>
      </c>
    </row>
    <row r="2" spans="1:5" s="21" customFormat="1" ht="15.75" customHeight="1">
      <c r="A2" s="21" t="s">
        <v>109</v>
      </c>
      <c r="B2" s="665">
        <f>'1. key ratios'!B2</f>
        <v>45291</v>
      </c>
    </row>
    <row r="3" spans="1:5" s="21" customFormat="1" ht="15.75" customHeight="1"/>
    <row r="4" spans="1:5" s="21" customFormat="1" ht="15.75" customHeight="1" thickBot="1">
      <c r="A4" s="157" t="s">
        <v>255</v>
      </c>
      <c r="B4" s="666" t="s">
        <v>168</v>
      </c>
      <c r="C4" s="125"/>
      <c r="D4" s="125"/>
      <c r="E4" s="126" t="s">
        <v>87</v>
      </c>
    </row>
    <row r="5" spans="1:5" s="670" customFormat="1" ht="17.399999999999999" customHeight="1">
      <c r="A5" s="667"/>
      <c r="B5" s="668"/>
      <c r="C5" s="669" t="s">
        <v>0</v>
      </c>
      <c r="D5" s="669" t="s">
        <v>1</v>
      </c>
      <c r="E5" s="798" t="s">
        <v>2</v>
      </c>
    </row>
    <row r="6" spans="1:5" s="671" customFormat="1" ht="14.4" customHeight="1">
      <c r="A6" s="724"/>
      <c r="B6" s="900" t="s">
        <v>144</v>
      </c>
      <c r="C6" s="900" t="s">
        <v>856</v>
      </c>
      <c r="D6" s="901" t="s">
        <v>143</v>
      </c>
      <c r="E6" s="902"/>
    </row>
    <row r="7" spans="1:5" s="671" customFormat="1" ht="84" customHeight="1">
      <c r="A7" s="724"/>
      <c r="B7" s="900"/>
      <c r="C7" s="900"/>
      <c r="D7" s="672" t="s">
        <v>142</v>
      </c>
      <c r="E7" s="799" t="s">
        <v>353</v>
      </c>
    </row>
    <row r="8" spans="1:5" s="671" customFormat="1" ht="22.5" customHeight="1">
      <c r="A8" s="800">
        <v>1</v>
      </c>
      <c r="B8" s="801" t="s">
        <v>843</v>
      </c>
      <c r="C8" s="746">
        <f>SUM(C9:C11)</f>
        <v>568005009.30999994</v>
      </c>
      <c r="D8" s="746">
        <f>SUM(D9:D11)</f>
        <v>0</v>
      </c>
      <c r="E8" s="802">
        <f>C8-D8</f>
        <v>568005009.30999994</v>
      </c>
    </row>
    <row r="9" spans="1:5" s="671" customFormat="1">
      <c r="A9" s="800">
        <v>1.1000000000000001</v>
      </c>
      <c r="B9" s="803" t="s">
        <v>96</v>
      </c>
      <c r="C9" s="746">
        <v>317461157.95999998</v>
      </c>
      <c r="D9" s="746"/>
      <c r="E9" s="802">
        <f t="shared" ref="E9:E34" si="0">C9-D9</f>
        <v>317461157.95999998</v>
      </c>
    </row>
    <row r="10" spans="1:5" s="671" customFormat="1">
      <c r="A10" s="800">
        <v>1.2</v>
      </c>
      <c r="B10" s="803" t="s">
        <v>97</v>
      </c>
      <c r="C10" s="746">
        <v>89698759.269999996</v>
      </c>
      <c r="D10" s="746"/>
      <c r="E10" s="802">
        <f t="shared" si="0"/>
        <v>89698759.269999996</v>
      </c>
    </row>
    <row r="11" spans="1:5" s="671" customFormat="1">
      <c r="A11" s="800">
        <v>1.3</v>
      </c>
      <c r="B11" s="803" t="s">
        <v>98</v>
      </c>
      <c r="C11" s="746">
        <v>160845092.08000001</v>
      </c>
      <c r="D11" s="746"/>
      <c r="E11" s="802">
        <f t="shared" si="0"/>
        <v>160845092.08000001</v>
      </c>
    </row>
    <row r="12" spans="1:5" s="671" customFormat="1">
      <c r="A12" s="800">
        <v>2</v>
      </c>
      <c r="B12" s="804" t="s">
        <v>730</v>
      </c>
      <c r="C12" s="746"/>
      <c r="D12" s="746"/>
      <c r="E12" s="802">
        <f t="shared" si="0"/>
        <v>0</v>
      </c>
    </row>
    <row r="13" spans="1:5" s="671" customFormat="1">
      <c r="A13" s="800">
        <v>2.1</v>
      </c>
      <c r="B13" s="805" t="s">
        <v>731</v>
      </c>
      <c r="C13" s="746"/>
      <c r="D13" s="746"/>
      <c r="E13" s="802">
        <f t="shared" si="0"/>
        <v>0</v>
      </c>
    </row>
    <row r="14" spans="1:5" s="671" customFormat="1" ht="33.9" customHeight="1">
      <c r="A14" s="800">
        <v>3</v>
      </c>
      <c r="B14" s="673" t="s">
        <v>732</v>
      </c>
      <c r="C14" s="746"/>
      <c r="D14" s="746"/>
      <c r="E14" s="802">
        <f t="shared" si="0"/>
        <v>0</v>
      </c>
    </row>
    <row r="15" spans="1:5" s="671" customFormat="1" ht="32.4" customHeight="1">
      <c r="A15" s="800">
        <v>4</v>
      </c>
      <c r="B15" s="674" t="s">
        <v>733</v>
      </c>
      <c r="C15" s="746"/>
      <c r="D15" s="746"/>
      <c r="E15" s="802">
        <f t="shared" si="0"/>
        <v>0</v>
      </c>
    </row>
    <row r="16" spans="1:5" s="671" customFormat="1" ht="23.1" customHeight="1">
      <c r="A16" s="800">
        <v>5</v>
      </c>
      <c r="B16" s="674" t="s">
        <v>734</v>
      </c>
      <c r="C16" s="746">
        <f>SUM(C17:C19)</f>
        <v>118259271.97000001</v>
      </c>
      <c r="D16" s="746">
        <f>SUM(D17:D19)</f>
        <v>0</v>
      </c>
      <c r="E16" s="802">
        <f t="shared" si="0"/>
        <v>118259271.97000001</v>
      </c>
    </row>
    <row r="17" spans="1:5" s="671" customFormat="1">
      <c r="A17" s="800">
        <v>5.0999999999999996</v>
      </c>
      <c r="B17" s="675" t="s">
        <v>735</v>
      </c>
      <c r="C17" s="746"/>
      <c r="D17" s="746"/>
      <c r="E17" s="802">
        <f t="shared" si="0"/>
        <v>0</v>
      </c>
    </row>
    <row r="18" spans="1:5" s="671" customFormat="1">
      <c r="A18" s="800">
        <v>5.2</v>
      </c>
      <c r="B18" s="675" t="s">
        <v>569</v>
      </c>
      <c r="C18" s="746">
        <v>118259271.97000001</v>
      </c>
      <c r="D18" s="746"/>
      <c r="E18" s="802">
        <f t="shared" si="0"/>
        <v>118259271.97000001</v>
      </c>
    </row>
    <row r="19" spans="1:5" s="671" customFormat="1">
      <c r="A19" s="800">
        <v>5.3</v>
      </c>
      <c r="B19" s="675" t="s">
        <v>736</v>
      </c>
      <c r="C19" s="746"/>
      <c r="D19" s="746"/>
      <c r="E19" s="802">
        <f t="shared" si="0"/>
        <v>0</v>
      </c>
    </row>
    <row r="20" spans="1:5" s="671" customFormat="1">
      <c r="A20" s="800">
        <v>6</v>
      </c>
      <c r="B20" s="673" t="s">
        <v>737</v>
      </c>
      <c r="C20" s="746">
        <f>SUM(C21:C22)</f>
        <v>3086421233.6793814</v>
      </c>
      <c r="D20" s="746">
        <f>SUM(D21:D22)</f>
        <v>0</v>
      </c>
      <c r="E20" s="802">
        <f t="shared" si="0"/>
        <v>3086421233.6793814</v>
      </c>
    </row>
    <row r="21" spans="1:5">
      <c r="A21" s="800">
        <v>6.1</v>
      </c>
      <c r="B21" s="675" t="s">
        <v>569</v>
      </c>
      <c r="C21" s="573">
        <v>228445202.59390447</v>
      </c>
      <c r="D21" s="573"/>
      <c r="E21" s="806">
        <f t="shared" si="0"/>
        <v>228445202.59390447</v>
      </c>
    </row>
    <row r="22" spans="1:5">
      <c r="A22" s="800">
        <v>6.2</v>
      </c>
      <c r="B22" s="675" t="s">
        <v>736</v>
      </c>
      <c r="C22" s="573">
        <v>2857976031.0854769</v>
      </c>
      <c r="D22" s="573"/>
      <c r="E22" s="806">
        <f t="shared" si="0"/>
        <v>2857976031.0854769</v>
      </c>
    </row>
    <row r="23" spans="1:5">
      <c r="A23" s="800">
        <v>7</v>
      </c>
      <c r="B23" s="676" t="s">
        <v>738</v>
      </c>
      <c r="C23" s="573">
        <v>106733.3</v>
      </c>
      <c r="D23" s="573">
        <v>106733.3</v>
      </c>
      <c r="E23" s="806">
        <f>C23-D23</f>
        <v>0</v>
      </c>
    </row>
    <row r="24" spans="1:5">
      <c r="A24" s="800">
        <v>8</v>
      </c>
      <c r="B24" s="677" t="s">
        <v>739</v>
      </c>
      <c r="C24" s="573"/>
      <c r="D24" s="573"/>
      <c r="E24" s="806">
        <f t="shared" si="0"/>
        <v>0</v>
      </c>
    </row>
    <row r="25" spans="1:5">
      <c r="A25" s="800">
        <v>9</v>
      </c>
      <c r="B25" s="674" t="s">
        <v>740</v>
      </c>
      <c r="C25" s="573">
        <f>SUM(C26:C27)</f>
        <v>185758810.72</v>
      </c>
      <c r="D25" s="573">
        <f>SUM(D26:D27)</f>
        <v>21901502.568471957</v>
      </c>
      <c r="E25" s="806">
        <f t="shared" si="0"/>
        <v>163857308.15152803</v>
      </c>
    </row>
    <row r="26" spans="1:5">
      <c r="A26" s="800">
        <v>9.1</v>
      </c>
      <c r="B26" s="678" t="s">
        <v>741</v>
      </c>
      <c r="C26" s="573">
        <v>183714091.68000001</v>
      </c>
      <c r="D26" s="573">
        <v>21901502.568471957</v>
      </c>
      <c r="E26" s="806">
        <f t="shared" si="0"/>
        <v>161812589.11152804</v>
      </c>
    </row>
    <row r="27" spans="1:5">
      <c r="A27" s="800">
        <v>9.1999999999999993</v>
      </c>
      <c r="B27" s="678" t="s">
        <v>742</v>
      </c>
      <c r="C27" s="573">
        <v>2044719.04</v>
      </c>
      <c r="D27" s="573"/>
      <c r="E27" s="806">
        <f t="shared" si="0"/>
        <v>2044719.04</v>
      </c>
    </row>
    <row r="28" spans="1:5">
      <c r="A28" s="800">
        <v>10</v>
      </c>
      <c r="B28" s="674" t="s">
        <v>36</v>
      </c>
      <c r="C28" s="573">
        <f>SUM(C29:C30)</f>
        <v>61406329.610000022</v>
      </c>
      <c r="D28" s="573">
        <f>SUM(D29:D30)</f>
        <v>61406329.610000074</v>
      </c>
      <c r="E28" s="806">
        <f t="shared" si="0"/>
        <v>0</v>
      </c>
    </row>
    <row r="29" spans="1:5">
      <c r="A29" s="800">
        <v>10.1</v>
      </c>
      <c r="B29" s="678" t="s">
        <v>743</v>
      </c>
      <c r="C29" s="573"/>
      <c r="D29" s="573"/>
      <c r="E29" s="806">
        <f t="shared" si="0"/>
        <v>0</v>
      </c>
    </row>
    <row r="30" spans="1:5">
      <c r="A30" s="800">
        <v>10.199999999999999</v>
      </c>
      <c r="B30" s="678" t="s">
        <v>744</v>
      </c>
      <c r="C30" s="573">
        <v>61406329.610000022</v>
      </c>
      <c r="D30" s="573">
        <v>61406329.610000074</v>
      </c>
      <c r="E30" s="806">
        <f t="shared" si="0"/>
        <v>0</v>
      </c>
    </row>
    <row r="31" spans="1:5">
      <c r="A31" s="800">
        <v>11</v>
      </c>
      <c r="B31" s="674" t="s">
        <v>745</v>
      </c>
      <c r="C31" s="573">
        <f>SUM(C32:C33)</f>
        <v>2176710.61</v>
      </c>
      <c r="D31" s="573">
        <f>SUM(D32:D33)</f>
        <v>0</v>
      </c>
      <c r="E31" s="806">
        <f t="shared" si="0"/>
        <v>2176710.61</v>
      </c>
    </row>
    <row r="32" spans="1:5">
      <c r="A32" s="800">
        <v>11.1</v>
      </c>
      <c r="B32" s="678" t="s">
        <v>746</v>
      </c>
      <c r="C32" s="573">
        <v>2176710.61</v>
      </c>
      <c r="D32" s="573"/>
      <c r="E32" s="806">
        <f t="shared" si="0"/>
        <v>2176710.61</v>
      </c>
    </row>
    <row r="33" spans="1:6">
      <c r="A33" s="800">
        <v>11.2</v>
      </c>
      <c r="B33" s="678" t="s">
        <v>747</v>
      </c>
      <c r="C33" s="573"/>
      <c r="D33" s="573"/>
      <c r="E33" s="806">
        <f t="shared" si="0"/>
        <v>0</v>
      </c>
    </row>
    <row r="34" spans="1:6">
      <c r="A34" s="800">
        <v>13</v>
      </c>
      <c r="B34" s="674" t="s">
        <v>99</v>
      </c>
      <c r="C34" s="573">
        <v>76534580.265999615</v>
      </c>
      <c r="D34" s="573"/>
      <c r="E34" s="806">
        <f t="shared" si="0"/>
        <v>76534580.265999615</v>
      </c>
    </row>
    <row r="35" spans="1:6">
      <c r="A35" s="800">
        <v>13.1</v>
      </c>
      <c r="B35" s="807" t="s">
        <v>748</v>
      </c>
      <c r="C35" s="573"/>
      <c r="D35" s="573"/>
      <c r="E35" s="806"/>
    </row>
    <row r="36" spans="1:6">
      <c r="A36" s="800">
        <v>13.2</v>
      </c>
      <c r="B36" s="807" t="s">
        <v>749</v>
      </c>
      <c r="C36" s="573"/>
      <c r="D36" s="573"/>
      <c r="E36" s="806"/>
    </row>
    <row r="37" spans="1:6" ht="28.2" thickBot="1">
      <c r="A37" s="808"/>
      <c r="B37" s="809" t="s">
        <v>320</v>
      </c>
      <c r="C37" s="810">
        <f>SUM(C8,C12,C14,C15,C16,C20,C23,C24,C25,C28,C31,C34)</f>
        <v>4098668679.4653811</v>
      </c>
      <c r="D37" s="810">
        <f t="shared" ref="D37" si="1">SUM(D8,D12,D14,D15,D16,D20,D23,D24,D25,D28,D31,D34)</f>
        <v>83414565.478472024</v>
      </c>
      <c r="E37" s="811">
        <f>SUM(E8,E12,E14,E15,E16,E20,E23,E24,E25,E28,E31,E34)</f>
        <v>4015254113.9869089</v>
      </c>
    </row>
    <row r="38" spans="1:6">
      <c r="A38" s="502"/>
      <c r="B38" s="502"/>
      <c r="C38" s="502"/>
      <c r="D38" s="502"/>
      <c r="E38" s="502"/>
    </row>
    <row r="39" spans="1:6">
      <c r="A39" s="502"/>
      <c r="B39" s="502"/>
      <c r="C39" s="502"/>
      <c r="D39" s="502"/>
      <c r="E39" s="502"/>
    </row>
    <row r="40" spans="1:6">
      <c r="C40" s="679"/>
      <c r="D40" s="679"/>
      <c r="E40" s="679"/>
    </row>
    <row r="41" spans="1:6" s="39" customFormat="1">
      <c r="B41" s="36"/>
      <c r="F41" s="502"/>
    </row>
    <row r="42" spans="1:6" s="39" customFormat="1">
      <c r="B42" s="36"/>
      <c r="F42" s="502"/>
    </row>
    <row r="43" spans="1:6" s="39" customFormat="1">
      <c r="B43" s="36"/>
      <c r="F43" s="502"/>
    </row>
    <row r="44" spans="1:6" s="39" customFormat="1">
      <c r="B44" s="36"/>
      <c r="F44" s="502"/>
    </row>
    <row r="45" spans="1:6" s="39" customFormat="1">
      <c r="B45" s="36"/>
      <c r="F45" s="502"/>
    </row>
    <row r="46" spans="1:6" s="39" customFormat="1">
      <c r="B46" s="36"/>
      <c r="F46" s="502"/>
    </row>
    <row r="47" spans="1:6" s="39" customFormat="1">
      <c r="B47" s="36"/>
      <c r="F47" s="502"/>
    </row>
    <row r="48" spans="1:6" s="39" customFormat="1">
      <c r="B48" s="36"/>
      <c r="F48" s="502"/>
    </row>
    <row r="49" spans="2:6" s="39" customFormat="1">
      <c r="B49" s="36"/>
      <c r="F49" s="502"/>
    </row>
    <row r="50" spans="2:6" s="39" customFormat="1">
      <c r="B50" s="36"/>
      <c r="F50" s="502"/>
    </row>
    <row r="51" spans="2:6" s="39" customFormat="1">
      <c r="B51" s="36"/>
      <c r="F51" s="502"/>
    </row>
    <row r="52" spans="2:6" s="39" customFormat="1">
      <c r="B52" s="36"/>
      <c r="F52" s="502"/>
    </row>
    <row r="53" spans="2:6" s="39" customFormat="1">
      <c r="B53" s="36"/>
      <c r="F53" s="502"/>
    </row>
  </sheetData>
  <mergeCells count="3">
    <mergeCell ref="B6:B7"/>
    <mergeCell ref="C6:C7"/>
    <mergeCell ref="D6:E6"/>
  </mergeCells>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F13" sqref="F13"/>
      <selection pane="topRight" activeCell="F13" sqref="F13"/>
      <selection pane="bottomLeft" activeCell="F13" sqref="F13"/>
      <selection pane="bottomRight" activeCell="C6" sqref="C6:C12"/>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108</v>
      </c>
      <c r="B1" s="16" t="str">
        <f>Info!C2</f>
        <v>სს ”ლიბერთი ბანკი”</v>
      </c>
    </row>
    <row r="2" spans="1:6" s="21" customFormat="1" ht="15.75" customHeight="1">
      <c r="A2" s="21" t="s">
        <v>109</v>
      </c>
      <c r="B2" s="494">
        <f>'1. key ratios'!B2</f>
        <v>45291</v>
      </c>
      <c r="C2"/>
      <c r="D2"/>
      <c r="E2"/>
      <c r="F2"/>
    </row>
    <row r="3" spans="1:6" s="21" customFormat="1" ht="15.75" customHeight="1">
      <c r="C3"/>
      <c r="D3"/>
      <c r="E3"/>
      <c r="F3"/>
    </row>
    <row r="4" spans="1:6" s="21" customFormat="1" ht="28.2" thickBot="1">
      <c r="A4" s="21" t="s">
        <v>256</v>
      </c>
      <c r="B4" s="132" t="s">
        <v>171</v>
      </c>
      <c r="C4" s="126" t="s">
        <v>87</v>
      </c>
      <c r="D4"/>
      <c r="E4"/>
      <c r="F4"/>
    </row>
    <row r="5" spans="1:6">
      <c r="A5" s="127">
        <v>1</v>
      </c>
      <c r="B5" s="128" t="s">
        <v>727</v>
      </c>
      <c r="C5" s="160">
        <f>'7. LI1'!E37</f>
        <v>4015254113.9869089</v>
      </c>
    </row>
    <row r="6" spans="1:6" s="118" customFormat="1">
      <c r="A6" s="79">
        <v>2.1</v>
      </c>
      <c r="B6" s="134" t="s">
        <v>861</v>
      </c>
      <c r="C6" s="161">
        <v>228541117.67927337</v>
      </c>
    </row>
    <row r="7" spans="1:6" s="4" customFormat="1" ht="27.6" outlineLevel="1">
      <c r="A7" s="133">
        <v>2.2000000000000002</v>
      </c>
      <c r="B7" s="129" t="s">
        <v>862</v>
      </c>
      <c r="C7" s="162">
        <v>62129502</v>
      </c>
    </row>
    <row r="8" spans="1:6" s="4" customFormat="1" ht="27.6">
      <c r="A8" s="133">
        <v>3</v>
      </c>
      <c r="B8" s="130" t="s">
        <v>728</v>
      </c>
      <c r="C8" s="163">
        <f>SUM(C5:C7)</f>
        <v>4305924733.6661825</v>
      </c>
    </row>
    <row r="9" spans="1:6" s="118" customFormat="1">
      <c r="A9" s="79">
        <v>4</v>
      </c>
      <c r="B9" s="137" t="s">
        <v>169</v>
      </c>
      <c r="C9" s="161"/>
    </row>
    <row r="10" spans="1:6" s="4" customFormat="1" ht="27.6" outlineLevel="1">
      <c r="A10" s="133">
        <v>5.0999999999999996</v>
      </c>
      <c r="B10" s="129" t="s">
        <v>175</v>
      </c>
      <c r="C10" s="162">
        <v>-180498129.759536</v>
      </c>
    </row>
    <row r="11" spans="1:6" s="4" customFormat="1" ht="27.6" outlineLevel="1">
      <c r="A11" s="133">
        <v>5.2</v>
      </c>
      <c r="B11" s="129" t="s">
        <v>176</v>
      </c>
      <c r="C11" s="162">
        <v>-55915164.030000001</v>
      </c>
    </row>
    <row r="12" spans="1:6" s="4" customFormat="1">
      <c r="A12" s="133">
        <v>6</v>
      </c>
      <c r="B12" s="135" t="s">
        <v>438</v>
      </c>
      <c r="C12" s="226"/>
    </row>
    <row r="13" spans="1:6" s="4" customFormat="1" ht="15" thickBot="1">
      <c r="A13" s="136">
        <v>7</v>
      </c>
      <c r="B13" s="131" t="s">
        <v>170</v>
      </c>
      <c r="C13" s="164">
        <f>SUM(C8:C12)</f>
        <v>4069511439.8766465</v>
      </c>
    </row>
    <row r="15" spans="1:6" ht="27.6">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2024-02-15T11:50:50Z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