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E5A9CA55-D665-4B42-BFC3-BD847A8EFD01}" xr6:coauthVersionLast="47" xr6:coauthVersionMax="47" xr10:uidLastSave="{00000000-0000-0000-0000-000000000000}"/>
  <bookViews>
    <workbookView xWindow="-120" yWindow="-120" windowWidth="29040" windowHeight="15840" tabRatio="896"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96" l="1"/>
  <c r="H22" i="96"/>
  <c r="G21" i="96"/>
  <c r="F21" i="96"/>
  <c r="E21" i="96"/>
  <c r="D21" i="96"/>
  <c r="C21" i="96"/>
  <c r="H20" i="96"/>
  <c r="H19" i="96"/>
  <c r="H18" i="96"/>
  <c r="H17" i="96"/>
  <c r="H16" i="96"/>
  <c r="H15" i="96"/>
  <c r="H14" i="96"/>
  <c r="H13" i="96"/>
  <c r="H12" i="96"/>
  <c r="H11" i="96"/>
  <c r="H10" i="96"/>
  <c r="H9" i="96"/>
  <c r="H8" i="96"/>
  <c r="H7" i="96"/>
  <c r="H21" i="96" s="1"/>
  <c r="C10" i="98"/>
  <c r="C7" i="98"/>
  <c r="D7" i="98"/>
  <c r="H33" i="97"/>
  <c r="C62" i="69" l="1"/>
  <c r="C58" i="69"/>
  <c r="C67" i="69" s="1"/>
  <c r="C46" i="69"/>
  <c r="C40" i="69"/>
  <c r="C52" i="69" s="1"/>
  <c r="C68" i="69" s="1"/>
  <c r="C29" i="69"/>
  <c r="C26" i="69"/>
  <c r="C23" i="69"/>
  <c r="C18" i="69"/>
  <c r="C35" i="69" s="1"/>
  <c r="C14" i="69"/>
  <c r="C6" i="69"/>
  <c r="C21" i="77"/>
  <c r="C20" i="77"/>
  <c r="C19" i="77"/>
  <c r="C48" i="28"/>
  <c r="C44" i="28"/>
  <c r="C53" i="28" s="1"/>
  <c r="C42" i="28"/>
  <c r="C36" i="28"/>
  <c r="C32" i="28"/>
  <c r="C31" i="28"/>
  <c r="C29" i="28"/>
  <c r="C12" i="28"/>
  <c r="C6" i="28"/>
  <c r="E34" i="72"/>
  <c r="E33" i="72"/>
  <c r="E32" i="72"/>
  <c r="D31" i="72"/>
  <c r="C31" i="72"/>
  <c r="E31" i="72" s="1"/>
  <c r="E30" i="72"/>
  <c r="E29" i="72"/>
  <c r="D28" i="72"/>
  <c r="C28" i="72"/>
  <c r="E27" i="72"/>
  <c r="E26" i="72"/>
  <c r="D25" i="72"/>
  <c r="C25" i="72"/>
  <c r="E25" i="72" s="1"/>
  <c r="E24" i="72"/>
  <c r="E23" i="72"/>
  <c r="E22" i="72"/>
  <c r="E21" i="72"/>
  <c r="D20" i="72"/>
  <c r="C20" i="72"/>
  <c r="E19" i="72"/>
  <c r="E18" i="72"/>
  <c r="E17" i="72"/>
  <c r="D16" i="72"/>
  <c r="C16" i="72"/>
  <c r="E16" i="72" s="1"/>
  <c r="E15" i="72"/>
  <c r="E14" i="72"/>
  <c r="E13" i="72"/>
  <c r="E12" i="72"/>
  <c r="E11" i="72"/>
  <c r="E10" i="72"/>
  <c r="E9" i="72"/>
  <c r="D8" i="72"/>
  <c r="C8" i="72"/>
  <c r="E8" i="72" l="1"/>
  <c r="E28" i="72"/>
  <c r="E20" i="72"/>
  <c r="F11" i="80"/>
  <c r="C38" i="94" l="1"/>
  <c r="C13" i="93" l="1"/>
  <c r="D13" i="93" l="1"/>
  <c r="E12" i="93"/>
  <c r="E27" i="93"/>
  <c r="C6" i="93" l="1"/>
  <c r="C24" i="92"/>
  <c r="C18" i="80" l="1"/>
  <c r="E19" i="37" l="1"/>
  <c r="E18" i="37"/>
  <c r="E17" i="37"/>
  <c r="E16" i="37"/>
  <c r="E15" i="37"/>
  <c r="M14" i="37"/>
  <c r="L14" i="37"/>
  <c r="K14" i="37"/>
  <c r="J14" i="37"/>
  <c r="I14" i="37"/>
  <c r="H14" i="37"/>
  <c r="G14" i="37"/>
  <c r="F14" i="37"/>
  <c r="C14" i="37"/>
  <c r="E12" i="37"/>
  <c r="E11" i="37"/>
  <c r="E10" i="37"/>
  <c r="E9" i="37"/>
  <c r="E8" i="37"/>
  <c r="M7" i="37"/>
  <c r="L7" i="37"/>
  <c r="K7" i="37"/>
  <c r="J7" i="37"/>
  <c r="I7" i="37"/>
  <c r="H7" i="37"/>
  <c r="G7" i="37"/>
  <c r="F7" i="37"/>
  <c r="C7" i="37"/>
  <c r="E14" i="37" l="1"/>
  <c r="E7" i="37"/>
  <c r="G63" i="92"/>
  <c r="F63" i="92"/>
  <c r="G59" i="92"/>
  <c r="F59" i="92"/>
  <c r="G47" i="92"/>
  <c r="F47" i="92"/>
  <c r="C47" i="92"/>
  <c r="G41" i="92"/>
  <c r="F41" i="92"/>
  <c r="G15" i="92"/>
  <c r="F15" i="92"/>
  <c r="D15" i="92"/>
  <c r="C15" i="92"/>
  <c r="C19" i="92"/>
  <c r="G30" i="92"/>
  <c r="F30" i="92"/>
  <c r="G27" i="92"/>
  <c r="F27" i="92"/>
  <c r="G24" i="92"/>
  <c r="F24" i="92"/>
  <c r="G19" i="92"/>
  <c r="F19" i="92"/>
  <c r="F7" i="92"/>
  <c r="G7" i="92"/>
  <c r="G36" i="92" l="1"/>
  <c r="C14" i="80"/>
  <c r="C30" i="94"/>
  <c r="C17" i="94"/>
  <c r="C14" i="94" s="1"/>
  <c r="C11" i="94"/>
  <c r="C8" i="94"/>
  <c r="C27" i="92"/>
  <c r="D5" i="6"/>
  <c r="I5" i="6" s="1"/>
  <c r="G33" i="80" l="1"/>
  <c r="F33" i="80"/>
  <c r="E33" i="80"/>
  <c r="D33" i="80"/>
  <c r="C33" i="80"/>
  <c r="G24" i="80"/>
  <c r="F24" i="80"/>
  <c r="E24" i="80"/>
  <c r="D24" i="80"/>
  <c r="C24" i="80"/>
  <c r="G18" i="80"/>
  <c r="F18" i="80"/>
  <c r="E18" i="80"/>
  <c r="D18" i="80"/>
  <c r="G14" i="80"/>
  <c r="F14" i="80"/>
  <c r="E14" i="80"/>
  <c r="D14" i="80"/>
  <c r="G11" i="80"/>
  <c r="E11" i="80"/>
  <c r="D11" i="80"/>
  <c r="C11" i="80"/>
  <c r="G8" i="80"/>
  <c r="F8" i="80"/>
  <c r="E8" i="80"/>
  <c r="D8" i="80"/>
  <c r="C8" i="80"/>
  <c r="G37" i="80" l="1"/>
  <c r="G21" i="80"/>
  <c r="G39" i="80" l="1"/>
  <c r="C18" i="99"/>
  <c r="C15" i="98"/>
  <c r="G37" i="93" l="1"/>
  <c r="F37" i="93"/>
  <c r="G34" i="93"/>
  <c r="F34" i="93"/>
  <c r="G29" i="93"/>
  <c r="F29" i="93"/>
  <c r="G13" i="93"/>
  <c r="F13" i="93"/>
  <c r="G6" i="93"/>
  <c r="F6" i="93"/>
  <c r="F68" i="92"/>
  <c r="G68" i="92"/>
  <c r="H67" i="92"/>
  <c r="H66" i="92"/>
  <c r="H65" i="92"/>
  <c r="H64" i="92"/>
  <c r="H63" i="92"/>
  <c r="H62" i="92"/>
  <c r="H61" i="92"/>
  <c r="H60" i="92"/>
  <c r="H59" i="92"/>
  <c r="H58" i="92"/>
  <c r="H57" i="92"/>
  <c r="H56" i="92"/>
  <c r="H55" i="92"/>
  <c r="H52" i="92"/>
  <c r="H51" i="92"/>
  <c r="H50" i="92"/>
  <c r="H49" i="92"/>
  <c r="H48" i="92"/>
  <c r="H47" i="92"/>
  <c r="H46" i="92"/>
  <c r="H45" i="92"/>
  <c r="H44" i="92"/>
  <c r="H43" i="92"/>
  <c r="H42" i="92"/>
  <c r="H41" i="92"/>
  <c r="H40" i="92"/>
  <c r="H39" i="92"/>
  <c r="H38" i="92"/>
  <c r="H35" i="92"/>
  <c r="H34" i="92"/>
  <c r="H33" i="92"/>
  <c r="H32" i="92"/>
  <c r="H31" i="92"/>
  <c r="H30" i="92"/>
  <c r="H29" i="92"/>
  <c r="H28" i="92"/>
  <c r="H27" i="92"/>
  <c r="H26" i="92"/>
  <c r="H25" i="92"/>
  <c r="H24" i="92"/>
  <c r="H23" i="92"/>
  <c r="H22" i="92"/>
  <c r="H21" i="92"/>
  <c r="H20" i="92"/>
  <c r="H19" i="92"/>
  <c r="H18" i="92"/>
  <c r="H17" i="92"/>
  <c r="H16" i="92"/>
  <c r="H15" i="92"/>
  <c r="H14" i="92"/>
  <c r="H13" i="92"/>
  <c r="H12" i="92"/>
  <c r="H11" i="92"/>
  <c r="H10" i="92"/>
  <c r="H9" i="92"/>
  <c r="H8" i="92"/>
  <c r="H7" i="92"/>
  <c r="F43" i="93" l="1"/>
  <c r="F45" i="93" s="1"/>
  <c r="G43" i="93"/>
  <c r="G45" i="93" s="1"/>
  <c r="H68" i="92"/>
  <c r="C22" i="74" l="1"/>
  <c r="E37" i="72"/>
  <c r="C37" i="72"/>
  <c r="H43" i="94" l="1"/>
  <c r="E43" i="94"/>
  <c r="H42" i="94"/>
  <c r="E42" i="94"/>
  <c r="H41" i="94"/>
  <c r="E41" i="94"/>
  <c r="H40" i="94"/>
  <c r="E40" i="94"/>
  <c r="H39" i="94"/>
  <c r="E39" i="94"/>
  <c r="G38" i="94"/>
  <c r="F38" i="94"/>
  <c r="D38" i="94"/>
  <c r="H37" i="94"/>
  <c r="E37" i="94"/>
  <c r="H36" i="94"/>
  <c r="E36" i="94"/>
  <c r="H35" i="94"/>
  <c r="E35" i="94"/>
  <c r="H34" i="94"/>
  <c r="E34" i="94"/>
  <c r="H33" i="94"/>
  <c r="E33" i="94"/>
  <c r="H32" i="94"/>
  <c r="E32" i="94"/>
  <c r="H31" i="94"/>
  <c r="E31" i="94"/>
  <c r="G30" i="94"/>
  <c r="F30" i="94"/>
  <c r="D30" i="94"/>
  <c r="H29" i="94"/>
  <c r="E29" i="94"/>
  <c r="H28" i="94"/>
  <c r="E28" i="94"/>
  <c r="H27" i="94"/>
  <c r="E27" i="94"/>
  <c r="H26" i="94"/>
  <c r="E26" i="94"/>
  <c r="H25" i="94"/>
  <c r="E25" i="94"/>
  <c r="H24" i="94"/>
  <c r="E24" i="94"/>
  <c r="H23" i="94"/>
  <c r="E23" i="94"/>
  <c r="H22" i="94"/>
  <c r="E22" i="94"/>
  <c r="H21" i="94"/>
  <c r="E21" i="94"/>
  <c r="H20" i="94"/>
  <c r="E20" i="94"/>
  <c r="H19" i="94"/>
  <c r="E19" i="94"/>
  <c r="H18" i="94"/>
  <c r="E18" i="94"/>
  <c r="G17" i="94"/>
  <c r="G14" i="94" s="1"/>
  <c r="F17" i="94"/>
  <c r="F14" i="94" s="1"/>
  <c r="D17" i="94"/>
  <c r="H16" i="94"/>
  <c r="E16" i="94"/>
  <c r="H15" i="94"/>
  <c r="E15" i="94"/>
  <c r="H13" i="94"/>
  <c r="E13" i="94"/>
  <c r="H12" i="94"/>
  <c r="E12" i="94"/>
  <c r="G11" i="94"/>
  <c r="F11" i="94"/>
  <c r="D11" i="94"/>
  <c r="H10" i="94"/>
  <c r="E10" i="94"/>
  <c r="H9" i="94"/>
  <c r="E9" i="94"/>
  <c r="G8" i="94"/>
  <c r="F8" i="94"/>
  <c r="D8" i="94"/>
  <c r="E8" i="94" s="1"/>
  <c r="H7" i="94"/>
  <c r="E7" i="94"/>
  <c r="H6" i="94"/>
  <c r="E6" i="94"/>
  <c r="D14" i="94" l="1"/>
  <c r="E14" i="94" s="1"/>
  <c r="E17" i="94"/>
  <c r="E11" i="94"/>
  <c r="H38" i="94"/>
  <c r="H14" i="94"/>
  <c r="E30" i="94"/>
  <c r="H30" i="94"/>
  <c r="E38" i="94"/>
  <c r="H8" i="94"/>
  <c r="H11" i="94"/>
  <c r="H17" i="94"/>
  <c r="C29" i="93"/>
  <c r="C7" i="92"/>
  <c r="C22" i="95" l="1"/>
  <c r="H21" i="95"/>
  <c r="B1" i="94" l="1"/>
  <c r="B1" i="93"/>
  <c r="B1" i="92"/>
  <c r="B1" i="104" l="1"/>
  <c r="B1" i="103"/>
  <c r="B1" i="102"/>
  <c r="B1" i="101"/>
  <c r="B1" i="100"/>
  <c r="B1" i="99"/>
  <c r="B1" i="98"/>
  <c r="B1" i="97"/>
  <c r="B1" i="96"/>
  <c r="B1" i="95"/>
  <c r="D10" i="98" l="1"/>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8" i="95"/>
  <c r="H9" i="95"/>
  <c r="H10" i="95"/>
  <c r="H11" i="95"/>
  <c r="H12" i="95"/>
  <c r="H13" i="95"/>
  <c r="H14" i="95"/>
  <c r="H15" i="95"/>
  <c r="H16" i="95"/>
  <c r="H17" i="95"/>
  <c r="H18" i="95"/>
  <c r="H19" i="95"/>
  <c r="H20" i="95"/>
  <c r="D22" i="95"/>
  <c r="E22" i="95"/>
  <c r="F22" i="95"/>
  <c r="G22" i="95"/>
  <c r="D15" i="98" l="1"/>
  <c r="H22" i="95"/>
  <c r="H34" i="97"/>
  <c r="D37" i="72"/>
  <c r="H44" i="93"/>
  <c r="E44" i="93"/>
  <c r="H42" i="93"/>
  <c r="E42" i="93"/>
  <c r="H41" i="93"/>
  <c r="E41" i="93"/>
  <c r="H40" i="93"/>
  <c r="E40" i="93"/>
  <c r="H39" i="93"/>
  <c r="E39" i="93"/>
  <c r="H38" i="93"/>
  <c r="E38" i="93"/>
  <c r="D37" i="93"/>
  <c r="C37" i="93"/>
  <c r="H36" i="93"/>
  <c r="E36" i="93"/>
  <c r="H35" i="93"/>
  <c r="E35" i="93"/>
  <c r="D34" i="93"/>
  <c r="C34" i="93"/>
  <c r="H33" i="93"/>
  <c r="E33" i="93"/>
  <c r="H32" i="93"/>
  <c r="E32" i="93"/>
  <c r="H31" i="93"/>
  <c r="E31" i="93"/>
  <c r="H30" i="93"/>
  <c r="E30" i="93"/>
  <c r="D29" i="93"/>
  <c r="E29" i="93" s="1"/>
  <c r="H28" i="93"/>
  <c r="E28" i="93"/>
  <c r="H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H12" i="93"/>
  <c r="H11" i="93"/>
  <c r="E11" i="93"/>
  <c r="H10" i="93"/>
  <c r="E10" i="93"/>
  <c r="H9" i="93"/>
  <c r="E9" i="93"/>
  <c r="H8" i="93"/>
  <c r="E8" i="93"/>
  <c r="H7" i="93"/>
  <c r="E7" i="93"/>
  <c r="D6" i="93"/>
  <c r="D43" i="93" s="1"/>
  <c r="E67" i="92"/>
  <c r="E66" i="92"/>
  <c r="E65" i="92"/>
  <c r="E64" i="92"/>
  <c r="D63" i="92"/>
  <c r="C63" i="92"/>
  <c r="E62" i="92"/>
  <c r="E61" i="92"/>
  <c r="E60" i="92"/>
  <c r="D59" i="92"/>
  <c r="C59" i="92"/>
  <c r="E58" i="92"/>
  <c r="E57" i="92"/>
  <c r="E56" i="92"/>
  <c r="E55" i="92"/>
  <c r="E52" i="92"/>
  <c r="E51" i="92"/>
  <c r="E50" i="92"/>
  <c r="E49" i="92"/>
  <c r="E48" i="92"/>
  <c r="D47" i="92"/>
  <c r="E46" i="92"/>
  <c r="E45" i="92"/>
  <c r="E44" i="92"/>
  <c r="E43" i="92"/>
  <c r="E42" i="92"/>
  <c r="D41" i="92"/>
  <c r="C41" i="92"/>
  <c r="E40" i="92"/>
  <c r="E39" i="92"/>
  <c r="E38" i="92"/>
  <c r="E35" i="92"/>
  <c r="E34" i="92"/>
  <c r="E33" i="92"/>
  <c r="E32" i="92"/>
  <c r="E31" i="92"/>
  <c r="D30" i="92"/>
  <c r="C30" i="92"/>
  <c r="E29" i="92"/>
  <c r="E28" i="92"/>
  <c r="D27" i="92"/>
  <c r="E26" i="92"/>
  <c r="E25" i="92"/>
  <c r="D24" i="92"/>
  <c r="E23" i="92"/>
  <c r="E22" i="92"/>
  <c r="E21" i="92"/>
  <c r="E20" i="92"/>
  <c r="D19" i="92"/>
  <c r="E18" i="92"/>
  <c r="E17" i="92"/>
  <c r="E16" i="92"/>
  <c r="E15" i="92"/>
  <c r="E14" i="92"/>
  <c r="E13" i="92"/>
  <c r="E12" i="92"/>
  <c r="E11" i="92"/>
  <c r="E10" i="92"/>
  <c r="E9" i="92"/>
  <c r="E8" i="92"/>
  <c r="D7" i="92"/>
  <c r="E19" i="92" l="1"/>
  <c r="C36" i="92"/>
  <c r="C43" i="93"/>
  <c r="C45" i="93" s="1"/>
  <c r="C68" i="92"/>
  <c r="D36" i="92"/>
  <c r="E47" i="92"/>
  <c r="E63" i="92"/>
  <c r="D68" i="92"/>
  <c r="E13" i="93"/>
  <c r="H29" i="93"/>
  <c r="H34" i="93"/>
  <c r="H37" i="93"/>
  <c r="E37" i="93"/>
  <c r="E34" i="93"/>
  <c r="E6" i="93"/>
  <c r="F36" i="92"/>
  <c r="E59" i="92"/>
  <c r="G53" i="92"/>
  <c r="E24" i="92"/>
  <c r="E41" i="92"/>
  <c r="E27" i="92"/>
  <c r="D53" i="92"/>
  <c r="E30" i="92"/>
  <c r="H43" i="93"/>
  <c r="H45" i="93"/>
  <c r="H6" i="93"/>
  <c r="C53" i="92"/>
  <c r="F53" i="92"/>
  <c r="E7" i="92"/>
  <c r="H36" i="92" l="1"/>
  <c r="G69" i="92"/>
  <c r="D69" i="92"/>
  <c r="C69" i="92"/>
  <c r="E68" i="92"/>
  <c r="F69" i="92"/>
  <c r="H53" i="92"/>
  <c r="D45" i="93"/>
  <c r="E36" i="92"/>
  <c r="E43" i="93"/>
  <c r="E53" i="92"/>
  <c r="H69" i="92" l="1"/>
  <c r="E69" i="92"/>
  <c r="E45" i="93"/>
  <c r="B1" i="80"/>
  <c r="G6" i="71" l="1"/>
  <c r="G13" i="71" s="1"/>
  <c r="F6" i="71"/>
  <c r="F13" i="71" s="1"/>
  <c r="E6" i="71"/>
  <c r="E13" i="71" s="1"/>
  <c r="D6" i="71"/>
  <c r="D13" i="71" s="1"/>
  <c r="C6" i="71"/>
  <c r="C13" i="71" s="1"/>
  <c r="D9" i="77" l="1"/>
  <c r="D8" i="77"/>
  <c r="D7" i="77"/>
  <c r="C35" i="79"/>
  <c r="B1" i="79" l="1"/>
  <c r="B1" i="37"/>
  <c r="B1" i="36"/>
  <c r="B1" i="74"/>
  <c r="B1" i="64"/>
  <c r="B1" i="35"/>
  <c r="B1" i="69"/>
  <c r="B1" i="77"/>
  <c r="B1" i="28"/>
  <c r="B1" i="73"/>
  <c r="B1" i="72"/>
  <c r="B1" i="52"/>
  <c r="B1" i="71"/>
  <c r="B1" i="6"/>
  <c r="D16" i="77" l="1"/>
  <c r="D17" i="77"/>
  <c r="D15" i="77"/>
  <c r="D12" i="77"/>
  <c r="D13" i="77"/>
  <c r="D11" i="77"/>
  <c r="D21" i="77" l="1"/>
  <c r="D19" i="77"/>
  <c r="D20" i="77"/>
  <c r="C30" i="79"/>
  <c r="C26" i="79"/>
  <c r="C8" i="79"/>
  <c r="H14" i="74" l="1"/>
  <c r="N16" i="37" l="1"/>
  <c r="N17" i="37"/>
  <c r="N18" i="37"/>
  <c r="N19" i="37"/>
  <c r="N20" i="37"/>
  <c r="N15" i="37"/>
  <c r="N13" i="37"/>
  <c r="N10" i="37"/>
  <c r="N9" i="37"/>
  <c r="N11" i="37"/>
  <c r="N12" i="37"/>
  <c r="M21" i="37"/>
  <c r="L21" i="37"/>
  <c r="J21" i="37"/>
  <c r="I21" i="37"/>
  <c r="H21" i="37"/>
  <c r="G21" i="37"/>
  <c r="F21" i="37"/>
  <c r="C21" i="37"/>
  <c r="N14" i="37" l="1"/>
  <c r="E21" i="37"/>
  <c r="N8" i="37"/>
  <c r="C12" i="79" l="1"/>
  <c r="C18" i="79" s="1"/>
  <c r="C36" i="79" s="1"/>
  <c r="C38" i="79" s="1"/>
  <c r="N7" i="37"/>
  <c r="N21" i="37" s="1"/>
  <c r="K21" i="37"/>
  <c r="C5" i="73" l="1"/>
  <c r="C8" i="73" s="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12" i="74"/>
  <c r="H13" i="74"/>
  <c r="H15" i="74"/>
  <c r="H16" i="74"/>
  <c r="H17" i="74"/>
  <c r="H18" i="74"/>
  <c r="H21" i="74"/>
  <c r="T21" i="64" l="1"/>
  <c r="U21" i="64"/>
  <c r="V9" i="64"/>
  <c r="D22" i="74" l="1"/>
  <c r="E22" i="74"/>
  <c r="H22" i="74" s="1"/>
  <c r="C13" i="73"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E5" i="6"/>
  <c r="J5" i="6" s="1"/>
  <c r="G5" i="6"/>
  <c r="L5" i="6" s="1"/>
  <c r="G5" i="71" l="1"/>
  <c r="C5" i="71"/>
  <c r="E5" i="71"/>
  <c r="F5" i="71"/>
  <c r="D5" i="71"/>
</calcChain>
</file>

<file path=xl/sharedStrings.xml><?xml version="1.0" encoding="utf-8"?>
<sst xmlns="http://schemas.openxmlformats.org/spreadsheetml/2006/main" count="1580" uniqueCount="981">
  <si>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</si>
  <si>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</si>
  <si>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</si>
  <si>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</si>
  <si>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</si>
  <si>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</si>
  <si>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</si>
  <si>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</si>
  <si>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</si>
  <si>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</si>
  <si>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</si>
  <si>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</si>
  <si>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</si>
  <si>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</si>
  <si>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</si>
  <si>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</si>
  <si>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</si>
  <si>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</si>
  <si>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</si>
  <si>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</si>
  <si>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</si>
  <si>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</si>
  <si>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</si>
  <si>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</si>
  <si>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</si>
  <si>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</si>
  <si>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</si>
  <si>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</si>
  <si>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</si>
  <si>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</si>
  <si>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</si>
  <si>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</si>
  <si>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</si>
  <si>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</si>
  <si>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</si>
  <si>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</si>
  <si>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</si>
  <si>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</si>
  <si>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</si>
  <si>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</si>
  <si>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</si>
  <si>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</si>
  <si>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</si>
  <si>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</si>
  <si>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</si>
  <si>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</si>
  <si>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</si>
  <si>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</si>
  <si>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</si>
  <si>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</si>
  <si>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</si>
  <si>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</si>
  <si>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</si>
  <si>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</si>
  <si>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</si>
  <si>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</si>
  <si>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</si>
  <si>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</si>
  <si>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</si>
  <si>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</si>
  <si>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</si>
  <si>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</si>
  <si>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</si>
  <si>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</si>
  <si>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</si>
  <si>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</si>
  <si>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</si>
  <si>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</si>
  <si>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</si>
  <si>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</si>
  <si>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</si>
  <si>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</si>
  <si>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</si>
  <si>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</si>
  <si>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</si>
  <si>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</si>
  <si>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</si>
  <si>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</si>
  <si>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</si>
  <si>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</si>
  <si>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</si>
  <si>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</si>
  <si>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</si>
  <si>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</si>
  <si>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</si>
  <si>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</si>
  <si>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</si>
  <si>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</si>
  <si>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</si>
  <si>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</si>
  <si>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</si>
  <si>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</si>
  <si>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</si>
  <si>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</si>
  <si>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</si>
  <si>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</si>
  <si>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</si>
  <si>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</si>
  <si>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</si>
  <si>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</si>
  <si>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</si>
  <si>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</si>
  <si>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</si>
  <si>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</si>
  <si>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</si>
  <si>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</si>
  <si>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</si>
  <si>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</si>
  <si>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</si>
  <si>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</si>
  <si>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</si>
  <si>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</si>
  <si>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</si>
  <si>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</si>
  <si>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</si>
  <si>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</si>
  <si>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</si>
  <si>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</si>
  <si>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</si>
  <si>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</si>
  <si>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</si>
  <si>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</si>
  <si>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</si>
  <si>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</si>
  <si>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</si>
  <si>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</si>
  <si>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</si>
  <si>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</si>
  <si>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</si>
  <si>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</si>
  <si>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</si>
  <si>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</si>
  <si>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</si>
  <si>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</si>
  <si>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</si>
  <si>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</si>
  <si>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</si>
  <si>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</si>
  <si>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</si>
  <si>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</si>
  <si>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</si>
  <si>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</si>
  <si>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</si>
  <si>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</si>
  <si>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</si>
  <si>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</si>
  <si>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</si>
  <si>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</si>
  <si>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</si>
  <si>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</si>
  <si>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</si>
  <si>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</si>
  <si>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</si>
  <si>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</si>
  <si>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</si>
  <si>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</si>
  <si>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</si>
  <si>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</si>
  <si>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</si>
  <si>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</si>
  <si>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</si>
  <si>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</si>
  <si>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</si>
  <si>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</si>
  <si>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</si>
  <si>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</si>
  <si>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</si>
  <si>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</si>
  <si>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</si>
  <si>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</si>
  <si>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</si>
  <si>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</si>
  <si>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</si>
  <si>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</si>
  <si>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</si>
  <si>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</si>
  <si>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</si>
  <si>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</si>
  <si>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</si>
  <si>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</si>
  <si>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</si>
  <si>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</si>
  <si>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</si>
  <si>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</si>
  <si>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</si>
  <si>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</si>
  <si>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</si>
  <si>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</si>
  <si>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</si>
  <si>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</si>
  <si>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</si>
  <si>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</si>
  <si>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</si>
  <si>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</si>
  <si>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</si>
  <si>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</si>
  <si>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</si>
  <si>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</si>
  <si>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</si>
  <si>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</si>
  <si>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</si>
  <si>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</si>
  <si>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</si>
  <si>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</si>
  <si>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</si>
  <si>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</si>
  <si>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</si>
  <si>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</si>
  <si>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</si>
  <si>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</si>
  <si>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</si>
  <si>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</si>
  <si>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</si>
  <si>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</si>
  <si>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</si>
  <si>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</si>
  <si>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</si>
  <si>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</si>
  <si>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</si>
  <si>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</si>
  <si>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</si>
  <si>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</si>
  <si>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</si>
  <si>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</si>
  <si>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</si>
  <si>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</si>
  <si>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</si>
  <si>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</si>
  <si>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</si>
  <si>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</si>
  <si>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</si>
  <si>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</si>
  <si>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</si>
  <si>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</si>
  <si>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</si>
  <si>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</si>
  <si>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</si>
  <si>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</si>
  <si>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</si>
  <si>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</si>
  <si>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</si>
  <si>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</si>
  <si>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</si>
  <si>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</si>
  <si>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</si>
  <si>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</si>
  <si>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</si>
  <si>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</si>
  <si>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</si>
  <si>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</si>
  <si>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</si>
  <si>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</si>
  <si>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</si>
  <si>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</si>
  <si>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</si>
  <si>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</si>
  <si>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</si>
  <si>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</si>
  <si>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</si>
  <si>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</si>
  <si>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</si>
  <si>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</si>
  <si>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</si>
  <si>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</si>
  <si>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</si>
  <si>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</si>
  <si>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</si>
  <si>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</si>
  <si>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</si>
  <si>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</si>
  <si>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</si>
  <si>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</si>
  <si>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</si>
  <si>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</si>
  <si>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</si>
  <si>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</si>
  <si>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</si>
  <si>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</si>
  <si>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</si>
  <si>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</si>
  <si>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</si>
  <si>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</si>
  <si>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</si>
  <si>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</si>
  <si>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</si>
  <si>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</si>
  <si>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</si>
  <si>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</si>
  <si>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</si>
  <si>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</si>
  <si>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</si>
  <si>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</si>
  <si>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</si>
  <si>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</si>
  <si>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</si>
  <si>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</si>
  <si>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</si>
  <si>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</si>
  <si>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</si>
  <si>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</si>
  <si>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</si>
  <si>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</si>
  <si>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</si>
  <si>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</si>
  <si>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</si>
  <si>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</si>
  <si>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</si>
  <si>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</si>
  <si>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</si>
  <si>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</si>
  <si>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</si>
  <si>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</si>
  <si>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</si>
  <si>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</si>
  <si>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</si>
  <si>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</si>
  <si>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</si>
  <si>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</si>
  <si>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</si>
  <si>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</si>
  <si>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</si>
  <si>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</si>
  <si>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</si>
  <si>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</si>
  <si>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</si>
  <si>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</si>
  <si>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</si>
  <si>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</si>
  <si>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</si>
  <si>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</si>
  <si>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</si>
  <si>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</si>
  <si>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</si>
  <si>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</si>
  <si>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</si>
  <si>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</si>
  <si>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</si>
  <si>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</si>
  <si>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</si>
  <si>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</si>
  <si>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</si>
  <si>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</si>
  <si>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</si>
  <si>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</si>
  <si>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</si>
  <si>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</si>
  <si>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</si>
  <si>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</si>
  <si>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</si>
  <si>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</si>
  <si>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</si>
  <si>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</si>
  <si>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</si>
  <si>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</si>
  <si>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</si>
  <si>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</si>
  <si>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</si>
  <si>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</si>
  <si>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</si>
  <si>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</si>
  <si>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</si>
  <si>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</si>
  <si>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</si>
  <si>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</si>
  <si>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</si>
  <si>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</si>
  <si>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</si>
  <si>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</si>
  <si>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</si>
  <si>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</si>
  <si>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</si>
  <si>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</si>
  <si>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</si>
  <si>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</si>
  <si>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</si>
  <si>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</si>
  <si>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</si>
  <si>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</si>
  <si>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</si>
  <si>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</si>
  <si>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</si>
  <si>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</si>
  <si>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</si>
  <si>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</si>
  <si>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</si>
  <si>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</si>
  <si>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</si>
  <si>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</si>
  <si>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</si>
  <si>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</si>
  <si>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</si>
  <si>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</si>
  <si>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</si>
  <si>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</si>
  <si>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</si>
  <si>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</si>
  <si>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</si>
  <si>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</si>
  <si>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</si>
  <si>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</si>
  <si>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</si>
  <si>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</si>
  <si>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</si>
  <si>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</si>
  <si>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</si>
  <si>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</si>
  <si>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</si>
  <si>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</si>
  <si>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</si>
  <si>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</si>
  <si>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</si>
  <si>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</si>
  <si>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</si>
  <si>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</si>
  <si>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</si>
  <si>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</si>
  <si>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</si>
  <si>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</si>
  <si>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</si>
  <si>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</si>
  <si>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</si>
  <si>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</si>
  <si>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</si>
  <si>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</si>
  <si>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</si>
  <si>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</si>
  <si>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</si>
  <si>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</si>
  <si>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</si>
  <si>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</si>
  <si>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</si>
  <si>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</si>
  <si>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</si>
  <si>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</si>
  <si>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</si>
  <si>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</si>
  <si>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</si>
  <si>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</si>
  <si>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</si>
  <si>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</si>
  <si>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</si>
  <si>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</si>
  <si>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</si>
  <si>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</si>
  <si>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</si>
  <si>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</si>
  <si>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</si>
  <si>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</si>
  <si>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</si>
  <si>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</si>
  <si>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</si>
  <si>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</si>
  <si>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</si>
  <si>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</si>
  <si>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</si>
  <si>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</si>
  <si>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</si>
  <si>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</si>
  <si>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</si>
  <si>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</si>
  <si>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</si>
  <si>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</si>
  <si>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</si>
  <si>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</si>
  <si>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</si>
  <si>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</si>
  <si>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</si>
  <si>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</si>
  <si>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</si>
  <si>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</si>
  <si>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</si>
  <si>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</si>
  <si>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</si>
  <si>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</si>
  <si>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</si>
  <si>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</si>
  <si>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</si>
  <si>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</si>
  <si>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</si>
  <si>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</si>
  <si>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</si>
  <si>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</si>
  <si>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</si>
  <si>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</si>
  <si>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</si>
  <si>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</si>
  <si>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</si>
  <si>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</si>
  <si>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</si>
  <si>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</si>
  <si>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</si>
  <si>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</si>
  <si>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</si>
  <si>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</si>
  <si>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</si>
  <si>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</si>
  <si>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</si>
  <si>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</si>
  <si>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</si>
  <si>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</si>
  <si>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</si>
  <si>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</si>
  <si>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</si>
  <si>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</si>
  <si>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</si>
  <si>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</si>
  <si>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</si>
  <si>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</si>
  <si>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</si>
  <si>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</si>
  <si>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</si>
  <si>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</si>
  <si>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</si>
  <si>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</si>
  <si>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</si>
  <si>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</si>
  <si>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</si>
  <si>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</si>
  <si>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</si>
  <si>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</si>
  <si>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</si>
  <si>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</si>
  <si>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</si>
  <si>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</si>
  <si>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</si>
  <si>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</si>
  <si>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</si>
  <si>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</si>
  <si>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</si>
  <si>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</si>
  <si>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</si>
  <si>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</si>
  <si>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</si>
  <si>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</si>
  <si>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</si>
  <si>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</si>
  <si>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</si>
  <si>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</si>
  <si>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</si>
  <si>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</si>
  <si>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</si>
  <si>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</si>
  <si>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</si>
  <si>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</si>
  <si>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</si>
  <si>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</si>
  <si>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</si>
  <si>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</si>
  <si>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</si>
  <si>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</si>
  <si>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</si>
  <si>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</si>
  <si>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</si>
  <si>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</si>
  <si>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</si>
  <si>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</si>
  <si>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</si>
  <si>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</si>
  <si>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</si>
  <si>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</si>
  <si>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</si>
  <si>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</si>
  <si>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</si>
  <si>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</si>
  <si>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</si>
  <si>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</si>
  <si>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</si>
  <si>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</si>
  <si>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</si>
  <si>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</si>
  <si>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</si>
  <si>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</si>
  <si>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</si>
  <si>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</si>
  <si>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</si>
  <si>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</si>
  <si>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</si>
  <si>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</si>
  <si>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</si>
  <si>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</si>
  <si>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</si>
  <si>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</si>
  <si>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</si>
  <si>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</si>
  <si>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</si>
  <si>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</si>
  <si>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</si>
  <si>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</si>
  <si>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</si>
  <si>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</si>
  <si>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</si>
  <si>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</si>
  <si>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</si>
  <si>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</si>
  <si>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</si>
  <si>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</si>
  <si>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</si>
  <si>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</si>
  <si>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</si>
  <si>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</si>
  <si>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</si>
  <si>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</si>
  <si>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</si>
  <si>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</si>
  <si>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</si>
  <si>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</si>
  <si>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</si>
  <si>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</si>
  <si>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</si>
  <si>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</si>
  <si>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</si>
  <si>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</si>
  <si>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</si>
  <si>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</si>
  <si>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</si>
  <si>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</si>
  <si>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</si>
  <si>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</si>
  <si>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</si>
  <si>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</si>
  <si>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</si>
  <si>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</si>
  <si>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</si>
  <si>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</si>
  <si>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</si>
  <si>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</si>
  <si>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</si>
  <si>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</si>
  <si>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</si>
  <si>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</si>
  <si>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</si>
  <si>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</si>
  <si>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</si>
  <si>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</si>
  <si>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</si>
  <si>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</si>
  <si>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</si>
  <si>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</si>
  <si>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</si>
  <si>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</si>
  <si>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</si>
  <si>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</si>
  <si>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</si>
  <si>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</si>
  <si>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</si>
  <si>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</si>
  <si>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</si>
  <si>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</si>
  <si>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</si>
  <si>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</si>
  <si>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</si>
  <si>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</si>
  <si>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</si>
  <si>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</si>
  <si>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</si>
  <si>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</si>
  <si>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</si>
  <si>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</si>
  <si>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</si>
  <si>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</si>
  <si>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</si>
  <si>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</si>
  <si>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</si>
  <si>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</si>
  <si>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</si>
  <si>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</si>
  <si>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</si>
  <si>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</si>
  <si>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</si>
  <si>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</si>
  <si>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</si>
  <si>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</si>
  <si>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</si>
  <si>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</si>
  <si>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</si>
  <si>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</si>
  <si>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</si>
  <si>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</si>
  <si>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</si>
  <si>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</si>
  <si>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</si>
  <si>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</si>
  <si>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</si>
  <si>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</si>
  <si>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</si>
  <si>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</si>
  <si>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</si>
  <si>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</si>
  <si>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</si>
  <si>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</si>
  <si>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</si>
  <si>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</si>
  <si>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</si>
  <si>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</si>
  <si>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</si>
  <si>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</si>
  <si>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</si>
  <si>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</si>
  <si>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</si>
  <si>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</si>
  <si>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</si>
  <si>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</si>
  <si>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</si>
  <si>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</si>
  <si>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</si>
  <si>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</si>
  <si>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</si>
  <si>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</si>
  <si>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</si>
  <si>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</si>
  <si>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</si>
  <si>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</si>
  <si>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</si>
  <si>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</si>
  <si>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</si>
  <si>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</si>
  <si>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</si>
  <si>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</si>
  <si>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</si>
  <si>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</si>
  <si>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</si>
  <si>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</si>
  <si>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</si>
  <si>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</si>
  <si>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</si>
  <si>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</si>
  <si>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</si>
  <si>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</si>
  <si>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</si>
  <si>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</si>
  <si>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</si>
  <si>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</si>
  <si>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</si>
  <si>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</si>
  <si>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</si>
  <si>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</si>
  <si>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</si>
  <si>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</si>
  <si>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</si>
  <si>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</si>
  <si>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</si>
  <si>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</si>
  <si>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</si>
  <si>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</si>
  <si>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</si>
  <si>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</si>
  <si>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</si>
  <si>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</si>
  <si>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</si>
  <si>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</si>
  <si>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</si>
  <si>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</si>
  <si>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</si>
  <si>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</si>
  <si>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</si>
  <si>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</si>
  <si>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</si>
  <si>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</si>
  <si>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</si>
  <si>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</si>
  <si>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</si>
  <si>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</si>
  <si>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</si>
  <si>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</si>
  <si>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</si>
  <si>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</si>
  <si>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</si>
  <si>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</si>
  <si>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</si>
  <si>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</si>
  <si>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</si>
  <si>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</si>
  <si>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</si>
  <si>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</si>
  <si>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</si>
  <si>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</si>
  <si>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</si>
  <si>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</si>
  <si>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</si>
  <si>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</si>
  <si>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</si>
  <si>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</si>
  <si>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</si>
  <si>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</si>
  <si>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</si>
  <si>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</si>
  <si>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</si>
  <si>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</si>
  <si>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</si>
  <si>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</si>
  <si>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</si>
  <si>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</si>
  <si>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</si>
  <si>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</si>
  <si>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</si>
  <si>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</si>
  <si>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</si>
  <si>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</si>
  <si>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</si>
  <si>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</si>
  <si>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</si>
  <si>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</si>
  <si>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</si>
  <si>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</si>
  <si>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</si>
  <si>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</si>
  <si>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</si>
  <si>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</si>
  <si>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</si>
  <si>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</si>
  <si>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</si>
  <si>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</si>
  <si>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</si>
  <si>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</si>
  <si>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</si>
  <si>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</si>
  <si>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</si>
  <si>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</si>
  <si>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</si>
  <si>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</si>
  <si>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</si>
  <si>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</si>
  <si>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</si>
  <si>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</si>
  <si>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</si>
  <si>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</si>
  <si>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</si>
  <si>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</si>
  <si>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</si>
  <si>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</si>
  <si>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</si>
  <si>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</si>
  <si>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</si>
  <si>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</si>
  <si>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</si>
  <si>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</si>
  <si>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</si>
  <si>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</si>
  <si>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</si>
  <si>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</si>
  <si>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</si>
  <si>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</si>
  <si>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</si>
  <si>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</si>
  <si>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</si>
  <si>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</si>
  <si>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</si>
  <si>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</si>
  <si>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</si>
  <si>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</si>
  <si>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</si>
  <si>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</si>
  <si>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</si>
  <si>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</si>
  <si>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</si>
  <si>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</si>
  <si>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</si>
  <si>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</si>
  <si>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</si>
  <si>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</si>
  <si>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</si>
  <si>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</si>
  <si>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</si>
  <si>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</si>
  <si>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</si>
  <si>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</si>
  <si>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</si>
  <si>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</si>
  <si>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</si>
  <si>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</si>
  <si>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</si>
  <si>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</si>
  <si>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</si>
  <si>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</si>
  <si>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</si>
  <si>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</si>
  <si>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</si>
  <si>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</si>
  <si>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</si>
  <si>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</si>
  <si>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</si>
  <si>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</si>
  <si>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</si>
  <si>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</si>
  <si>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</si>
  <si>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</si>
  <si>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</si>
  <si>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</si>
  <si>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</si>
  <si>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</si>
  <si>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</si>
  <si>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</si>
  <si>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</si>
  <si>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</si>
  <si>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</si>
  <si>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</si>
  <si>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</si>
  <si>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</si>
  <si>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</si>
  <si>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</si>
  <si>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</si>
  <si>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</si>
  <si>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</si>
  <si>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</si>
  <si>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</si>
  <si>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</si>
  <si>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</si>
  <si>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</si>
  <si>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</si>
  <si>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</si>
  <si>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</si>
  <si>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</si>
  <si>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</si>
  <si>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</si>
  <si>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</si>
  <si>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</si>
  <si>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</si>
  <si>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</si>
  <si>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</si>
  <si>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</si>
  <si>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</si>
  <si>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</si>
  <si>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</si>
  <si>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</si>
  <si>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</si>
  <si>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</si>
  <si>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</si>
  <si>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</si>
  <si>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</si>
  <si>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</si>
  <si>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</si>
  <si>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</si>
  <si>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</si>
  <si>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</si>
  <si>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</si>
  <si>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</si>
  <si>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</si>
  <si>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</si>
  <si>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</si>
  <si>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</si>
  <si>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</si>
  <si>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</si>
  <si>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</si>
  <si>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</si>
  <si>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</si>
  <si>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</si>
  <si>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</si>
  <si>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</si>
  <si>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</si>
  <si>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</si>
  <si>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</si>
  <si>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</si>
  <si>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</si>
  <si>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</si>
  <si>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</si>
  <si>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</si>
  <si>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</si>
  <si>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</si>
  <si>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</si>
  <si>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</si>
  <si>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”ლიბერთი ბანკი”</t>
  </si>
  <si>
    <t>მურთაზ კიკორია</t>
  </si>
  <si>
    <t>ბექა გოგიჩაიშვილი</t>
  </si>
  <si>
    <t>www.libertybank.ge</t>
  </si>
  <si>
    <t>თავმჯდომარე</t>
  </si>
  <si>
    <t xml:space="preserve">ირაკლი ოთარ რუხაძე </t>
  </si>
  <si>
    <t>არადამოუკიდებელი წევრი</t>
  </si>
  <si>
    <t>მამუკა წერეთელი</t>
  </si>
  <si>
    <t>დამოუკიდებელი წევრი</t>
  </si>
  <si>
    <t>მაგდა მაღრაძე</t>
  </si>
  <si>
    <t>ბრუნო ხუან ბალვანერა</t>
  </si>
  <si>
    <t>გენერალური დირექტორი</t>
  </si>
  <si>
    <t>ვახტანგ ბაბუნაშვილი</t>
  </si>
  <si>
    <t>გიორგი გვაზავა</t>
  </si>
  <si>
    <t>სს,,გალტ &amp; თაგარტი"(ნომინალური მფლობელი)</t>
  </si>
  <si>
    <t>დანარჩენი აქციონერები</t>
  </si>
  <si>
    <t>ბენჯამინ ალბერტ მარსონი</t>
  </si>
  <si>
    <t>იგორ ალექსეევი</t>
  </si>
  <si>
    <t>ფინანსური დირექტორი</t>
  </si>
  <si>
    <t>რისკების დირექტორი</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</si>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</sst>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 numFmtId="195" formatCode="0.000%"/>
  </numFmts>
  <fonts count="14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u/>
      <sz val="10"/>
      <color indexed="12"/>
      <name val="Sylfaen"/>
      <family val="1"/>
      <charset val="204"/>
    </font>
    <font>
      <sz val="10"/>
      <name val="Segoe UI"/>
      <family val="2"/>
    </font>
    <font>
      <b/>
      <sz val="8"/>
      <color indexed="8"/>
      <name val="Sylfaen"/>
      <family val="1"/>
    </font>
    <font>
      <sz val="8"/>
      <color indexed="8"/>
      <name val="Sylfaen"/>
      <family val="1"/>
    </font>
    <font>
      <b/>
      <sz val="10"/>
      <color rgb="FFFF0000"/>
      <name val="Sylfaen"/>
      <family val="1"/>
    </font>
    <font>
      <i/>
      <sz val="10"/>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indexed="64"/>
      </top>
      <bottom/>
      <diagonal/>
    </border>
    <border>
      <left/>
      <right style="medium">
        <color indexed="64"/>
      </right>
      <top style="medium">
        <color indexed="64"/>
      </top>
      <bottom style="thin">
        <color auto="1"/>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9"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168" fontId="39" fillId="64" borderId="37" applyNumberFormat="0" applyAlignment="0" applyProtection="0"/>
    <xf numFmtId="169" fontId="39" fillId="64" borderId="37" applyNumberFormat="0" applyAlignment="0" applyProtection="0"/>
    <xf numFmtId="168"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0" fontId="41" fillId="10" borderId="33"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169" fontId="42" fillId="65" borderId="38" applyNumberFormat="0" applyAlignment="0" applyProtection="0"/>
    <xf numFmtId="168" fontId="42" fillId="65" borderId="38" applyNumberFormat="0" applyAlignment="0" applyProtection="0"/>
    <xf numFmtId="0" fontId="40"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68"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0" applyNumberFormat="0" applyFill="0" applyAlignment="0" applyProtection="0"/>
    <xf numFmtId="169" fontId="54" fillId="0" borderId="40" applyNumberFormat="0" applyFill="0" applyAlignment="0" applyProtection="0"/>
    <xf numFmtId="0"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168" fontId="54" fillId="0" borderId="40" applyNumberFormat="0" applyFill="0" applyAlignment="0" applyProtection="0"/>
    <xf numFmtId="169" fontId="54" fillId="0" borderId="40" applyNumberFormat="0" applyFill="0" applyAlignment="0" applyProtection="0"/>
    <xf numFmtId="168"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9"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168" fontId="67" fillId="43" borderId="37" applyNumberFormat="0" applyAlignment="0" applyProtection="0"/>
    <xf numFmtId="169" fontId="67" fillId="43" borderId="37" applyNumberFormat="0" applyAlignment="0" applyProtection="0"/>
    <xf numFmtId="168"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168" fontId="70" fillId="0" borderId="43" applyNumberFormat="0" applyFill="0" applyAlignment="0" applyProtection="0"/>
    <xf numFmtId="169" fontId="70" fillId="0" borderId="43" applyNumberFormat="0" applyFill="0" applyAlignment="0" applyProtection="0"/>
    <xf numFmtId="168" fontId="70" fillId="0" borderId="43" applyNumberFormat="0" applyFill="0" applyAlignment="0" applyProtection="0"/>
    <xf numFmtId="0" fontId="68"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4"/>
    <xf numFmtId="169" fontId="25" fillId="0" borderId="44"/>
    <xf numFmtId="168"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68"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69"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9"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168" fontId="84" fillId="64" borderId="46" applyNumberFormat="0" applyAlignment="0" applyProtection="0"/>
    <xf numFmtId="169" fontId="84" fillId="64" borderId="46" applyNumberFormat="0" applyAlignment="0" applyProtection="0"/>
    <xf numFmtId="168" fontId="84" fillId="64" borderId="46" applyNumberFormat="0" applyAlignment="0" applyProtection="0"/>
    <xf numFmtId="0" fontId="82" fillId="64" borderId="46"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9"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6"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168" fontId="93" fillId="0" borderId="47" applyNumberFormat="0" applyFill="0" applyAlignment="0" applyProtection="0"/>
    <xf numFmtId="169" fontId="93" fillId="0" borderId="47" applyNumberFormat="0" applyFill="0" applyAlignment="0" applyProtection="0"/>
    <xf numFmtId="168" fontId="93" fillId="0" borderId="47" applyNumberFormat="0" applyFill="0" applyAlignment="0" applyProtection="0"/>
    <xf numFmtId="0" fontId="46" fillId="0" borderId="47" applyNumberFormat="0" applyFill="0" applyAlignment="0" applyProtection="0"/>
    <xf numFmtId="0" fontId="24" fillId="0" borderId="48"/>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168" fontId="93" fillId="0" borderId="102" applyNumberFormat="0" applyFill="0" applyAlignment="0" applyProtection="0"/>
    <xf numFmtId="169" fontId="93"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9"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68"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88" fontId="2" fillId="70" borderId="96" applyFont="0">
      <alignment horizontal="right" vertical="center"/>
    </xf>
    <xf numFmtId="3" fontId="2" fillId="70" borderId="96" applyFont="0">
      <alignment horizontal="right" vertical="center"/>
    </xf>
    <xf numFmtId="0" fontId="82"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168" fontId="84" fillId="64" borderId="101" applyNumberFormat="0" applyAlignment="0" applyProtection="0"/>
    <xf numFmtId="169" fontId="84"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9"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68"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3" fontId="2" fillId="75" borderId="96"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3" fontId="2" fillId="72" borderId="96" applyFont="0">
      <alignment horizontal="right" vertical="center"/>
      <protection locked="0"/>
    </xf>
    <xf numFmtId="0" fontId="65"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168" fontId="67" fillId="43" borderId="99" applyNumberFormat="0" applyAlignment="0" applyProtection="0"/>
    <xf numFmtId="169" fontId="67"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9"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68"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2" fillId="71" borderId="97" applyNumberFormat="0" applyFont="0" applyBorder="0" applyProtection="0">
      <alignment horizontal="left" vertical="center"/>
    </xf>
    <xf numFmtId="9" fontId="2" fillId="71" borderId="96" applyFont="0" applyProtection="0">
      <alignment horizontal="right" vertical="center"/>
    </xf>
    <xf numFmtId="3" fontId="2" fillId="71" borderId="96" applyFont="0" applyProtection="0">
      <alignment horizontal="right" vertical="center"/>
    </xf>
    <xf numFmtId="0" fontId="61" fillId="70" borderId="97" applyFont="0" applyBorder="0">
      <alignment horizontal="center" wrapText="1"/>
    </xf>
    <xf numFmtId="168" fontId="53" fillId="0" borderId="94">
      <alignment horizontal="left" vertical="center"/>
    </xf>
    <xf numFmtId="0" fontId="53" fillId="0" borderId="94">
      <alignment horizontal="left" vertical="center"/>
    </xf>
    <xf numFmtId="0" fontId="53" fillId="0" borderId="94">
      <alignment horizontal="left" vertical="center"/>
    </xf>
    <xf numFmtId="0" fontId="2" fillId="69" borderId="96" applyNumberFormat="0" applyFont="0" applyBorder="0" applyProtection="0">
      <alignment horizontal="center" vertical="center"/>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5" fillId="0" borderId="96" applyNumberFormat="0" applyAlignment="0">
      <alignment horizontal="right"/>
      <protection locked="0"/>
    </xf>
    <xf numFmtId="0" fontId="37"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168" fontId="39" fillId="64" borderId="99" applyNumberFormat="0" applyAlignment="0" applyProtection="0"/>
    <xf numFmtId="169" fontId="39"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9"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68"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106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4" fillId="0" borderId="53" xfId="0" applyFont="1" applyBorder="1"/>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2" fillId="0" borderId="57" xfId="0" applyNumberFormat="1" applyFont="1" applyBorder="1" applyAlignment="1">
      <alignment horizontal="center"/>
    </xf>
    <xf numFmtId="167" fontId="19" fillId="0" borderId="57" xfId="0" applyNumberFormat="1" applyFont="1" applyBorder="1" applyAlignment="1">
      <alignment horizontal="center"/>
    </xf>
    <xf numFmtId="167" fontId="22" fillId="0" borderId="59" xfId="0" applyNumberFormat="1" applyFont="1" applyBorder="1" applyAlignment="1">
      <alignment horizontal="center"/>
    </xf>
    <xf numFmtId="167" fontId="22" fillId="0" borderId="60"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xf>
    <xf numFmtId="0" fontId="4" fillId="0" borderId="22"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74" xfId="0" applyNumberFormat="1" applyFont="1" applyFill="1" applyBorder="1" applyAlignment="1">
      <alignment horizontal="right" vertical="center"/>
    </xf>
    <xf numFmtId="49" fontId="105" fillId="0" borderId="77" xfId="0" applyNumberFormat="1" applyFont="1" applyFill="1" applyBorder="1" applyAlignment="1">
      <alignment horizontal="right" vertical="center"/>
    </xf>
    <xf numFmtId="49" fontId="105" fillId="0" borderId="82"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82"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19" fillId="0" borderId="13" xfId="0" applyNumberFormat="1" applyFont="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0"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4" fillId="0" borderId="3" xfId="0" applyNumberFormat="1" applyFont="1" applyBorder="1"/>
    <xf numFmtId="193" fontId="4" fillId="0" borderId="3" xfId="0" applyNumberFormat="1" applyFont="1" applyFill="1" applyBorder="1"/>
    <xf numFmtId="193" fontId="10" fillId="36" borderId="23" xfId="16" applyNumberFormat="1" applyFont="1" applyFill="1" applyBorder="1" applyAlignment="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2" fillId="0" borderId="0" xfId="0" applyNumberFormat="1" applyFont="1"/>
    <xf numFmtId="0" fontId="4" fillId="0" borderId="26" xfId="0" applyFont="1" applyBorder="1" applyAlignment="1">
      <alignment horizontal="center" vertical="center"/>
    </xf>
    <xf numFmtId="193" fontId="4" fillId="0" borderId="8" xfId="0" applyNumberFormat="1" applyFont="1" applyBorder="1" applyAlignment="1"/>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5" fillId="37" borderId="0" xfId="20" applyBorder="1"/>
    <xf numFmtId="169" fontId="25" fillId="37" borderId="90" xfId="20" applyBorder="1"/>
    <xf numFmtId="0" fontId="4" fillId="0" borderId="7" xfId="0" applyFont="1" applyFill="1" applyBorder="1" applyAlignment="1">
      <alignment vertical="center"/>
    </xf>
    <xf numFmtId="0" fontId="4" fillId="0" borderId="96" xfId="0" applyFont="1" applyFill="1" applyBorder="1" applyAlignment="1">
      <alignment vertical="center"/>
    </xf>
    <xf numFmtId="0" fontId="6" fillId="0" borderId="96" xfId="0" applyFont="1" applyFill="1" applyBorder="1" applyAlignment="1">
      <alignment vertical="center"/>
    </xf>
    <xf numFmtId="0" fontId="4" fillId="0" borderId="17"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1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169" fontId="25" fillId="37" borderId="29" xfId="20" applyBorder="1"/>
    <xf numFmtId="169" fontId="25" fillId="37" borderId="108" xfId="20" applyBorder="1"/>
    <xf numFmtId="169" fontId="25" fillId="37" borderId="98" xfId="20" applyBorder="1"/>
    <xf numFmtId="169" fontId="25" fillId="37" borderId="54"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4"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0" xfId="0" applyFont="1"/>
    <xf numFmtId="0" fontId="4" fillId="0" borderId="0" xfId="0" applyFont="1" applyFill="1"/>
    <xf numFmtId="0" fontId="4" fillId="0" borderId="96" xfId="0" applyFont="1" applyFill="1" applyBorder="1" applyAlignment="1">
      <alignment horizontal="center" vertical="center" wrapText="1"/>
    </xf>
    <xf numFmtId="0" fontId="105" fillId="0" borderId="84" xfId="0" applyFont="1" applyFill="1" applyBorder="1" applyAlignment="1">
      <alignment horizontal="right" vertical="center"/>
    </xf>
    <xf numFmtId="0" fontId="4" fillId="0" borderId="111" xfId="0" applyFont="1" applyFill="1" applyBorder="1" applyAlignment="1">
      <alignment horizontal="center" vertical="center" wrapText="1"/>
    </xf>
    <xf numFmtId="0" fontId="6" fillId="3" borderId="112" xfId="0" applyFont="1" applyFill="1" applyBorder="1" applyAlignment="1">
      <alignment vertical="center"/>
    </xf>
    <xf numFmtId="0" fontId="4" fillId="3" borderId="21" xfId="0" applyFont="1" applyFill="1" applyBorder="1" applyAlignment="1">
      <alignment vertical="center"/>
    </xf>
    <xf numFmtId="0" fontId="4" fillId="0" borderId="113" xfId="0" applyFont="1" applyFill="1" applyBorder="1" applyAlignment="1">
      <alignment horizontal="center" vertical="center"/>
    </xf>
    <xf numFmtId="0" fontId="6" fillId="0" borderId="23" xfId="0" applyFont="1" applyFill="1" applyBorder="1" applyAlignment="1">
      <alignment vertical="center"/>
    </xf>
    <xf numFmtId="169" fontId="25" fillId="37" borderId="25" xfId="20" applyBorder="1"/>
    <xf numFmtId="193" fontId="4" fillId="0" borderId="8" xfId="0" applyNumberFormat="1" applyFont="1" applyFill="1" applyBorder="1"/>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6"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Fill="1" applyBorder="1" applyAlignment="1">
      <alignment horizontal="right" vertical="center" wrapText="1"/>
    </xf>
    <xf numFmtId="0" fontId="4" fillId="0" borderId="96" xfId="0" applyFont="1" applyFill="1" applyBorder="1" applyAlignment="1">
      <alignment horizontal="left" vertical="center" wrapText="1"/>
    </xf>
    <xf numFmtId="0" fontId="108" fillId="0" borderId="113" xfId="0" applyFont="1" applyFill="1" applyBorder="1" applyAlignment="1">
      <alignment horizontal="right" vertical="center" wrapText="1"/>
    </xf>
    <xf numFmtId="0" fontId="108" fillId="0" borderId="96"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2" xfId="5" applyNumberFormat="1" applyFont="1" applyFill="1" applyBorder="1" applyAlignment="1" applyProtection="1">
      <alignment horizontal="left" vertical="center"/>
      <protection locked="0"/>
    </xf>
    <xf numFmtId="0" fontId="110" fillId="0" borderId="23" xfId="9" applyFont="1" applyFill="1" applyBorder="1" applyAlignment="1" applyProtection="1">
      <alignment horizontal="left" vertical="center" wrapText="1"/>
      <protection locked="0"/>
    </xf>
    <xf numFmtId="0" fontId="11" fillId="0" borderId="96" xfId="17" applyFill="1" applyBorder="1" applyAlignment="1" applyProtection="1"/>
    <xf numFmtId="49" fontId="108" fillId="0" borderId="113" xfId="0" applyNumberFormat="1" applyFont="1" applyFill="1" applyBorder="1" applyAlignment="1">
      <alignment horizontal="right" vertical="center" wrapText="1"/>
    </xf>
    <xf numFmtId="0" fontId="7" fillId="3" borderId="96" xfId="20960" applyFont="1" applyFill="1" applyBorder="1" applyAlignment="1" applyProtection="1"/>
    <xf numFmtId="0" fontId="102" fillId="0" borderId="96" xfId="20960" applyFont="1" applyFill="1" applyBorder="1" applyAlignment="1" applyProtection="1">
      <alignment horizontal="center" vertical="center"/>
    </xf>
    <xf numFmtId="0" fontId="4" fillId="0" borderId="96" xfId="0" applyFont="1" applyBorder="1"/>
    <xf numFmtId="0" fontId="11" fillId="0" borderId="96" xfId="17" applyFill="1" applyBorder="1" applyAlignment="1" applyProtection="1">
      <alignment horizontal="left" vertical="center" wrapText="1"/>
    </xf>
    <xf numFmtId="49" fontId="108" fillId="0" borderId="96" xfId="0" applyNumberFormat="1" applyFont="1" applyFill="1" applyBorder="1" applyAlignment="1">
      <alignment horizontal="right" vertical="center" wrapText="1"/>
    </xf>
    <xf numFmtId="0" fontId="11" fillId="0" borderId="96" xfId="17" applyFill="1" applyBorder="1" applyAlignment="1" applyProtection="1">
      <alignment horizontal="left" vertical="center"/>
    </xf>
    <xf numFmtId="0" fontId="4" fillId="0" borderId="96" xfId="0" applyFont="1" applyFill="1" applyBorder="1"/>
    <xf numFmtId="43" fontId="7" fillId="0" borderId="0" xfId="7" applyFont="1"/>
    <xf numFmtId="0" fontId="106"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4" fillId="0" borderId="24" xfId="0" applyFont="1" applyBorder="1" applyAlignment="1"/>
    <xf numFmtId="0" fontId="9" fillId="0" borderId="111" xfId="0" applyFont="1" applyBorder="1" applyAlignment="1"/>
    <xf numFmtId="0" fontId="10" fillId="0" borderId="18" xfId="0" applyFont="1" applyBorder="1" applyAlignment="1">
      <alignment horizontal="center"/>
    </xf>
    <xf numFmtId="0" fontId="10" fillId="0" borderId="111"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0" fontId="4" fillId="3" borderId="0" xfId="0" applyFont="1" applyFill="1" applyBorder="1" applyAlignment="1">
      <alignment wrapText="1"/>
    </xf>
    <xf numFmtId="0" fontId="4" fillId="3" borderId="90" xfId="0" applyFont="1" applyFill="1" applyBorder="1"/>
    <xf numFmtId="169" fontId="25" fillId="37" borderId="114" xfId="20" applyBorder="1"/>
    <xf numFmtId="0" fontId="9" fillId="2" borderId="104" xfId="0" applyFont="1" applyFill="1" applyBorder="1" applyAlignment="1">
      <alignment horizontal="right" vertical="center"/>
    </xf>
    <xf numFmtId="193" fontId="17" fillId="2" borderId="105" xfId="0" applyNumberFormat="1" applyFont="1" applyFill="1" applyBorder="1" applyAlignment="1" applyProtection="1">
      <alignment vertical="center"/>
      <protection locked="0"/>
    </xf>
    <xf numFmtId="0" fontId="6" fillId="3" borderId="0" xfId="0" applyFont="1" applyFill="1" applyBorder="1" applyAlignment="1">
      <alignment horizontal="center"/>
    </xf>
    <xf numFmtId="0" fontId="105" fillId="0" borderId="84" xfId="0" applyFont="1" applyFill="1" applyBorder="1" applyAlignment="1">
      <alignment horizontal="left" vertical="center"/>
    </xf>
    <xf numFmtId="0" fontId="105" fillId="0" borderId="82" xfId="0" applyFont="1" applyFill="1" applyBorder="1" applyAlignment="1">
      <alignment vertical="center" wrapText="1"/>
    </xf>
    <xf numFmtId="0" fontId="105" fillId="0" borderId="82"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27" xfId="0" applyNumberFormat="1" applyFont="1" applyFill="1" applyBorder="1" applyAlignment="1">
      <alignment horizontal="left" vertical="center" wrapText="1"/>
    </xf>
    <xf numFmtId="0" fontId="124" fillId="0" borderId="0" xfId="0" applyFont="1"/>
    <xf numFmtId="49" fontId="105" fillId="0" borderId="96"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129" fillId="0" borderId="134" xfId="0" applyFont="1" applyFill="1" applyBorder="1" applyAlignment="1">
      <alignment horizontal="left" vertical="center" wrapText="1"/>
    </xf>
    <xf numFmtId="0" fontId="131" fillId="0" borderId="134" xfId="0" applyFont="1" applyFill="1" applyBorder="1" applyAlignment="1">
      <alignment horizontal="left" vertical="center" wrapText="1"/>
    </xf>
    <xf numFmtId="0" fontId="132" fillId="3" borderId="134" xfId="0" applyFont="1" applyFill="1" applyBorder="1" applyAlignment="1">
      <alignment horizontal="left" vertical="center" wrapText="1" indent="1"/>
    </xf>
    <xf numFmtId="0" fontId="131" fillId="3" borderId="134" xfId="0" applyFont="1" applyFill="1" applyBorder="1" applyAlignment="1">
      <alignment horizontal="left" vertical="center" wrapText="1"/>
    </xf>
    <xf numFmtId="0" fontId="131" fillId="3" borderId="135" xfId="0" applyFont="1" applyFill="1" applyBorder="1" applyAlignment="1">
      <alignment horizontal="left" vertical="center" wrapText="1"/>
    </xf>
    <xf numFmtId="0" fontId="132" fillId="0" borderId="134" xfId="0" applyFont="1" applyFill="1" applyBorder="1" applyAlignment="1">
      <alignment horizontal="left" vertical="center" wrapText="1" indent="1"/>
    </xf>
    <xf numFmtId="0" fontId="131" fillId="3" borderId="136" xfId="0" applyFont="1" applyFill="1" applyBorder="1" applyAlignment="1">
      <alignment horizontal="left" vertical="center" wrapText="1"/>
    </xf>
    <xf numFmtId="0" fontId="130" fillId="3" borderId="134" xfId="0" applyFont="1" applyFill="1" applyBorder="1" applyAlignment="1">
      <alignment horizontal="left" vertical="center" wrapText="1" indent="1"/>
    </xf>
    <xf numFmtId="0" fontId="131" fillId="0" borderId="134" xfId="0" applyFont="1" applyBorder="1" applyAlignment="1">
      <alignment horizontal="left" vertical="center" wrapText="1"/>
    </xf>
    <xf numFmtId="0" fontId="130" fillId="0" borderId="134" xfId="0" applyFont="1" applyBorder="1" applyAlignment="1">
      <alignment horizontal="left" vertical="center" wrapText="1" indent="1"/>
    </xf>
    <xf numFmtId="0" fontId="130" fillId="0" borderId="135" xfId="0" applyFont="1" applyBorder="1" applyAlignment="1">
      <alignment horizontal="left" vertical="center" wrapText="1" indent="1"/>
    </xf>
    <xf numFmtId="0" fontId="130" fillId="0" borderId="134" xfId="0" applyFont="1" applyFill="1" applyBorder="1" applyAlignment="1">
      <alignment horizontal="left" vertical="center" wrapText="1" indent="1"/>
    </xf>
    <xf numFmtId="0" fontId="0" fillId="0" borderId="0" xfId="0" applyAlignment="1">
      <alignment horizontal="left" vertical="center"/>
    </xf>
    <xf numFmtId="0" fontId="131" fillId="0" borderId="141" xfId="0" applyFont="1" applyFill="1" applyBorder="1" applyAlignment="1">
      <alignment horizontal="justify" vertical="center" wrapText="1"/>
    </xf>
    <xf numFmtId="0" fontId="130" fillId="0" borderId="136" xfId="0" applyFont="1" applyFill="1" applyBorder="1" applyAlignment="1">
      <alignment horizontal="left" vertical="center" wrapText="1" indent="1"/>
    </xf>
    <xf numFmtId="0" fontId="130" fillId="0" borderId="135" xfId="0" applyFont="1" applyFill="1" applyBorder="1" applyAlignment="1">
      <alignment horizontal="left" vertical="center" wrapText="1" indent="1"/>
    </xf>
    <xf numFmtId="0" fontId="131" fillId="0" borderId="134" xfId="0" applyFont="1" applyFill="1" applyBorder="1" applyAlignment="1">
      <alignment horizontal="justify" vertical="center" wrapText="1"/>
    </xf>
    <xf numFmtId="0" fontId="129" fillId="0" borderId="134" xfId="0" applyFont="1" applyFill="1" applyBorder="1" applyAlignment="1">
      <alignment horizontal="justify" vertical="center" wrapText="1"/>
    </xf>
    <xf numFmtId="0" fontId="131" fillId="3" borderId="134" xfId="0" applyFont="1" applyFill="1" applyBorder="1" applyAlignment="1">
      <alignment horizontal="justify" vertical="center" wrapText="1"/>
    </xf>
    <xf numFmtId="0" fontId="131" fillId="0" borderId="135" xfId="0" applyFont="1" applyFill="1" applyBorder="1" applyAlignment="1">
      <alignment horizontal="justify" vertical="center" wrapText="1"/>
    </xf>
    <xf numFmtId="0" fontId="131" fillId="0" borderId="136" xfId="0" applyFont="1" applyFill="1" applyBorder="1" applyAlignment="1">
      <alignment horizontal="justify" vertical="center" wrapText="1"/>
    </xf>
    <xf numFmtId="0" fontId="132" fillId="0" borderId="128" xfId="0" applyFont="1" applyFill="1" applyBorder="1" applyAlignment="1">
      <alignment horizontal="left" vertical="center" wrapText="1" indent="1"/>
    </xf>
    <xf numFmtId="0" fontId="129" fillId="0" borderId="134" xfId="0" applyFont="1" applyFill="1" applyBorder="1" applyAlignment="1">
      <alignment vertical="center" wrapText="1"/>
    </xf>
    <xf numFmtId="0" fontId="131" fillId="0" borderId="134" xfId="0" applyFont="1" applyFill="1" applyBorder="1" applyAlignment="1">
      <alignment vertical="center" wrapText="1"/>
    </xf>
    <xf numFmtId="0" fontId="0" fillId="0" borderId="0" xfId="0" applyAlignment="1">
      <alignment horizontal="center"/>
    </xf>
    <xf numFmtId="193" fontId="9" fillId="0" borderId="0" xfId="0" applyNumberFormat="1" applyFont="1" applyFill="1" applyBorder="1" applyAlignment="1" applyProtection="1">
      <alignment horizontal="right"/>
    </xf>
    <xf numFmtId="49" fontId="105" fillId="0" borderId="137" xfId="0" applyNumberFormat="1" applyFont="1" applyFill="1" applyBorder="1" applyAlignment="1">
      <alignment horizontal="right" vertical="center"/>
    </xf>
    <xf numFmtId="167" fontId="21" fillId="0" borderId="55" xfId="0" applyNumberFormat="1" applyFont="1" applyFill="1" applyBorder="1" applyAlignment="1">
      <alignment horizontal="center"/>
    </xf>
    <xf numFmtId="167" fontId="18" fillId="0" borderId="57" xfId="0" applyNumberFormat="1" applyFont="1" applyFill="1" applyBorder="1" applyAlignment="1">
      <alignment horizontal="center"/>
    </xf>
    <xf numFmtId="193" fontId="22"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2" fillId="0" borderId="12" xfId="0" applyNumberFormat="1" applyFont="1" applyFill="1" applyBorder="1" applyAlignment="1">
      <alignment horizontal="center" vertical="center"/>
    </xf>
    <xf numFmtId="193" fontId="22" fillId="0" borderId="13" xfId="0" applyNumberFormat="1" applyFont="1" applyBorder="1" applyAlignment="1">
      <alignment horizontal="center" vertical="center"/>
    </xf>
    <xf numFmtId="193" fontId="21" fillId="0" borderId="14" xfId="0" applyNumberFormat="1" applyFont="1" applyFill="1" applyBorder="1" applyAlignment="1">
      <alignment horizontal="center" vertical="center"/>
    </xf>
    <xf numFmtId="193" fontId="103" fillId="0" borderId="12" xfId="0" applyNumberFormat="1" applyFont="1" applyBorder="1" applyAlignment="1">
      <alignment horizontal="center" vertical="center"/>
    </xf>
    <xf numFmtId="193" fontId="21" fillId="0" borderId="12" xfId="0" applyNumberFormat="1" applyFont="1" applyBorder="1" applyAlignment="1">
      <alignment horizontal="center" vertical="center"/>
    </xf>
    <xf numFmtId="193" fontId="21" fillId="0" borderId="15" xfId="0" applyNumberFormat="1" applyFont="1" applyBorder="1" applyAlignment="1">
      <alignment horizontal="center" vertical="center"/>
    </xf>
    <xf numFmtId="193" fontId="21" fillId="0" borderId="13" xfId="0" applyNumberFormat="1" applyFont="1" applyBorder="1" applyAlignment="1">
      <alignment horizontal="center" vertical="center"/>
    </xf>
    <xf numFmtId="0" fontId="119" fillId="0" borderId="137" xfId="0" applyFont="1" applyBorder="1"/>
    <xf numFmtId="49" fontId="121" fillId="0" borderId="137" xfId="5" applyNumberFormat="1" applyFont="1" applyFill="1" applyBorder="1" applyAlignment="1" applyProtection="1">
      <alignment horizontal="right" vertical="center"/>
      <protection locked="0"/>
    </xf>
    <xf numFmtId="0" fontId="120" fillId="3" borderId="137" xfId="13" applyFont="1" applyFill="1" applyBorder="1" applyAlignment="1" applyProtection="1">
      <alignment horizontal="left" vertical="center" wrapText="1"/>
      <protection locked="0"/>
    </xf>
    <xf numFmtId="49" fontId="120" fillId="3" borderId="137" xfId="5" applyNumberFormat="1" applyFont="1" applyFill="1" applyBorder="1" applyAlignment="1" applyProtection="1">
      <alignment horizontal="right" vertical="center"/>
      <protection locked="0"/>
    </xf>
    <xf numFmtId="0" fontId="120" fillId="0" borderId="137" xfId="13" applyFont="1" applyFill="1" applyBorder="1" applyAlignment="1" applyProtection="1">
      <alignment horizontal="left" vertical="center" wrapText="1"/>
      <protection locked="0"/>
    </xf>
    <xf numFmtId="49" fontId="120" fillId="0" borderId="137" xfId="5" applyNumberFormat="1" applyFont="1" applyFill="1" applyBorder="1" applyAlignment="1" applyProtection="1">
      <alignment horizontal="right" vertical="center"/>
      <protection locked="0"/>
    </xf>
    <xf numFmtId="0" fontId="122" fillId="0" borderId="137" xfId="13" applyFont="1" applyFill="1" applyBorder="1" applyAlignment="1" applyProtection="1">
      <alignment horizontal="left" vertical="center" wrapText="1"/>
      <protection locked="0"/>
    </xf>
    <xf numFmtId="0" fontId="119" fillId="0" borderId="137" xfId="0" applyFont="1" applyBorder="1" applyAlignment="1">
      <alignment horizontal="center" vertical="center" wrapText="1"/>
    </xf>
    <xf numFmtId="0" fontId="119" fillId="0" borderId="137" xfId="0" applyFont="1" applyFill="1" applyBorder="1" applyAlignment="1">
      <alignment horizontal="center" vertical="center" wrapText="1"/>
    </xf>
    <xf numFmtId="166" fontId="115" fillId="36" borderId="144" xfId="21413" applyFont="1" applyFill="1" applyBorder="1"/>
    <xf numFmtId="0" fontId="115" fillId="0" borderId="144" xfId="0" applyFont="1" applyBorder="1"/>
    <xf numFmtId="0" fontId="115" fillId="0" borderId="144" xfId="0" applyFont="1" applyFill="1" applyBorder="1"/>
    <xf numFmtId="0" fontId="115" fillId="0" borderId="144" xfId="0" applyFont="1" applyBorder="1" applyAlignment="1">
      <alignment horizontal="left" indent="8"/>
    </xf>
    <xf numFmtId="0" fontId="115" fillId="0" borderId="144" xfId="0" applyFont="1" applyBorder="1" applyAlignment="1">
      <alignment wrapText="1"/>
    </xf>
    <xf numFmtId="0" fontId="118" fillId="0" borderId="144" xfId="0" applyFont="1" applyBorder="1"/>
    <xf numFmtId="49" fontId="121" fillId="0" borderId="144" xfId="5" applyNumberFormat="1" applyFont="1" applyFill="1" applyBorder="1" applyAlignment="1" applyProtection="1">
      <alignment horizontal="right" vertical="center" wrapText="1"/>
      <protection locked="0"/>
    </xf>
    <xf numFmtId="49" fontId="120" fillId="3" borderId="144" xfId="5" applyNumberFormat="1" applyFont="1" applyFill="1" applyBorder="1" applyAlignment="1" applyProtection="1">
      <alignment horizontal="right" vertical="center" wrapText="1"/>
      <protection locked="0"/>
    </xf>
    <xf numFmtId="49" fontId="120" fillId="0" borderId="144" xfId="5" applyNumberFormat="1" applyFont="1" applyFill="1" applyBorder="1" applyAlignment="1" applyProtection="1">
      <alignment horizontal="right" vertical="center" wrapText="1"/>
      <protection locked="0"/>
    </xf>
    <xf numFmtId="0" fontId="115" fillId="0" borderId="144" xfId="0" applyFont="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44"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44" xfId="0" applyFont="1" applyFill="1" applyBorder="1"/>
    <xf numFmtId="0" fontId="115" fillId="0" borderId="144" xfId="0" applyNumberFormat="1" applyFont="1" applyFill="1" applyBorder="1" applyAlignment="1">
      <alignment horizontal="left" vertical="center" wrapText="1"/>
    </xf>
    <xf numFmtId="0" fontId="119" fillId="0" borderId="144" xfId="0" applyFont="1" applyBorder="1"/>
    <xf numFmtId="0" fontId="118" fillId="0" borderId="144" xfId="0" applyFont="1" applyFill="1" applyBorder="1" applyAlignment="1">
      <alignment horizontal="left" wrapText="1" indent="1"/>
    </xf>
    <xf numFmtId="0" fontId="118" fillId="0" borderId="144" xfId="0" applyFont="1" applyFill="1" applyBorder="1" applyAlignment="1">
      <alignment horizontal="left" vertical="center" indent="1"/>
    </xf>
    <xf numFmtId="0" fontId="116" fillId="0" borderId="144" xfId="0" applyFont="1" applyBorder="1"/>
    <xf numFmtId="0" fontId="115" fillId="0" borderId="144" xfId="0" applyFont="1" applyFill="1" applyBorder="1" applyAlignment="1">
      <alignment horizontal="left" wrapText="1" indent="1"/>
    </xf>
    <xf numFmtId="0" fontId="115" fillId="0" borderId="144" xfId="0" applyFont="1" applyFill="1" applyBorder="1" applyAlignment="1">
      <alignment horizontal="left" indent="1"/>
    </xf>
    <xf numFmtId="0" fontId="115" fillId="0" borderId="144" xfId="0" applyFont="1" applyFill="1" applyBorder="1" applyAlignment="1">
      <alignment horizontal="left" wrapText="1" indent="4"/>
    </xf>
    <xf numFmtId="0" fontId="115" fillId="0" borderId="144" xfId="0" applyNumberFormat="1" applyFont="1" applyFill="1" applyBorder="1" applyAlignment="1">
      <alignment horizontal="left" indent="3"/>
    </xf>
    <xf numFmtId="0" fontId="118" fillId="0" borderId="144" xfId="0" applyFont="1" applyFill="1" applyBorder="1" applyAlignment="1">
      <alignment horizontal="left" indent="1"/>
    </xf>
    <xf numFmtId="0" fontId="119" fillId="0" borderId="144" xfId="0" applyFont="1" applyFill="1" applyBorder="1" applyAlignment="1">
      <alignment horizontal="center" vertical="center" wrapText="1"/>
    </xf>
    <xf numFmtId="0" fontId="115" fillId="80" borderId="144" xfId="0" applyFont="1" applyFill="1" applyBorder="1"/>
    <xf numFmtId="0" fontId="118" fillId="0" borderId="7" xfId="0" applyFont="1" applyBorder="1"/>
    <xf numFmtId="0" fontId="115" fillId="0" borderId="144" xfId="0" applyFont="1" applyFill="1" applyBorder="1" applyAlignment="1">
      <alignment horizontal="left" wrapText="1" indent="2"/>
    </xf>
    <xf numFmtId="0" fontId="115" fillId="0" borderId="144" xfId="0" applyFont="1" applyFill="1" applyBorder="1" applyAlignment="1">
      <alignment horizontal="left" wrapText="1"/>
    </xf>
    <xf numFmtId="0" fontId="115" fillId="0" borderId="0" xfId="0" applyFont="1" applyBorder="1"/>
    <xf numFmtId="0" fontId="115" fillId="0" borderId="144" xfId="0" applyFont="1" applyBorder="1" applyAlignment="1">
      <alignment horizontal="left" indent="1"/>
    </xf>
    <xf numFmtId="0" fontId="115" fillId="0" borderId="144" xfId="0" applyFont="1" applyBorder="1" applyAlignment="1">
      <alignment horizontal="center"/>
    </xf>
    <xf numFmtId="0" fontId="115" fillId="0" borderId="0" xfId="0" applyFont="1" applyBorder="1" applyAlignment="1">
      <alignment horizontal="center" vertical="center"/>
    </xf>
    <xf numFmtId="0" fontId="115" fillId="0" borderId="144"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2" xfId="0" applyFont="1" applyBorder="1" applyAlignment="1">
      <alignment wrapText="1"/>
    </xf>
    <xf numFmtId="0" fontId="115" fillId="0" borderId="7" xfId="0" applyFont="1" applyBorder="1" applyAlignment="1">
      <alignment wrapText="1"/>
    </xf>
    <xf numFmtId="0" fontId="115" fillId="0" borderId="0" xfId="0" applyFont="1" applyBorder="1" applyAlignment="1">
      <alignment horizontal="center" vertical="center" wrapText="1"/>
    </xf>
    <xf numFmtId="0" fontId="115" fillId="0" borderId="143"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2" xfId="0" applyFont="1" applyFill="1" applyBorder="1" applyAlignment="1">
      <alignment horizontal="center" vertical="center" wrapText="1"/>
    </xf>
    <xf numFmtId="0" fontId="115" fillId="0" borderId="0" xfId="0" applyFont="1" applyFill="1"/>
    <xf numFmtId="49" fontId="115" fillId="0" borderId="150" xfId="0" applyNumberFormat="1" applyFont="1" applyFill="1" applyBorder="1" applyAlignment="1">
      <alignment horizontal="left" wrapText="1" indent="1"/>
    </xf>
    <xf numFmtId="0" fontId="115" fillId="0" borderId="152" xfId="0" applyNumberFormat="1" applyFont="1" applyFill="1" applyBorder="1" applyAlignment="1">
      <alignment horizontal="left" wrapText="1" indent="1"/>
    </xf>
    <xf numFmtId="49" fontId="115" fillId="0" borderId="153" xfId="0" applyNumberFormat="1" applyFont="1" applyFill="1" applyBorder="1" applyAlignment="1">
      <alignment horizontal="left" wrapText="1" indent="1"/>
    </xf>
    <xf numFmtId="0" fontId="115" fillId="0" borderId="154" xfId="0" applyNumberFormat="1" applyFont="1" applyFill="1" applyBorder="1" applyAlignment="1">
      <alignment horizontal="left" wrapText="1" indent="1"/>
    </xf>
    <xf numFmtId="49" fontId="115" fillId="0" borderId="154" xfId="0" applyNumberFormat="1" applyFont="1" applyFill="1" applyBorder="1" applyAlignment="1">
      <alignment horizontal="left" wrapText="1" indent="3"/>
    </xf>
    <xf numFmtId="49" fontId="115" fillId="0" borderId="153" xfId="0" applyNumberFormat="1" applyFont="1" applyFill="1" applyBorder="1" applyAlignment="1">
      <alignment horizontal="left" wrapText="1" indent="3"/>
    </xf>
    <xf numFmtId="49" fontId="115" fillId="0" borderId="153" xfId="0" applyNumberFormat="1" applyFont="1" applyFill="1" applyBorder="1" applyAlignment="1">
      <alignment horizontal="left" wrapText="1" indent="2"/>
    </xf>
    <xf numFmtId="49" fontId="115" fillId="0" borderId="154" xfId="0" applyNumberFormat="1" applyFont="1" applyBorder="1" applyAlignment="1">
      <alignment horizontal="left" wrapText="1" indent="2"/>
    </xf>
    <xf numFmtId="49" fontId="115" fillId="0" borderId="153" xfId="0" applyNumberFormat="1" applyFont="1" applyFill="1" applyBorder="1" applyAlignment="1">
      <alignment horizontal="left" vertical="top" wrapText="1" indent="2"/>
    </xf>
    <xf numFmtId="49" fontId="115" fillId="0" borderId="153" xfId="0" applyNumberFormat="1" applyFont="1" applyFill="1" applyBorder="1" applyAlignment="1">
      <alignment horizontal="left" indent="1"/>
    </xf>
    <xf numFmtId="0" fontId="115" fillId="0" borderId="154" xfId="0" applyNumberFormat="1" applyFont="1" applyBorder="1" applyAlignment="1">
      <alignment horizontal="left" indent="1"/>
    </xf>
    <xf numFmtId="49" fontId="115" fillId="0" borderId="154" xfId="0" applyNumberFormat="1" applyFont="1" applyBorder="1" applyAlignment="1">
      <alignment horizontal="left" indent="1"/>
    </xf>
    <xf numFmtId="49" fontId="115" fillId="0" borderId="153" xfId="0" applyNumberFormat="1" applyFont="1" applyFill="1" applyBorder="1" applyAlignment="1">
      <alignment horizontal="left" indent="3"/>
    </xf>
    <xf numFmtId="49" fontId="115" fillId="0" borderId="154" xfId="0" applyNumberFormat="1" applyFont="1" applyBorder="1" applyAlignment="1">
      <alignment horizontal="left" indent="3"/>
    </xf>
    <xf numFmtId="0" fontId="115" fillId="0" borderId="154" xfId="0" applyFont="1" applyBorder="1" applyAlignment="1">
      <alignment horizontal="left" indent="2"/>
    </xf>
    <xf numFmtId="0" fontId="115" fillId="0" borderId="153" xfId="0" applyFont="1" applyBorder="1" applyAlignment="1">
      <alignment horizontal="left" indent="2"/>
    </xf>
    <xf numFmtId="0" fontId="115" fillId="0" borderId="154" xfId="0" applyFont="1" applyBorder="1" applyAlignment="1">
      <alignment horizontal="left" indent="1"/>
    </xf>
    <xf numFmtId="0" fontId="115" fillId="0" borderId="153" xfId="0" applyFont="1" applyBorder="1" applyAlignment="1">
      <alignment horizontal="left" indent="1"/>
    </xf>
    <xf numFmtId="0" fontId="118" fillId="0" borderId="62" xfId="0" applyFont="1" applyBorder="1"/>
    <xf numFmtId="0" fontId="115" fillId="0" borderId="67"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5" fillId="0" borderId="0" xfId="0" applyFont="1" applyBorder="1" applyAlignment="1">
      <alignment horizontal="left"/>
    </xf>
    <xf numFmtId="0" fontId="118" fillId="0" borderId="144"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4"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32" xfId="0" applyNumberFormat="1" applyFont="1" applyFill="1" applyBorder="1" applyAlignment="1">
      <alignment horizontal="left" vertical="center" wrapText="1" indent="1" readingOrder="1"/>
    </xf>
    <xf numFmtId="0" fontId="120" fillId="0" borderId="144" xfId="0" applyFont="1" applyBorder="1" applyAlignment="1">
      <alignment horizontal="left" indent="3"/>
    </xf>
    <xf numFmtId="0" fontId="118" fillId="0" borderId="144" xfId="0" applyNumberFormat="1" applyFont="1" applyFill="1" applyBorder="1" applyAlignment="1">
      <alignment vertical="center" wrapText="1" readingOrder="1"/>
    </xf>
    <xf numFmtId="0" fontId="120" fillId="0" borderId="144" xfId="0" applyFont="1" applyFill="1" applyBorder="1" applyAlignment="1">
      <alignment horizontal="left" indent="2"/>
    </xf>
    <xf numFmtId="0" fontId="115" fillId="0" borderId="133" xfId="0" applyNumberFormat="1" applyFont="1" applyFill="1" applyBorder="1" applyAlignment="1">
      <alignment vertical="center" wrapText="1" readingOrder="1"/>
    </xf>
    <xf numFmtId="0" fontId="120" fillId="0" borderId="145" xfId="0" applyFont="1" applyBorder="1" applyAlignment="1">
      <alignment horizontal="left" indent="2"/>
    </xf>
    <xf numFmtId="0" fontId="115" fillId="0" borderId="132" xfId="0" applyNumberFormat="1" applyFont="1" applyFill="1" applyBorder="1" applyAlignment="1">
      <alignment vertical="center" wrapText="1" readingOrder="1"/>
    </xf>
    <xf numFmtId="0" fontId="120" fillId="0" borderId="144" xfId="0" applyFont="1" applyBorder="1" applyAlignment="1">
      <alignment horizontal="left" indent="2"/>
    </xf>
    <xf numFmtId="0" fontId="115" fillId="0" borderId="131" xfId="0" applyNumberFormat="1" applyFont="1" applyFill="1" applyBorder="1" applyAlignment="1">
      <alignment vertical="center" wrapText="1" readingOrder="1"/>
    </xf>
    <xf numFmtId="0" fontId="138" fillId="0" borderId="7" xfId="0" applyFont="1" applyBorder="1"/>
    <xf numFmtId="0" fontId="105" fillId="0" borderId="144" xfId="0" applyFont="1" applyFill="1" applyBorder="1" applyAlignment="1">
      <alignment vertical="center" wrapText="1"/>
    </xf>
    <xf numFmtId="0" fontId="105" fillId="0" borderId="144" xfId="0" applyFont="1" applyBorder="1" applyAlignment="1">
      <alignment horizontal="left" vertical="center" wrapText="1"/>
    </xf>
    <xf numFmtId="0" fontId="105" fillId="0" borderId="144" xfId="0" applyFont="1" applyBorder="1" applyAlignment="1">
      <alignment horizontal="left" indent="2"/>
    </xf>
    <xf numFmtId="0" fontId="105" fillId="0" borderId="144" xfId="0" applyNumberFormat="1" applyFont="1" applyFill="1" applyBorder="1" applyAlignment="1">
      <alignment vertical="center" wrapText="1"/>
    </xf>
    <xf numFmtId="0" fontId="105" fillId="0" borderId="144" xfId="0" applyNumberFormat="1" applyFont="1" applyFill="1" applyBorder="1" applyAlignment="1">
      <alignment horizontal="left" vertical="center" indent="1"/>
    </xf>
    <xf numFmtId="0" fontId="105" fillId="0" borderId="144" xfId="0" applyNumberFormat="1" applyFont="1" applyFill="1" applyBorder="1" applyAlignment="1">
      <alignment horizontal="left" vertical="center" wrapText="1" indent="1"/>
    </xf>
    <xf numFmtId="0" fontId="105" fillId="0" borderId="144" xfId="0" applyNumberFormat="1" applyFont="1" applyFill="1" applyBorder="1" applyAlignment="1">
      <alignment horizontal="right" vertical="center"/>
    </xf>
    <xf numFmtId="49" fontId="105" fillId="0" borderId="144" xfId="0" applyNumberFormat="1" applyFont="1" applyFill="1" applyBorder="1" applyAlignment="1">
      <alignment horizontal="right" vertical="center"/>
    </xf>
    <xf numFmtId="0" fontId="105" fillId="0" borderId="145" xfId="0" applyNumberFormat="1" applyFont="1" applyFill="1" applyBorder="1" applyAlignment="1">
      <alignment horizontal="left" vertical="top" wrapText="1"/>
    </xf>
    <xf numFmtId="49" fontId="105" fillId="0" borderId="144" xfId="0" applyNumberFormat="1" applyFont="1" applyFill="1" applyBorder="1" applyAlignment="1">
      <alignment vertical="top" wrapText="1"/>
    </xf>
    <xf numFmtId="49" fontId="105" fillId="0" borderId="144" xfId="0" applyNumberFormat="1" applyFont="1" applyFill="1" applyBorder="1" applyAlignment="1">
      <alignment horizontal="left" vertical="top" wrapText="1" indent="2"/>
    </xf>
    <xf numFmtId="49" fontId="105" fillId="0" borderId="144" xfId="0" applyNumberFormat="1" applyFont="1" applyFill="1" applyBorder="1" applyAlignment="1">
      <alignment horizontal="left" vertical="center" wrapText="1" indent="3"/>
    </xf>
    <xf numFmtId="49" fontId="105" fillId="0" borderId="144" xfId="0" applyNumberFormat="1" applyFont="1" applyFill="1" applyBorder="1" applyAlignment="1">
      <alignment horizontal="left" wrapText="1" indent="2"/>
    </xf>
    <xf numFmtId="49" fontId="105" fillId="0" borderId="144" xfId="0" applyNumberFormat="1" applyFont="1" applyFill="1" applyBorder="1" applyAlignment="1">
      <alignment horizontal="left" vertical="top" wrapText="1"/>
    </xf>
    <xf numFmtId="49" fontId="105" fillId="0" borderId="144" xfId="0" applyNumberFormat="1" applyFont="1" applyFill="1" applyBorder="1" applyAlignment="1">
      <alignment horizontal="left" wrapText="1" indent="3"/>
    </xf>
    <xf numFmtId="49" fontId="105" fillId="0" borderId="144" xfId="0" applyNumberFormat="1" applyFont="1" applyFill="1" applyBorder="1" applyAlignment="1">
      <alignment vertical="center"/>
    </xf>
    <xf numFmtId="0" fontId="105" fillId="0" borderId="144" xfId="0" applyFont="1" applyFill="1" applyBorder="1" applyAlignment="1">
      <alignment horizontal="left" vertical="center" wrapText="1"/>
    </xf>
    <xf numFmtId="49" fontId="105" fillId="0" borderId="144" xfId="0" applyNumberFormat="1" applyFont="1" applyFill="1" applyBorder="1" applyAlignment="1">
      <alignment horizontal="left" indent="3"/>
    </xf>
    <xf numFmtId="0" fontId="105" fillId="0" borderId="144" xfId="0" applyFont="1" applyBorder="1" applyAlignment="1">
      <alignment horizontal="left" indent="1"/>
    </xf>
    <xf numFmtId="0" fontId="105" fillId="0" borderId="144" xfId="0" applyNumberFormat="1" applyFont="1" applyFill="1" applyBorder="1" applyAlignment="1">
      <alignment horizontal="left" vertical="center" wrapText="1"/>
    </xf>
    <xf numFmtId="0" fontId="105" fillId="0" borderId="144" xfId="0" applyFont="1" applyFill="1" applyBorder="1" applyAlignment="1">
      <alignment horizontal="left" wrapText="1" indent="2"/>
    </xf>
    <xf numFmtId="0" fontId="105" fillId="0" borderId="144" xfId="0" applyFont="1" applyBorder="1" applyAlignment="1">
      <alignment horizontal="left" vertical="top" wrapText="1"/>
    </xf>
    <xf numFmtId="0" fontId="104" fillId="0" borderId="7" xfId="0" applyFont="1" applyBorder="1" applyAlignment="1">
      <alignment wrapText="1"/>
    </xf>
    <xf numFmtId="0" fontId="105" fillId="0" borderId="144" xfId="0" applyFont="1" applyBorder="1" applyAlignment="1">
      <alignment horizontal="left" vertical="top" wrapText="1" indent="2"/>
    </xf>
    <xf numFmtId="0" fontId="105" fillId="0" borderId="144" xfId="0" applyFont="1" applyBorder="1" applyAlignment="1">
      <alignment horizontal="left" wrapText="1"/>
    </xf>
    <xf numFmtId="0" fontId="105" fillId="0" borderId="144" xfId="12672" applyFont="1" applyFill="1" applyBorder="1" applyAlignment="1">
      <alignment horizontal="left" vertical="center" wrapText="1" indent="2"/>
    </xf>
    <xf numFmtId="0" fontId="105" fillId="0" borderId="144" xfId="0" applyFont="1" applyBorder="1" applyAlignment="1">
      <alignment horizontal="left" wrapText="1" indent="2"/>
    </xf>
    <xf numFmtId="0" fontId="105" fillId="0" borderId="144" xfId="0" applyFont="1" applyBorder="1" applyAlignment="1">
      <alignment wrapText="1"/>
    </xf>
    <xf numFmtId="0" fontId="105" fillId="0" borderId="144" xfId="0" applyFont="1" applyBorder="1"/>
    <xf numFmtId="0" fontId="105" fillId="0" borderId="144" xfId="12672" applyFont="1" applyFill="1" applyBorder="1" applyAlignment="1">
      <alignment horizontal="left" vertical="center" wrapText="1"/>
    </xf>
    <xf numFmtId="0" fontId="104" fillId="0" borderId="144" xfId="0" applyFont="1" applyBorder="1" applyAlignment="1">
      <alignment wrapText="1"/>
    </xf>
    <xf numFmtId="0" fontId="105" fillId="0" borderId="146" xfId="0" applyNumberFormat="1" applyFont="1" applyFill="1" applyBorder="1" applyAlignment="1">
      <alignment horizontal="left" vertical="center" wrapText="1"/>
    </xf>
    <xf numFmtId="0" fontId="105" fillId="3" borderId="144" xfId="5" applyNumberFormat="1" applyFont="1" applyFill="1" applyBorder="1" applyAlignment="1" applyProtection="1">
      <alignment horizontal="right" vertical="center"/>
      <protection locked="0"/>
    </xf>
    <xf numFmtId="2" fontId="105" fillId="3" borderId="144" xfId="5" applyNumberFormat="1" applyFont="1" applyFill="1" applyBorder="1" applyAlignment="1" applyProtection="1">
      <alignment horizontal="right" vertical="center"/>
      <protection locked="0"/>
    </xf>
    <xf numFmtId="0" fontId="105" fillId="0" borderId="144" xfId="0" applyNumberFormat="1" applyFont="1" applyFill="1" applyBorder="1" applyAlignment="1">
      <alignment vertical="center"/>
    </xf>
    <xf numFmtId="0" fontId="105" fillId="0" borderId="146" xfId="13" applyFont="1" applyFill="1" applyBorder="1" applyAlignment="1" applyProtection="1">
      <alignment horizontal="left" vertical="top" wrapText="1"/>
      <protection locked="0"/>
    </xf>
    <xf numFmtId="0" fontId="105" fillId="0" borderId="147" xfId="13" applyFont="1" applyFill="1" applyBorder="1" applyAlignment="1" applyProtection="1">
      <alignment horizontal="left" vertical="top" wrapText="1"/>
      <protection locked="0"/>
    </xf>
    <xf numFmtId="0" fontId="105" fillId="0" borderId="145"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45" xfId="0" applyFont="1" applyBorder="1" applyAlignment="1">
      <alignment horizontal="left" indent="2"/>
    </xf>
    <xf numFmtId="0" fontId="105" fillId="0" borderId="133" xfId="0" applyNumberFormat="1" applyFont="1" applyFill="1" applyBorder="1" applyAlignment="1">
      <alignment horizontal="left" vertical="center" wrapText="1" readingOrder="1"/>
    </xf>
    <xf numFmtId="0" fontId="105" fillId="0" borderId="144" xfId="0" applyNumberFormat="1" applyFont="1" applyFill="1" applyBorder="1" applyAlignment="1">
      <alignment horizontal="left" vertical="center" wrapText="1" readingOrder="1"/>
    </xf>
    <xf numFmtId="167" fontId="19" fillId="85" borderId="56" xfId="0" applyNumberFormat="1" applyFont="1" applyFill="1" applyBorder="1" applyAlignment="1">
      <alignment horizontal="center"/>
    </xf>
    <xf numFmtId="193" fontId="17" fillId="2" borderId="153" xfId="0" applyNumberFormat="1" applyFont="1" applyFill="1" applyBorder="1" applyAlignment="1" applyProtection="1">
      <alignment vertical="center"/>
      <protection locked="0"/>
    </xf>
    <xf numFmtId="193" fontId="9" fillId="2" borderId="144" xfId="0" applyNumberFormat="1" applyFont="1" applyFill="1" applyBorder="1" applyAlignment="1" applyProtection="1">
      <alignment vertical="center"/>
      <protection locked="0"/>
    </xf>
    <xf numFmtId="193" fontId="9" fillId="2" borderId="153" xfId="0" applyNumberFormat="1" applyFont="1" applyFill="1" applyBorder="1" applyAlignment="1" applyProtection="1">
      <alignment vertical="center"/>
      <protection locked="0"/>
    </xf>
    <xf numFmtId="0" fontId="11" fillId="0" borderId="96" xfId="17" applyFill="1" applyBorder="1" applyAlignment="1" applyProtection="1">
      <alignment horizontal="left" vertical="top" wrapText="1"/>
    </xf>
    <xf numFmtId="0" fontId="7" fillId="83" borderId="144"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5" fillId="0" borderId="0" xfId="0" applyFont="1" applyFill="1" applyBorder="1" applyAlignment="1">
      <alignment wrapText="1"/>
    </xf>
    <xf numFmtId="14" fontId="4" fillId="0" borderId="0" xfId="0" applyNumberFormat="1" applyFont="1" applyAlignment="1">
      <alignment horizontal="left"/>
    </xf>
    <xf numFmtId="43" fontId="7" fillId="0" borderId="0" xfId="7" applyFont="1" applyAlignment="1">
      <alignment horizontal="left"/>
    </xf>
    <xf numFmtId="0" fontId="7" fillId="0" borderId="0" xfId="0" applyFont="1" applyAlignment="1">
      <alignment horizontal="left"/>
    </xf>
    <xf numFmtId="0" fontId="9" fillId="0" borderId="104" xfId="0" applyFont="1" applyBorder="1" applyAlignment="1">
      <alignment vertical="center"/>
    </xf>
    <xf numFmtId="0" fontId="22" fillId="0" borderId="144" xfId="0" applyFont="1" applyBorder="1"/>
    <xf numFmtId="0" fontId="22" fillId="0" borderId="144" xfId="0" applyFont="1" applyFill="1" applyBorder="1"/>
    <xf numFmtId="0" fontId="141" fillId="0" borderId="144" xfId="17" applyFont="1" applyBorder="1" applyAlignment="1" applyProtection="1"/>
    <xf numFmtId="14" fontId="116" fillId="0" borderId="0" xfId="0" applyNumberFormat="1" applyFont="1" applyAlignment="1">
      <alignment horizontal="left"/>
    </xf>
    <xf numFmtId="0" fontId="101" fillId="0" borderId="0" xfId="0" applyFont="1"/>
    <xf numFmtId="0" fontId="9" fillId="0" borderId="16" xfId="0" applyNumberFormat="1" applyFont="1" applyFill="1" applyBorder="1" applyAlignment="1">
      <alignment horizontal="left" vertical="center" wrapText="1" indent="1"/>
    </xf>
    <xf numFmtId="0" fontId="9" fillId="0" borderId="17" xfId="0" applyNumberFormat="1" applyFont="1" applyFill="1" applyBorder="1" applyAlignment="1">
      <alignment horizontal="left" vertical="center" wrapText="1" indent="1"/>
    </xf>
    <xf numFmtId="0" fontId="9" fillId="0" borderId="18" xfId="0" applyNumberFormat="1" applyFont="1" applyFill="1" applyBorder="1" applyAlignment="1">
      <alignment horizontal="left" vertical="center" wrapText="1" indent="1"/>
    </xf>
    <xf numFmtId="169" fontId="9" fillId="37" borderId="61" xfId="20" applyFont="1" applyBorder="1"/>
    <xf numFmtId="169" fontId="9" fillId="37" borderId="0" xfId="20" applyFont="1" applyBorder="1"/>
    <xf numFmtId="169" fontId="9" fillId="37" borderId="90" xfId="20" applyFont="1" applyBorder="1"/>
    <xf numFmtId="193" fontId="9" fillId="0" borderId="144" xfId="0" applyNumberFormat="1" applyFont="1" applyFill="1" applyBorder="1" applyAlignment="1" applyProtection="1">
      <alignment vertical="center" wrapText="1"/>
      <protection locked="0"/>
    </xf>
    <xf numFmtId="193" fontId="22" fillId="0" borderId="153" xfId="0" applyNumberFormat="1" applyFont="1" applyFill="1" applyBorder="1" applyAlignment="1" applyProtection="1">
      <alignment vertical="center" wrapText="1"/>
      <protection locked="0"/>
    </xf>
    <xf numFmtId="193" fontId="9" fillId="0" borderId="144" xfId="0" applyNumberFormat="1" applyFont="1" applyFill="1" applyBorder="1" applyAlignment="1" applyProtection="1">
      <alignment horizontal="right" vertical="center" wrapText="1"/>
      <protection locked="0"/>
    </xf>
    <xf numFmtId="10" fontId="22" fillId="0" borderId="144" xfId="20961" applyNumberFormat="1" applyFont="1" applyFill="1" applyBorder="1" applyAlignment="1" applyProtection="1">
      <alignment horizontal="right" vertical="center" wrapText="1"/>
      <protection locked="0"/>
    </xf>
    <xf numFmtId="10" fontId="22" fillId="0" borderId="153" xfId="20961" applyNumberFormat="1" applyFont="1" applyBorder="1" applyAlignment="1" applyProtection="1">
      <alignment vertical="center" wrapText="1"/>
      <protection locked="0"/>
    </xf>
    <xf numFmtId="10" fontId="9" fillId="2" borderId="144" xfId="20961" applyNumberFormat="1" applyFont="1" applyFill="1" applyBorder="1" applyAlignment="1" applyProtection="1">
      <alignment vertical="center"/>
      <protection locked="0"/>
    </xf>
    <xf numFmtId="10" fontId="17" fillId="2" borderId="153" xfId="20961" applyNumberFormat="1" applyFont="1" applyFill="1" applyBorder="1" applyAlignment="1" applyProtection="1">
      <alignment vertical="center"/>
      <protection locked="0"/>
    </xf>
    <xf numFmtId="10" fontId="9" fillId="37" borderId="0" xfId="20961" applyNumberFormat="1" applyFont="1" applyFill="1" applyBorder="1"/>
    <xf numFmtId="10" fontId="9" fillId="37" borderId="90" xfId="20961" applyNumberFormat="1" applyFont="1" applyFill="1" applyBorder="1"/>
    <xf numFmtId="10" fontId="9" fillId="2" borderId="153" xfId="20961" applyNumberFormat="1" applyFont="1" applyFill="1" applyBorder="1" applyAlignment="1" applyProtection="1">
      <alignment vertical="center"/>
      <protection locked="0"/>
    </xf>
    <xf numFmtId="193" fontId="9" fillId="0" borderId="145" xfId="0" applyNumberFormat="1" applyFont="1" applyFill="1" applyBorder="1" applyAlignment="1" applyProtection="1">
      <alignment vertical="center"/>
      <protection locked="0"/>
    </xf>
    <xf numFmtId="10" fontId="9" fillId="0" borderId="151" xfId="20961" applyNumberFormat="1" applyFont="1" applyFill="1" applyBorder="1" applyAlignment="1" applyProtection="1">
      <alignment vertical="center"/>
      <protection locked="0"/>
    </xf>
    <xf numFmtId="10" fontId="17" fillId="2" borderId="150" xfId="20961" applyNumberFormat="1" applyFont="1" applyFill="1" applyBorder="1" applyAlignment="1" applyProtection="1">
      <alignment vertical="center"/>
      <protection locked="0"/>
    </xf>
    <xf numFmtId="193" fontId="9" fillId="0" borderId="144" xfId="0" applyNumberFormat="1" applyFont="1" applyFill="1" applyBorder="1" applyAlignment="1" applyProtection="1">
      <alignment horizontal="right"/>
    </xf>
    <xf numFmtId="193" fontId="9" fillId="36" borderId="144" xfId="0" applyNumberFormat="1" applyFont="1" applyFill="1" applyBorder="1" applyAlignment="1" applyProtection="1">
      <alignment horizontal="right"/>
    </xf>
    <xf numFmtId="0" fontId="9" fillId="0" borderId="154" xfId="0" applyFont="1" applyBorder="1" applyAlignment="1">
      <alignment vertical="center"/>
    </xf>
    <xf numFmtId="0" fontId="9" fillId="0" borderId="147" xfId="0" applyFont="1" applyBorder="1" applyAlignment="1">
      <alignment wrapText="1"/>
    </xf>
    <xf numFmtId="0" fontId="22" fillId="0" borderId="153" xfId="0" applyFont="1" applyBorder="1" applyAlignment="1"/>
    <xf numFmtId="0" fontId="9" fillId="0" borderId="154" xfId="0" applyFont="1" applyBorder="1" applyAlignment="1"/>
    <xf numFmtId="0" fontId="9" fillId="0" borderId="144" xfId="0" applyFont="1" applyBorder="1" applyAlignment="1">
      <alignment wrapText="1"/>
    </xf>
    <xf numFmtId="0" fontId="9" fillId="0" borderId="21" xfId="0" applyFont="1" applyBorder="1" applyAlignment="1">
      <alignment horizontal="left" wrapText="1"/>
    </xf>
    <xf numFmtId="0" fontId="4" fillId="0" borderId="16" xfId="0" applyFont="1" applyBorder="1" applyAlignment="1">
      <alignment vertical="center" wrapText="1"/>
    </xf>
    <xf numFmtId="0" fontId="6" fillId="0" borderId="17" xfId="0" applyFont="1" applyBorder="1" applyAlignment="1">
      <alignment vertical="center" wrapText="1"/>
    </xf>
    <xf numFmtId="0" fontId="4" fillId="0" borderId="144" xfId="0" applyFont="1" applyBorder="1" applyAlignment="1">
      <alignment vertical="center" wrapText="1"/>
    </xf>
    <xf numFmtId="14" fontId="7" fillId="3" borderId="144" xfId="8" quotePrefix="1" applyNumberFormat="1" applyFont="1" applyFill="1" applyBorder="1" applyAlignment="1" applyProtection="1">
      <alignment horizontal="left" vertical="center" wrapText="1" indent="2"/>
      <protection locked="0"/>
    </xf>
    <xf numFmtId="14" fontId="7" fillId="3" borderId="144" xfId="8" quotePrefix="1" applyNumberFormat="1" applyFont="1" applyFill="1" applyBorder="1" applyAlignment="1" applyProtection="1">
      <alignment horizontal="left" vertical="center" wrapText="1" indent="3"/>
      <protection locked="0"/>
    </xf>
    <xf numFmtId="0" fontId="4" fillId="0" borderId="144" xfId="0" applyFont="1" applyFill="1" applyBorder="1" applyAlignment="1">
      <alignment horizontal="left" vertical="center" wrapText="1" indent="2"/>
    </xf>
    <xf numFmtId="0" fontId="4" fillId="0" borderId="144" xfId="0" applyFont="1" applyFill="1" applyBorder="1" applyAlignment="1">
      <alignment vertical="center" wrapText="1"/>
    </xf>
    <xf numFmtId="0" fontId="6" fillId="0" borderId="151" xfId="0" applyFont="1" applyBorder="1" applyAlignment="1">
      <alignment vertical="center" wrapText="1"/>
    </xf>
    <xf numFmtId="3" fontId="25" fillId="37" borderId="0" xfId="20" applyNumberFormat="1" applyBorder="1"/>
    <xf numFmtId="3" fontId="4" fillId="0" borderId="52" xfId="0" applyNumberFormat="1" applyFont="1" applyFill="1" applyBorder="1" applyAlignment="1">
      <alignment vertical="center"/>
    </xf>
    <xf numFmtId="3" fontId="4" fillId="0" borderId="62" xfId="0" applyNumberFormat="1" applyFont="1" applyFill="1" applyBorder="1" applyAlignment="1">
      <alignment vertical="center"/>
    </xf>
    <xf numFmtId="3" fontId="4" fillId="3" borderId="94" xfId="0" applyNumberFormat="1" applyFont="1" applyFill="1" applyBorder="1" applyAlignment="1">
      <alignment vertical="center"/>
    </xf>
    <xf numFmtId="3" fontId="4" fillId="3" borderId="21" xfId="0" applyNumberFormat="1" applyFont="1" applyFill="1" applyBorder="1" applyAlignment="1">
      <alignment vertical="center"/>
    </xf>
    <xf numFmtId="3" fontId="4" fillId="0" borderId="96" xfId="0" applyNumberFormat="1" applyFont="1" applyFill="1" applyBorder="1" applyAlignment="1">
      <alignment vertical="center"/>
    </xf>
    <xf numFmtId="3" fontId="4" fillId="0" borderId="97" xfId="0" applyNumberFormat="1" applyFont="1" applyFill="1" applyBorder="1" applyAlignment="1">
      <alignment vertical="center"/>
    </xf>
    <xf numFmtId="3" fontId="4" fillId="0" borderId="111" xfId="0" applyNumberFormat="1" applyFont="1" applyFill="1" applyBorder="1" applyAlignment="1">
      <alignment vertical="center"/>
    </xf>
    <xf numFmtId="3" fontId="4" fillId="0" borderId="23" xfId="0" applyNumberFormat="1" applyFont="1" applyFill="1" applyBorder="1" applyAlignment="1">
      <alignment vertical="center"/>
    </xf>
    <xf numFmtId="3" fontId="4" fillId="0" borderId="25" xfId="0" applyNumberFormat="1" applyFont="1" applyFill="1" applyBorder="1" applyAlignment="1">
      <alignment vertical="center"/>
    </xf>
    <xf numFmtId="3" fontId="4" fillId="0" borderId="24"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18" xfId="0" applyNumberFormat="1" applyFont="1" applyFill="1" applyBorder="1" applyAlignment="1">
      <alignment vertical="center"/>
    </xf>
    <xf numFmtId="3" fontId="4" fillId="0" borderId="143" xfId="0" applyNumberFormat="1" applyFont="1" applyFill="1" applyBorder="1" applyAlignment="1">
      <alignment vertical="center"/>
    </xf>
    <xf numFmtId="3" fontId="4" fillId="0" borderId="105" xfId="0" applyNumberFormat="1" applyFont="1" applyFill="1" applyBorder="1" applyAlignment="1">
      <alignment vertical="center"/>
    </xf>
    <xf numFmtId="10" fontId="4" fillId="0" borderId="91" xfId="20641" applyNumberFormat="1" applyFont="1" applyFill="1" applyBorder="1" applyAlignment="1">
      <alignment vertical="center"/>
    </xf>
    <xf numFmtId="10" fontId="4" fillId="0" borderId="107" xfId="20641" applyNumberFormat="1" applyFont="1" applyFill="1" applyBorder="1" applyAlignment="1">
      <alignment vertical="center"/>
    </xf>
    <xf numFmtId="0" fontId="9" fillId="0" borderId="154" xfId="0" applyFont="1" applyFill="1" applyBorder="1" applyAlignment="1">
      <alignment horizontal="center" vertical="center" wrapText="1"/>
    </xf>
    <xf numFmtId="0" fontId="15" fillId="0" borderId="144" xfId="0" applyFont="1" applyFill="1" applyBorder="1" applyAlignment="1">
      <alignment horizontal="center" vertical="center" wrapText="1"/>
    </xf>
    <xf numFmtId="0" fontId="16" fillId="0" borderId="144" xfId="0" applyFont="1" applyFill="1" applyBorder="1" applyAlignment="1">
      <alignment horizontal="left" vertical="center" wrapText="1"/>
    </xf>
    <xf numFmtId="0" fontId="9" fillId="0" borderId="154" xfId="0" applyFont="1" applyFill="1" applyBorder="1" applyAlignment="1">
      <alignment horizontal="right" vertical="center" wrapText="1"/>
    </xf>
    <xf numFmtId="0" fontId="7" fillId="0" borderId="144" xfId="0" applyFont="1" applyFill="1" applyBorder="1" applyAlignment="1">
      <alignment vertical="center" wrapText="1"/>
    </xf>
    <xf numFmtId="193" fontId="4" fillId="0" borderId="144" xfId="0" applyNumberFormat="1" applyFont="1" applyFill="1" applyBorder="1" applyAlignment="1" applyProtection="1">
      <alignment vertical="center" wrapText="1"/>
      <protection locked="0"/>
    </xf>
    <xf numFmtId="193" fontId="4" fillId="0" borderId="153" xfId="0" applyNumberFormat="1" applyFont="1" applyFill="1" applyBorder="1" applyAlignment="1" applyProtection="1">
      <alignment vertical="center" wrapText="1"/>
      <protection locked="0"/>
    </xf>
    <xf numFmtId="0" fontId="9" fillId="0" borderId="154" xfId="0" applyFont="1" applyBorder="1" applyAlignment="1">
      <alignment horizontal="right" vertical="center" wrapText="1"/>
    </xf>
    <xf numFmtId="0" fontId="7" fillId="0" borderId="144" xfId="0" applyFont="1" applyBorder="1" applyAlignment="1">
      <alignment vertical="center" wrapText="1"/>
    </xf>
    <xf numFmtId="10" fontId="4" fillId="0" borderId="144" xfId="20961" applyNumberFormat="1" applyFont="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0" fontId="9" fillId="2" borderId="154" xfId="0" applyFont="1" applyFill="1" applyBorder="1" applyAlignment="1">
      <alignment horizontal="right" vertical="center"/>
    </xf>
    <xf numFmtId="0" fontId="9" fillId="2" borderId="144" xfId="0" applyFont="1" applyFill="1" applyBorder="1" applyAlignment="1">
      <alignment vertical="center"/>
    </xf>
    <xf numFmtId="0" fontId="15" fillId="0" borderId="154" xfId="0" applyFont="1" applyFill="1" applyBorder="1" applyAlignment="1">
      <alignment horizontal="center" vertical="center" wrapText="1"/>
    </xf>
    <xf numFmtId="0" fontId="9" fillId="0" borderId="144" xfId="0" applyFont="1" applyFill="1" applyBorder="1" applyAlignment="1">
      <alignment horizontal="left" vertical="center" wrapText="1"/>
    </xf>
    <xf numFmtId="0" fontId="9" fillId="2" borderId="145" xfId="0" applyFont="1" applyFill="1" applyBorder="1" applyAlignment="1">
      <alignment vertical="center"/>
    </xf>
    <xf numFmtId="0" fontId="9" fillId="2" borderId="152" xfId="0" applyFont="1" applyFill="1" applyBorder="1" applyAlignment="1">
      <alignment horizontal="right" vertical="center"/>
    </xf>
    <xf numFmtId="193" fontId="9" fillId="2" borderId="151" xfId="0" applyNumberFormat="1" applyFont="1" applyFill="1" applyBorder="1" applyAlignment="1" applyProtection="1">
      <alignment vertical="center"/>
      <protection locked="0"/>
    </xf>
    <xf numFmtId="0" fontId="9" fillId="0" borderId="28" xfId="0" applyNumberFormat="1" applyFont="1" applyFill="1" applyBorder="1" applyAlignment="1">
      <alignment horizontal="center" vertical="center" wrapText="1"/>
    </xf>
    <xf numFmtId="193" fontId="9" fillId="0" borderId="146" xfId="0" applyNumberFormat="1" applyFont="1" applyFill="1" applyBorder="1" applyAlignment="1" applyProtection="1">
      <alignment vertical="center" wrapText="1"/>
      <protection locked="0"/>
    </xf>
    <xf numFmtId="193" fontId="9" fillId="0" borderId="146" xfId="0" applyNumberFormat="1" applyFont="1" applyFill="1" applyBorder="1" applyAlignment="1" applyProtection="1">
      <alignment horizontal="right" vertical="center" wrapText="1"/>
      <protection locked="0"/>
    </xf>
    <xf numFmtId="10" fontId="22" fillId="0" borderId="146" xfId="20961" applyNumberFormat="1" applyFont="1" applyFill="1" applyBorder="1" applyAlignment="1" applyProtection="1">
      <alignment horizontal="right" vertical="center" wrapText="1"/>
      <protection locked="0"/>
    </xf>
    <xf numFmtId="10" fontId="9" fillId="2" borderId="146" xfId="20961"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9" fillId="0" borderId="148" xfId="0" applyNumberFormat="1" applyFont="1" applyFill="1" applyBorder="1" applyAlignment="1" applyProtection="1">
      <alignment vertical="center"/>
      <protection locked="0"/>
    </xf>
    <xf numFmtId="164" fontId="4" fillId="0" borderId="144" xfId="7" applyNumberFormat="1" applyFont="1" applyBorder="1" applyAlignment="1">
      <alignment vertical="center"/>
    </xf>
    <xf numFmtId="193" fontId="7" fillId="36" borderId="153" xfId="2" applyNumberFormat="1" applyFont="1" applyFill="1" applyBorder="1" applyAlignment="1" applyProtection="1">
      <alignment vertical="top"/>
    </xf>
    <xf numFmtId="193" fontId="7" fillId="3" borderId="153" xfId="2" applyNumberFormat="1" applyFont="1" applyFill="1" applyBorder="1" applyAlignment="1" applyProtection="1">
      <alignment vertical="top"/>
      <protection locked="0"/>
    </xf>
    <xf numFmtId="193" fontId="7" fillId="36" borderId="153" xfId="2" applyNumberFormat="1" applyFont="1" applyFill="1" applyBorder="1" applyAlignment="1" applyProtection="1">
      <alignment vertical="top" wrapText="1"/>
    </xf>
    <xf numFmtId="193" fontId="7" fillId="3" borderId="153" xfId="2" applyNumberFormat="1" applyFont="1" applyFill="1" applyBorder="1" applyAlignment="1" applyProtection="1">
      <alignment vertical="top" wrapText="1"/>
      <protection locked="0"/>
    </xf>
    <xf numFmtId="193" fontId="7" fillId="36" borderId="153" xfId="2" applyNumberFormat="1" applyFont="1" applyFill="1" applyBorder="1" applyAlignment="1" applyProtection="1">
      <alignment vertical="top" wrapText="1"/>
      <protection locked="0"/>
    </xf>
    <xf numFmtId="3" fontId="4"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right" vertical="center" wrapText="1"/>
    </xf>
    <xf numFmtId="3" fontId="108" fillId="0" borderId="111" xfId="0" applyNumberFormat="1" applyFont="1" applyFill="1" applyBorder="1" applyAlignment="1">
      <alignment horizontal="right" vertical="center" wrapText="1"/>
    </xf>
    <xf numFmtId="3" fontId="6" fillId="36" borderId="111" xfId="0" applyNumberFormat="1" applyFont="1" applyFill="1" applyBorder="1" applyAlignment="1">
      <alignment horizontal="center" vertical="center" wrapText="1"/>
    </xf>
    <xf numFmtId="3" fontId="7" fillId="0" borderId="24" xfId="1" applyNumberFormat="1" applyFont="1" applyFill="1" applyBorder="1" applyAlignment="1" applyProtection="1">
      <alignment horizontal="right" vertical="center"/>
    </xf>
    <xf numFmtId="193" fontId="21" fillId="0" borderId="159" xfId="0" applyNumberFormat="1" applyFont="1" applyBorder="1" applyAlignment="1">
      <alignment horizontal="center" vertical="center"/>
    </xf>
    <xf numFmtId="167" fontId="22" fillId="0" borderId="160" xfId="0" applyNumberFormat="1" applyFont="1" applyBorder="1" applyAlignment="1">
      <alignment horizontal="center"/>
    </xf>
    <xf numFmtId="193" fontId="22" fillId="0" borderId="144" xfId="0" applyNumberFormat="1" applyFont="1" applyBorder="1" applyAlignment="1">
      <alignment horizontal="center" vertical="center"/>
    </xf>
    <xf numFmtId="193" fontId="21" fillId="0" borderId="144" xfId="0" applyNumberFormat="1" applyFont="1" applyFill="1" applyBorder="1" applyAlignment="1">
      <alignment horizontal="center" vertical="center"/>
    </xf>
    <xf numFmtId="193" fontId="22" fillId="0" borderId="144" xfId="0" applyNumberFormat="1" applyFont="1" applyFill="1" applyBorder="1" applyAlignment="1">
      <alignment horizontal="center" vertical="center"/>
    </xf>
    <xf numFmtId="0" fontId="21" fillId="0" borderId="144" xfId="0" applyFont="1" applyBorder="1" applyAlignment="1">
      <alignment horizontal="center" vertical="center"/>
    </xf>
    <xf numFmtId="0" fontId="22" fillId="0" borderId="144" xfId="0" applyFont="1" applyBorder="1" applyAlignment="1">
      <alignment horizontal="center" vertical="center"/>
    </xf>
    <xf numFmtId="193" fontId="4" fillId="0" borderId="0" xfId="0" applyNumberFormat="1" applyFont="1"/>
    <xf numFmtId="193" fontId="9" fillId="36" borderId="144" xfId="5" applyNumberFormat="1" applyFont="1" applyFill="1" applyBorder="1" applyProtection="1">
      <protection locked="0"/>
    </xf>
    <xf numFmtId="0" fontId="9" fillId="3" borderId="144" xfId="5" applyFont="1" applyFill="1" applyBorder="1" applyProtection="1">
      <protection locked="0"/>
    </xf>
    <xf numFmtId="193" fontId="9" fillId="36" borderId="144" xfId="1" applyNumberFormat="1" applyFont="1" applyFill="1" applyBorder="1" applyProtection="1">
      <protection locked="0"/>
    </xf>
    <xf numFmtId="193" fontId="9" fillId="3" borderId="144" xfId="5" applyNumberFormat="1" applyFont="1" applyFill="1" applyBorder="1" applyProtection="1">
      <protection locked="0"/>
    </xf>
    <xf numFmtId="165" fontId="9" fillId="3" borderId="144" xfId="8" applyNumberFormat="1" applyFont="1" applyFill="1" applyBorder="1" applyAlignment="1" applyProtection="1">
      <alignment horizontal="right" wrapText="1"/>
      <protection locked="0"/>
    </xf>
    <xf numFmtId="165" fontId="9" fillId="4" borderId="144" xfId="8" applyNumberFormat="1" applyFont="1" applyFill="1" applyBorder="1" applyAlignment="1" applyProtection="1">
      <alignment horizontal="right" wrapText="1"/>
      <protection locked="0"/>
    </xf>
    <xf numFmtId="193" fontId="9" fillId="0" borderId="144" xfId="1" applyNumberFormat="1" applyFont="1" applyFill="1" applyBorder="1" applyProtection="1">
      <protection locked="0"/>
    </xf>
    <xf numFmtId="3" fontId="119" fillId="0" borderId="137" xfId="0" applyNumberFormat="1" applyFont="1" applyBorder="1"/>
    <xf numFmtId="164" fontId="115" fillId="0" borderId="144" xfId="7" applyNumberFormat="1" applyFont="1" applyBorder="1"/>
    <xf numFmtId="164" fontId="115" fillId="0" borderId="144" xfId="7" applyNumberFormat="1" applyFont="1" applyFill="1" applyBorder="1"/>
    <xf numFmtId="164" fontId="118" fillId="0" borderId="144" xfId="7" applyNumberFormat="1" applyFont="1" applyBorder="1"/>
    <xf numFmtId="3" fontId="115" fillId="0" borderId="144" xfId="0" applyNumberFormat="1" applyFont="1" applyBorder="1"/>
    <xf numFmtId="3" fontId="116" fillId="0" borderId="144" xfId="0" applyNumberFormat="1" applyFont="1" applyFill="1" applyBorder="1"/>
    <xf numFmtId="3" fontId="119" fillId="0" borderId="144" xfId="0" applyNumberFormat="1" applyFont="1" applyFill="1" applyBorder="1"/>
    <xf numFmtId="3" fontId="115" fillId="36" borderId="144" xfId="21413" applyNumberFormat="1" applyFont="1" applyFill="1" applyBorder="1"/>
    <xf numFmtId="3" fontId="118" fillId="0" borderId="144" xfId="0" applyNumberFormat="1" applyFont="1" applyBorder="1"/>
    <xf numFmtId="3" fontId="118" fillId="36" borderId="144" xfId="21413" applyNumberFormat="1" applyFont="1" applyFill="1" applyBorder="1"/>
    <xf numFmtId="10" fontId="9" fillId="0" borderId="146" xfId="20961" applyNumberFormat="1" applyFont="1" applyFill="1" applyBorder="1" applyAlignment="1" applyProtection="1">
      <alignment vertical="center"/>
      <protection locked="0"/>
    </xf>
    <xf numFmtId="3" fontId="115" fillId="0" borderId="144" xfId="0" applyNumberFormat="1" applyFont="1" applyBorder="1" applyAlignment="1">
      <alignment horizontal="left" indent="1"/>
    </xf>
    <xf numFmtId="3" fontId="118" fillId="84" borderId="144" xfId="0" applyNumberFormat="1" applyFont="1" applyFill="1" applyBorder="1"/>
    <xf numFmtId="3" fontId="118" fillId="0" borderId="67" xfId="0" applyNumberFormat="1" applyFont="1" applyBorder="1"/>
    <xf numFmtId="3" fontId="115" fillId="0" borderId="153" xfId="0" applyNumberFormat="1" applyFont="1" applyBorder="1"/>
    <xf numFmtId="3" fontId="115" fillId="0" borderId="154" xfId="0" applyNumberFormat="1" applyFont="1" applyBorder="1" applyAlignment="1">
      <alignment horizontal="left" indent="1"/>
    </xf>
    <xf numFmtId="3" fontId="115" fillId="0" borderId="154" xfId="0" applyNumberFormat="1" applyFont="1" applyBorder="1" applyAlignment="1">
      <alignment horizontal="left" indent="2"/>
    </xf>
    <xf numFmtId="3" fontId="115" fillId="0" borderId="154" xfId="0" applyNumberFormat="1" applyFont="1" applyFill="1" applyBorder="1" applyAlignment="1">
      <alignment horizontal="left" indent="3"/>
    </xf>
    <xf numFmtId="3" fontId="115" fillId="0" borderId="154" xfId="0" applyNumberFormat="1" applyFont="1" applyFill="1" applyBorder="1" applyAlignment="1">
      <alignment horizontal="left" indent="1"/>
    </xf>
    <xf numFmtId="3" fontId="115" fillId="81" borderId="154" xfId="0" applyNumberFormat="1" applyFont="1" applyFill="1" applyBorder="1"/>
    <xf numFmtId="3" fontId="115" fillId="81" borderId="144" xfId="0" applyNumberFormat="1" applyFont="1" applyFill="1" applyBorder="1"/>
    <xf numFmtId="3" fontId="115" fillId="81" borderId="153" xfId="0" applyNumberFormat="1" applyFont="1" applyFill="1" applyBorder="1"/>
    <xf numFmtId="3" fontId="115" fillId="0" borderId="154" xfId="0" applyNumberFormat="1" applyFont="1" applyFill="1" applyBorder="1" applyAlignment="1">
      <alignment horizontal="left" vertical="top" wrapText="1" indent="2"/>
    </xf>
    <xf numFmtId="3" fontId="115" fillId="0" borderId="144" xfId="0" applyNumberFormat="1" applyFont="1" applyFill="1" applyBorder="1"/>
    <xf numFmtId="3" fontId="115" fillId="0" borderId="153" xfId="0" applyNumberFormat="1" applyFont="1" applyFill="1" applyBorder="1"/>
    <xf numFmtId="3" fontId="115" fillId="0" borderId="154" xfId="0" applyNumberFormat="1" applyFont="1" applyFill="1" applyBorder="1" applyAlignment="1">
      <alignment horizontal="left" wrapText="1" indent="3"/>
    </xf>
    <xf numFmtId="3" fontId="115" fillId="0" borderId="154" xfId="0" applyNumberFormat="1" applyFont="1" applyFill="1" applyBorder="1" applyAlignment="1">
      <alignment horizontal="left" wrapText="1" indent="2"/>
    </xf>
    <xf numFmtId="3" fontId="115" fillId="0" borderId="154" xfId="0" applyNumberFormat="1" applyFont="1" applyFill="1" applyBorder="1" applyAlignment="1">
      <alignment horizontal="left" wrapText="1" indent="1"/>
    </xf>
    <xf numFmtId="3" fontId="115" fillId="0" borderId="152" xfId="0" applyNumberFormat="1" applyFont="1" applyFill="1" applyBorder="1" applyAlignment="1">
      <alignment horizontal="left" wrapText="1" indent="1"/>
    </xf>
    <xf numFmtId="3" fontId="115" fillId="0" borderId="151" xfId="0" applyNumberFormat="1" applyFont="1" applyFill="1" applyBorder="1"/>
    <xf numFmtId="3" fontId="115" fillId="0" borderId="150" xfId="0" applyNumberFormat="1" applyFont="1" applyFill="1" applyBorder="1"/>
    <xf numFmtId="3" fontId="115" fillId="0" borderId="144" xfId="0" applyNumberFormat="1" applyFont="1" applyFill="1" applyBorder="1" applyAlignment="1">
      <alignment horizontal="left" vertical="center" wrapText="1"/>
    </xf>
    <xf numFmtId="3" fontId="115" fillId="0" borderId="144" xfId="0" applyNumberFormat="1" applyFont="1" applyBorder="1" applyAlignment="1">
      <alignment horizontal="center" vertical="center" wrapText="1"/>
    </xf>
    <xf numFmtId="3" fontId="115" fillId="0" borderId="144" xfId="0" applyNumberFormat="1" applyFont="1" applyBorder="1" applyAlignment="1">
      <alignment horizontal="center" vertical="center"/>
    </xf>
    <xf numFmtId="3" fontId="118" fillId="0" borderId="144" xfId="0" applyNumberFormat="1" applyFont="1" applyFill="1" applyBorder="1" applyAlignment="1">
      <alignment horizontal="left" vertical="center" wrapText="1"/>
    </xf>
    <xf numFmtId="3" fontId="115" fillId="0" borderId="144" xfId="0" applyNumberFormat="1" applyFont="1" applyBorder="1" applyAlignment="1">
      <alignment horizontal="center"/>
    </xf>
    <xf numFmtId="3" fontId="115" fillId="0" borderId="144" xfId="0" applyNumberFormat="1" applyFont="1" applyFill="1" applyBorder="1" applyAlignment="1">
      <alignment horizontal="left" wrapText="1"/>
    </xf>
    <xf numFmtId="3" fontId="120" fillId="0" borderId="144" xfId="0" applyNumberFormat="1" applyFont="1" applyBorder="1"/>
    <xf numFmtId="3" fontId="120" fillId="0" borderId="145" xfId="0" applyNumberFormat="1" applyFont="1" applyBorder="1"/>
    <xf numFmtId="165" fontId="124" fillId="0" borderId="144" xfId="20961" applyNumberFormat="1" applyFont="1" applyBorder="1"/>
    <xf numFmtId="194" fontId="124" fillId="0" borderId="144" xfId="7" applyNumberFormat="1" applyFont="1" applyBorder="1"/>
    <xf numFmtId="43" fontId="124" fillId="0" borderId="144" xfId="7" applyNumberFormat="1" applyFont="1" applyBorder="1"/>
    <xf numFmtId="43" fontId="124" fillId="0" borderId="144" xfId="7" applyFont="1" applyBorder="1"/>
    <xf numFmtId="10" fontId="9" fillId="2" borderId="21" xfId="20961" applyNumberFormat="1" applyFont="1" applyFill="1" applyBorder="1" applyAlignment="1" applyProtection="1">
      <alignment vertical="center"/>
      <protection locked="0"/>
    </xf>
    <xf numFmtId="10" fontId="9" fillId="0" borderId="21" xfId="20961" applyNumberFormat="1" applyFont="1" applyFill="1" applyBorder="1" applyAlignment="1" applyProtection="1">
      <alignment vertical="center"/>
      <protection locked="0"/>
    </xf>
    <xf numFmtId="193" fontId="9" fillId="2" borderId="21" xfId="0" applyNumberFormat="1" applyFont="1" applyFill="1" applyBorder="1" applyAlignment="1" applyProtection="1">
      <alignment vertical="center"/>
      <protection locked="0"/>
    </xf>
    <xf numFmtId="193" fontId="9" fillId="0" borderId="161" xfId="0" applyNumberFormat="1" applyFont="1" applyFill="1" applyBorder="1" applyAlignment="1" applyProtection="1">
      <alignment vertical="center"/>
      <protection locked="0"/>
    </xf>
    <xf numFmtId="10" fontId="9" fillId="2" borderId="114" xfId="20961" applyNumberFormat="1" applyFont="1" applyFill="1" applyBorder="1" applyAlignment="1" applyProtection="1">
      <alignment vertical="center"/>
      <protection locked="0"/>
    </xf>
    <xf numFmtId="10" fontId="9" fillId="2" borderId="36" xfId="20961" applyNumberFormat="1" applyFont="1" applyFill="1" applyBorder="1" applyAlignment="1" applyProtection="1">
      <alignment vertical="center"/>
      <protection locked="0"/>
    </xf>
    <xf numFmtId="164" fontId="4" fillId="0" borderId="144" xfId="7" applyNumberFormat="1" applyFont="1" applyBorder="1"/>
    <xf numFmtId="164" fontId="4" fillId="0" borderId="153" xfId="7" applyNumberFormat="1" applyFont="1" applyBorder="1"/>
    <xf numFmtId="169" fontId="25" fillId="37" borderId="144" xfId="20" applyBorder="1"/>
    <xf numFmtId="164" fontId="6" fillId="0" borderId="153" xfId="7" applyNumberFormat="1" applyFont="1" applyBorder="1"/>
    <xf numFmtId="164" fontId="4" fillId="0" borderId="144" xfId="7" applyNumberFormat="1" applyFont="1" applyFill="1" applyBorder="1"/>
    <xf numFmtId="164" fontId="4" fillId="0" borderId="144" xfId="7" applyNumberFormat="1" applyFont="1" applyFill="1" applyBorder="1" applyAlignment="1">
      <alignment vertical="center"/>
    </xf>
    <xf numFmtId="3" fontId="115" fillId="0" borderId="144" xfId="0" applyNumberFormat="1" applyFont="1" applyFill="1" applyBorder="1" applyAlignment="1">
      <alignment horizontal="left" indent="1"/>
    </xf>
    <xf numFmtId="0" fontId="20" fillId="0" borderId="0" xfId="0" applyFont="1" applyAlignment="1">
      <alignment vertical="center"/>
    </xf>
    <xf numFmtId="0" fontId="142" fillId="0" borderId="0" xfId="0" applyFont="1"/>
    <xf numFmtId="164" fontId="4" fillId="0" borderId="20" xfId="7" applyNumberFormat="1" applyFont="1" applyBorder="1" applyAlignment="1"/>
    <xf numFmtId="164" fontId="4" fillId="36" borderId="24" xfId="7" applyNumberFormat="1" applyFont="1" applyFill="1" applyBorder="1"/>
    <xf numFmtId="164" fontId="0" fillId="0" borderId="144" xfId="7" applyNumberFormat="1" applyFont="1" applyBorder="1"/>
    <xf numFmtId="0" fontId="9" fillId="0" borderId="154" xfId="0" applyFont="1" applyFill="1" applyBorder="1" applyAlignment="1">
      <alignment vertical="center"/>
    </xf>
    <xf numFmtId="0" fontId="9" fillId="0" borderId="144" xfId="0" applyFont="1" applyFill="1" applyBorder="1" applyAlignment="1">
      <alignment wrapText="1"/>
    </xf>
    <xf numFmtId="0" fontId="9" fillId="0" borderId="145" xfId="0" applyFont="1" applyFill="1" applyBorder="1" applyAlignment="1">
      <alignment wrapText="1"/>
    </xf>
    <xf numFmtId="10" fontId="22" fillId="0" borderId="21" xfId="20961" applyNumberFormat="1" applyFont="1" applyFill="1" applyBorder="1"/>
    <xf numFmtId="193" fontId="0" fillId="0" borderId="0" xfId="0" applyNumberFormat="1"/>
    <xf numFmtId="0" fontId="4" fillId="0" borderId="58"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3" xfId="0" applyFont="1" applyFill="1" applyBorder="1" applyAlignment="1">
      <alignment horizontal="center" vertical="center" wrapText="1"/>
    </xf>
    <xf numFmtId="0" fontId="115" fillId="0" borderId="153" xfId="0" applyFont="1" applyBorder="1" applyAlignment="1">
      <alignment horizontal="center" vertical="center" wrapText="1"/>
    </xf>
    <xf numFmtId="14" fontId="22" fillId="0" borderId="0" xfId="0" applyNumberFormat="1" applyFont="1" applyAlignment="1">
      <alignment horizontal="left"/>
    </xf>
    <xf numFmtId="0" fontId="10" fillId="0" borderId="1" xfId="11" applyFont="1" applyFill="1" applyBorder="1" applyAlignment="1" applyProtection="1">
      <alignment horizontal="left" vertical="center"/>
    </xf>
    <xf numFmtId="0" fontId="9" fillId="0" borderId="16" xfId="11" applyFont="1" applyFill="1" applyBorder="1" applyAlignment="1" applyProtection="1">
      <alignment vertical="center"/>
    </xf>
    <xf numFmtId="0" fontId="9" fillId="0" borderId="17" xfId="11" applyFont="1" applyFill="1" applyBorder="1" applyAlignment="1" applyProtection="1">
      <alignment vertical="center"/>
    </xf>
    <xf numFmtId="0" fontId="10" fillId="0" borderId="17" xfId="11" applyFont="1" applyFill="1" applyBorder="1" applyAlignment="1" applyProtection="1">
      <alignment horizontal="center" vertical="center"/>
    </xf>
    <xf numFmtId="0" fontId="9" fillId="0" borderId="0" xfId="11" applyFont="1" applyFill="1" applyBorder="1" applyAlignment="1" applyProtection="1">
      <alignment vertical="center"/>
    </xf>
    <xf numFmtId="0" fontId="101" fillId="0" borderId="0" xfId="0" applyFont="1" applyFill="1"/>
    <xf numFmtId="0" fontId="22" fillId="0" borderId="7" xfId="0" applyFont="1" applyFill="1" applyBorder="1" applyAlignment="1">
      <alignment horizontal="center" vertical="center" wrapText="1"/>
    </xf>
    <xf numFmtId="0" fontId="104" fillId="0" borderId="134" xfId="0" applyFont="1" applyFill="1" applyBorder="1" applyAlignment="1">
      <alignment horizontal="left" vertical="center" wrapText="1"/>
    </xf>
    <xf numFmtId="0" fontId="143" fillId="0" borderId="134" xfId="0" applyFont="1" applyFill="1" applyBorder="1" applyAlignment="1">
      <alignment horizontal="left" vertical="center" wrapText="1"/>
    </xf>
    <xf numFmtId="0" fontId="144" fillId="3" borderId="134" xfId="0" applyFont="1" applyFill="1" applyBorder="1" applyAlignment="1">
      <alignment horizontal="left" vertical="center" wrapText="1" indent="1"/>
    </xf>
    <xf numFmtId="0" fontId="143" fillId="3" borderId="134" xfId="0" applyFont="1" applyFill="1" applyBorder="1" applyAlignment="1">
      <alignment horizontal="left" vertical="center" wrapText="1"/>
    </xf>
    <xf numFmtId="0" fontId="143" fillId="3" borderId="135" xfId="0" applyFont="1" applyFill="1" applyBorder="1" applyAlignment="1">
      <alignment horizontal="left" vertical="center" wrapText="1"/>
    </xf>
    <xf numFmtId="0" fontId="144" fillId="0" borderId="134" xfId="0" applyFont="1" applyFill="1" applyBorder="1" applyAlignment="1">
      <alignment horizontal="left" vertical="center" wrapText="1" indent="1"/>
    </xf>
    <xf numFmtId="167" fontId="22" fillId="0" borderId="0" xfId="0" applyNumberFormat="1" applyFont="1"/>
    <xf numFmtId="164" fontId="118" fillId="36" borderId="144" xfId="7" applyNumberFormat="1" applyFont="1" applyFill="1" applyBorder="1"/>
    <xf numFmtId="164" fontId="115" fillId="36" borderId="144" xfId="7" applyNumberFormat="1" applyFont="1" applyFill="1" applyBorder="1"/>
    <xf numFmtId="0" fontId="4" fillId="0" borderId="144" xfId="0" applyFont="1" applyFill="1" applyBorder="1" applyAlignment="1">
      <alignment horizontal="center"/>
    </xf>
    <xf numFmtId="0" fontId="4" fillId="0" borderId="144" xfId="0" applyFont="1" applyBorder="1" applyAlignment="1">
      <alignment horizontal="center"/>
    </xf>
    <xf numFmtId="0" fontId="4" fillId="3" borderId="0" xfId="0" applyFont="1" applyFill="1" applyBorder="1"/>
    <xf numFmtId="0" fontId="0" fillId="0" borderId="154" xfId="0" applyBorder="1" applyAlignment="1">
      <alignment horizontal="center"/>
    </xf>
    <xf numFmtId="0" fontId="129" fillId="3" borderId="144" xfId="21414" applyFont="1" applyFill="1" applyBorder="1" applyAlignment="1">
      <alignment horizontal="left" vertical="center" wrapText="1"/>
    </xf>
    <xf numFmtId="0" fontId="130" fillId="0" borderId="144" xfId="21414" applyFont="1" applyFill="1" applyBorder="1" applyAlignment="1">
      <alignment horizontal="left" vertical="center" wrapText="1" indent="1"/>
    </xf>
    <xf numFmtId="0" fontId="131" fillId="3" borderId="144" xfId="21414" applyFont="1" applyFill="1" applyBorder="1" applyAlignment="1">
      <alignment horizontal="left" vertical="center" wrapText="1"/>
    </xf>
    <xf numFmtId="0" fontId="130" fillId="3" borderId="144" xfId="21414" applyFont="1" applyFill="1" applyBorder="1" applyAlignment="1">
      <alignment horizontal="left" vertical="center" wrapText="1" indent="1"/>
    </xf>
    <xf numFmtId="0" fontId="132" fillId="0" borderId="144" xfId="21414" applyFont="1" applyFill="1" applyBorder="1" applyAlignment="1">
      <alignment horizontal="left" vertical="center" wrapText="1" indent="1"/>
    </xf>
    <xf numFmtId="0" fontId="131" fillId="0" borderId="144" xfId="21414" applyFont="1" applyFill="1" applyBorder="1" applyAlignment="1">
      <alignment horizontal="left" vertical="center" wrapText="1"/>
    </xf>
    <xf numFmtId="0" fontId="133" fillId="0" borderId="144" xfId="21414" applyFont="1" applyFill="1" applyBorder="1" applyAlignment="1">
      <alignment horizontal="center" vertical="center" wrapText="1"/>
    </xf>
    <xf numFmtId="0" fontId="0" fillId="0" borderId="104" xfId="0" applyBorder="1" applyAlignment="1">
      <alignment horizontal="center"/>
    </xf>
    <xf numFmtId="0" fontId="130" fillId="0" borderId="145" xfId="21414" applyFont="1" applyFill="1" applyBorder="1" applyAlignment="1">
      <alignment horizontal="left" vertical="center" wrapText="1" indent="1"/>
    </xf>
    <xf numFmtId="0" fontId="130" fillId="3" borderId="144" xfId="0" applyFont="1" applyFill="1" applyBorder="1" applyAlignment="1">
      <alignment horizontal="left" vertical="center" wrapText="1" indent="1"/>
    </xf>
    <xf numFmtId="167" fontId="22" fillId="0" borderId="153" xfId="0" applyNumberFormat="1" applyFont="1" applyBorder="1" applyAlignment="1">
      <alignment horizontal="center"/>
    </xf>
    <xf numFmtId="0" fontId="131" fillId="0" borderId="144" xfId="0" applyFont="1" applyBorder="1" applyAlignment="1">
      <alignment horizontal="left" vertical="center" wrapText="1"/>
    </xf>
    <xf numFmtId="167" fontId="22" fillId="0" borderId="153" xfId="0" applyNumberFormat="1" applyFont="1" applyFill="1" applyBorder="1" applyAlignment="1">
      <alignment horizontal="center"/>
    </xf>
    <xf numFmtId="0" fontId="22" fillId="0" borderId="153" xfId="0" applyFont="1" applyBorder="1"/>
    <xf numFmtId="0" fontId="130" fillId="0" borderId="144" xfId="0" applyFont="1" applyBorder="1" applyAlignment="1">
      <alignment horizontal="left" vertical="center" wrapText="1" indent="1"/>
    </xf>
    <xf numFmtId="0" fontId="131" fillId="0" borderId="144" xfId="21414" applyFont="1" applyBorder="1" applyAlignment="1">
      <alignment horizontal="left" vertical="center" wrapText="1"/>
    </xf>
    <xf numFmtId="0" fontId="130" fillId="0" borderId="144" xfId="0" applyFont="1" applyFill="1" applyBorder="1" applyAlignment="1">
      <alignment horizontal="left" vertical="center" wrapText="1" indent="1"/>
    </xf>
    <xf numFmtId="0" fontId="132" fillId="3" borderId="144" xfId="0" applyFont="1" applyFill="1" applyBorder="1" applyAlignment="1">
      <alignment horizontal="left" vertical="center" wrapText="1" indent="1"/>
    </xf>
    <xf numFmtId="0" fontId="132" fillId="0" borderId="144" xfId="0" applyFont="1" applyFill="1" applyBorder="1" applyAlignment="1">
      <alignment horizontal="left" vertical="center" wrapText="1" indent="1"/>
    </xf>
    <xf numFmtId="0" fontId="131" fillId="0" borderId="144" xfId="0" applyFont="1" applyFill="1" applyBorder="1" applyAlignment="1">
      <alignment horizontal="left" vertical="center" wrapText="1"/>
    </xf>
    <xf numFmtId="0" fontId="134" fillId="0" borderId="144" xfId="0" applyFont="1" applyBorder="1" applyAlignment="1">
      <alignment horizontal="left"/>
    </xf>
    <xf numFmtId="0" fontId="0" fillId="0" borderId="152" xfId="0" applyBorder="1" applyAlignment="1">
      <alignment horizontal="center"/>
    </xf>
    <xf numFmtId="0" fontId="131" fillId="0" borderId="151" xfId="0" applyFont="1" applyFill="1" applyBorder="1" applyAlignment="1">
      <alignment horizontal="left" vertical="center" wrapText="1"/>
    </xf>
    <xf numFmtId="193" fontId="21" fillId="0" borderId="151" xfId="0" applyNumberFormat="1" applyFont="1" applyFill="1" applyBorder="1" applyAlignment="1">
      <alignment horizontal="center" vertical="center"/>
    </xf>
    <xf numFmtId="0" fontId="22" fillId="0" borderId="150" xfId="0" applyFont="1" applyBorder="1"/>
    <xf numFmtId="164" fontId="116" fillId="0" borderId="144" xfId="7" applyNumberFormat="1" applyFont="1" applyBorder="1"/>
    <xf numFmtId="0" fontId="9" fillId="0" borderId="144" xfId="0" applyFont="1" applyFill="1" applyBorder="1" applyAlignment="1" applyProtection="1">
      <alignment horizontal="center" vertical="center" wrapText="1"/>
    </xf>
    <xf numFmtId="3" fontId="0" fillId="0" borderId="144" xfId="0" applyNumberFormat="1" applyBorder="1"/>
    <xf numFmtId="3" fontId="0" fillId="36" borderId="144" xfId="0" applyNumberFormat="1" applyFill="1" applyBorder="1"/>
    <xf numFmtId="0" fontId="131" fillId="0" borderId="144" xfId="21414" applyFont="1" applyFill="1" applyBorder="1" applyAlignment="1">
      <alignment horizontal="justify" vertical="center" wrapText="1"/>
    </xf>
    <xf numFmtId="0" fontId="131" fillId="0" borderId="144" xfId="21414" applyFont="1" applyFill="1" applyBorder="1" applyAlignment="1">
      <alignment vertical="center" wrapText="1"/>
    </xf>
    <xf numFmtId="0" fontId="15" fillId="83" borderId="144" xfId="0" applyNumberFormat="1" applyFont="1" applyFill="1" applyBorder="1" applyAlignment="1">
      <alignment vertical="center" wrapText="1"/>
    </xf>
    <xf numFmtId="0" fontId="15" fillId="0" borderId="144" xfId="0" applyNumberFormat="1" applyFont="1" applyFill="1" applyBorder="1" applyAlignment="1">
      <alignment vertical="center" wrapText="1"/>
    </xf>
    <xf numFmtId="0" fontId="7" fillId="0" borderId="144" xfId="0" applyNumberFormat="1" applyFont="1" applyFill="1" applyBorder="1" applyAlignment="1">
      <alignment horizontal="left" vertical="center" wrapText="1" indent="1"/>
    </xf>
    <xf numFmtId="0" fontId="3" fillId="0" borderId="144" xfId="0" applyFont="1" applyBorder="1" applyAlignment="1">
      <alignment vertical="center"/>
    </xf>
    <xf numFmtId="0" fontId="135" fillId="0" borderId="144" xfId="0" applyFont="1" applyFill="1" applyBorder="1" applyAlignment="1" applyProtection="1">
      <alignment horizontal="left" vertical="center" indent="1"/>
      <protection locked="0"/>
    </xf>
    <xf numFmtId="0" fontId="136" fillId="0" borderId="144" xfId="0" applyFont="1" applyFill="1" applyBorder="1" applyAlignment="1" applyProtection="1">
      <alignment horizontal="left" vertical="center" indent="3"/>
      <protection locked="0"/>
    </xf>
    <xf numFmtId="0" fontId="137" fillId="0" borderId="144" xfId="0" applyFont="1" applyFill="1" applyBorder="1" applyAlignment="1" applyProtection="1">
      <alignment horizontal="left" vertical="center" indent="3"/>
      <protection locked="0"/>
    </xf>
    <xf numFmtId="0" fontId="3" fillId="0" borderId="144" xfId="0" applyFont="1" applyFill="1" applyBorder="1" applyAlignment="1">
      <alignment vertical="center"/>
    </xf>
    <xf numFmtId="0" fontId="101" fillId="0" borderId="154" xfId="0" applyFont="1" applyBorder="1"/>
    <xf numFmtId="0" fontId="4" fillId="0" borderId="154" xfId="0" applyFont="1" applyBorder="1"/>
    <xf numFmtId="0" fontId="4" fillId="0" borderId="144" xfId="0" applyFont="1" applyBorder="1" applyAlignment="1">
      <alignment wrapText="1"/>
    </xf>
    <xf numFmtId="0" fontId="14" fillId="0" borderId="144" xfId="0" applyFont="1" applyBorder="1" applyAlignment="1">
      <alignment horizontal="left" wrapText="1" indent="2"/>
    </xf>
    <xf numFmtId="0" fontId="6" fillId="0" borderId="154" xfId="0" applyFont="1" applyBorder="1"/>
    <xf numFmtId="0" fontId="6" fillId="0" borderId="144" xfId="0" applyFont="1" applyBorder="1" applyAlignment="1">
      <alignment wrapText="1"/>
    </xf>
    <xf numFmtId="0" fontId="14" fillId="0" borderId="144" xfId="0" applyFont="1" applyBorder="1" applyAlignment="1">
      <alignment horizontal="left" wrapText="1" indent="4"/>
    </xf>
    <xf numFmtId="0" fontId="6" fillId="0" borderId="152" xfId="0" applyFont="1" applyBorder="1"/>
    <xf numFmtId="0" fontId="6" fillId="0" borderId="151" xfId="0" applyFont="1" applyBorder="1" applyAlignment="1">
      <alignment wrapText="1"/>
    </xf>
    <xf numFmtId="193" fontId="9" fillId="0" borderId="154" xfId="0" applyNumberFormat="1" applyFont="1" applyFill="1" applyBorder="1" applyAlignment="1" applyProtection="1">
      <alignment vertical="center" wrapText="1"/>
      <protection locked="0"/>
    </xf>
    <xf numFmtId="193" fontId="9" fillId="0" borderId="154" xfId="0" applyNumberFormat="1" applyFont="1" applyFill="1" applyBorder="1" applyAlignment="1" applyProtection="1">
      <alignment horizontal="right" vertical="center" wrapText="1"/>
      <protection locked="0"/>
    </xf>
    <xf numFmtId="10" fontId="22" fillId="0" borderId="154" xfId="20961" applyNumberFormat="1" applyFont="1" applyFill="1" applyBorder="1" applyAlignment="1" applyProtection="1">
      <alignment horizontal="right" vertical="center" wrapText="1"/>
      <protection locked="0"/>
    </xf>
    <xf numFmtId="10" fontId="9" fillId="2" borderId="154" xfId="20961" applyNumberFormat="1" applyFont="1" applyFill="1" applyBorder="1" applyAlignment="1" applyProtection="1">
      <alignment vertical="center"/>
      <protection locked="0"/>
    </xf>
    <xf numFmtId="10" fontId="9" fillId="37" borderId="61" xfId="20961" applyNumberFormat="1" applyFont="1" applyFill="1" applyBorder="1"/>
    <xf numFmtId="193" fontId="9" fillId="2" borderId="154" xfId="0" applyNumberFormat="1" applyFont="1" applyFill="1" applyBorder="1" applyAlignment="1" applyProtection="1">
      <alignment vertical="center"/>
      <protection locked="0"/>
    </xf>
    <xf numFmtId="193" fontId="9" fillId="0" borderId="104" xfId="0" applyNumberFormat="1" applyFont="1" applyFill="1" applyBorder="1" applyAlignment="1" applyProtection="1">
      <alignment vertical="center"/>
      <protection locked="0"/>
    </xf>
    <xf numFmtId="10" fontId="9" fillId="0" borderId="152" xfId="20961" applyNumberFormat="1" applyFont="1" applyFill="1" applyBorder="1" applyAlignment="1" applyProtection="1">
      <alignment vertical="center"/>
      <protection locked="0"/>
    </xf>
    <xf numFmtId="0" fontId="115" fillId="0" borderId="144" xfId="0" applyNumberFormat="1" applyFont="1" applyFill="1" applyBorder="1" applyAlignment="1">
      <alignment horizontal="left" wrapText="1"/>
    </xf>
    <xf numFmtId="3" fontId="10" fillId="0" borderId="144" xfId="0" applyNumberFormat="1" applyFont="1" applyFill="1" applyBorder="1" applyAlignment="1">
      <alignment horizontal="left" vertical="center" wrapText="1"/>
    </xf>
    <xf numFmtId="164" fontId="3" fillId="0" borderId="144" xfId="7" applyNumberFormat="1" applyFont="1" applyBorder="1"/>
    <xf numFmtId="3" fontId="0" fillId="0" borderId="144" xfId="0" applyNumberFormat="1" applyFill="1" applyBorder="1"/>
    <xf numFmtId="193" fontId="9" fillId="0" borderId="146" xfId="0" applyNumberFormat="1" applyFont="1" applyFill="1" applyBorder="1" applyAlignment="1" applyProtection="1">
      <alignment vertical="center"/>
      <protection locked="0"/>
    </xf>
    <xf numFmtId="195" fontId="6" fillId="0" borderId="150" xfId="20961" applyNumberFormat="1" applyFont="1" applyBorder="1"/>
    <xf numFmtId="10" fontId="9" fillId="0" borderId="114" xfId="20961" applyNumberFormat="1" applyFont="1" applyFill="1" applyBorder="1" applyAlignment="1" applyProtection="1">
      <alignment vertical="center"/>
      <protection locked="0"/>
    </xf>
    <xf numFmtId="164" fontId="4" fillId="0" borderId="144" xfId="7" applyNumberFormat="1" applyFont="1" applyFill="1" applyBorder="1" applyAlignment="1">
      <alignment vertical="center" wrapText="1"/>
    </xf>
    <xf numFmtId="193" fontId="7" fillId="36" borderId="150" xfId="2" applyNumberFormat="1" applyFont="1" applyFill="1" applyBorder="1" applyAlignment="1" applyProtection="1">
      <alignment vertical="top" wrapText="1"/>
    </xf>
    <xf numFmtId="10" fontId="7" fillId="0" borderId="144" xfId="20961" applyNumberFormat="1" applyFont="1" applyFill="1" applyBorder="1" applyAlignment="1">
      <alignment horizontal="left" vertical="center" wrapText="1"/>
    </xf>
    <xf numFmtId="10" fontId="4" fillId="0" borderId="144" xfId="20961" applyNumberFormat="1" applyFont="1" applyFill="1" applyBorder="1" applyAlignment="1">
      <alignment horizontal="left" vertical="center" wrapText="1"/>
    </xf>
    <xf numFmtId="10" fontId="6" fillId="36" borderId="144" xfId="0" applyNumberFormat="1" applyFont="1" applyFill="1" applyBorder="1" applyAlignment="1">
      <alignment horizontal="left" vertical="center" wrapText="1"/>
    </xf>
    <xf numFmtId="10" fontId="108" fillId="0" borderId="144" xfId="20961" applyNumberFormat="1" applyFont="1" applyFill="1" applyBorder="1" applyAlignment="1">
      <alignment horizontal="left" vertical="center" wrapText="1"/>
    </xf>
    <xf numFmtId="10" fontId="6" fillId="36" borderId="144" xfId="20961" applyNumberFormat="1" applyFont="1" applyFill="1" applyBorder="1" applyAlignment="1">
      <alignment horizontal="left" vertical="center" wrapText="1"/>
    </xf>
    <xf numFmtId="10" fontId="6" fillId="36" borderId="144" xfId="0" applyNumberFormat="1" applyFont="1" applyFill="1" applyBorder="1" applyAlignment="1">
      <alignment horizontal="center" vertical="center" wrapText="1"/>
    </xf>
    <xf numFmtId="10" fontId="110" fillId="0" borderId="151" xfId="20961" applyNumberFormat="1" applyFont="1" applyFill="1" applyBorder="1" applyAlignment="1" applyProtection="1">
      <alignment horizontal="left" vertical="center"/>
    </xf>
    <xf numFmtId="3" fontId="4" fillId="0" borderId="0" xfId="0" applyNumberFormat="1" applyFont="1" applyFill="1" applyAlignment="1">
      <alignment horizontal="left" vertical="center"/>
    </xf>
    <xf numFmtId="0" fontId="4" fillId="0" borderId="17" xfId="0" applyFont="1" applyBorder="1" applyAlignment="1">
      <alignment horizontal="center" wrapText="1"/>
    </xf>
    <xf numFmtId="0" fontId="4" fillId="0" borderId="26" xfId="0" applyFont="1" applyBorder="1" applyAlignment="1">
      <alignment horizontal="center" wrapText="1"/>
    </xf>
    <xf numFmtId="0" fontId="4" fillId="0" borderId="18" xfId="0" applyFont="1" applyBorder="1" applyAlignment="1">
      <alignment horizontal="center" wrapText="1"/>
    </xf>
    <xf numFmtId="0" fontId="7" fillId="0" borderId="0" xfId="11" applyFont="1" applyFill="1" applyBorder="1" applyProtection="1"/>
    <xf numFmtId="0" fontId="146" fillId="0" borderId="1" xfId="0" applyFont="1" applyFill="1" applyBorder="1" applyAlignment="1">
      <alignment horizontal="center"/>
    </xf>
    <xf numFmtId="0" fontId="7" fillId="0" borderId="17" xfId="0" applyNumberFormat="1" applyFont="1" applyFill="1" applyBorder="1" applyAlignment="1">
      <alignment horizontal="left" vertical="center" wrapText="1" indent="1"/>
    </xf>
    <xf numFmtId="0" fontId="7" fillId="0" borderId="27" xfId="0" applyNumberFormat="1" applyFont="1" applyFill="1" applyBorder="1" applyAlignment="1">
      <alignment horizontal="left" vertical="center" wrapText="1" indent="1"/>
    </xf>
    <xf numFmtId="0" fontId="7" fillId="0" borderId="16" xfId="0" applyNumberFormat="1" applyFont="1" applyFill="1" applyBorder="1" applyAlignment="1">
      <alignment horizontal="left" vertical="center" wrapText="1" indent="1"/>
    </xf>
    <xf numFmtId="0" fontId="7" fillId="0" borderId="18" xfId="0" applyNumberFormat="1" applyFont="1" applyFill="1" applyBorder="1" applyAlignment="1">
      <alignment horizontal="left" vertical="center" wrapText="1" indent="1"/>
    </xf>
    <xf numFmtId="0" fontId="4" fillId="0" borderId="154" xfId="0" applyFont="1" applyBorder="1" applyAlignment="1">
      <alignment horizontal="center" vertical="center" wrapText="1"/>
    </xf>
    <xf numFmtId="3" fontId="4" fillId="36" borderId="144" xfId="0" applyNumberFormat="1" applyFont="1" applyFill="1" applyBorder="1" applyAlignment="1">
      <alignment vertical="center" wrapText="1"/>
    </xf>
    <xf numFmtId="3" fontId="4" fillId="36" borderId="149" xfId="0" applyNumberFormat="1" applyFont="1" applyFill="1" applyBorder="1" applyAlignment="1">
      <alignment vertical="center" wrapText="1"/>
    </xf>
    <xf numFmtId="3" fontId="4" fillId="36" borderId="154" xfId="0" applyNumberFormat="1" applyFont="1" applyFill="1" applyBorder="1" applyAlignment="1">
      <alignment vertical="center" wrapText="1"/>
    </xf>
    <xf numFmtId="3" fontId="4" fillId="36" borderId="21" xfId="0" applyNumberFormat="1" applyFont="1" applyFill="1" applyBorder="1" applyAlignment="1">
      <alignment vertical="center" wrapText="1"/>
    </xf>
    <xf numFmtId="3" fontId="4" fillId="0" borderId="144" xfId="0" applyNumberFormat="1" applyFont="1" applyFill="1" applyBorder="1" applyAlignment="1">
      <alignment vertical="center" wrapText="1"/>
    </xf>
    <xf numFmtId="3" fontId="4" fillId="0" borderId="149" xfId="0" applyNumberFormat="1" applyFont="1" applyBorder="1" applyAlignment="1">
      <alignment vertical="center" wrapText="1"/>
    </xf>
    <xf numFmtId="3" fontId="4" fillId="0" borderId="154" xfId="0" applyNumberFormat="1" applyFont="1" applyBorder="1" applyAlignment="1">
      <alignment vertical="center" wrapText="1"/>
    </xf>
    <xf numFmtId="3" fontId="4" fillId="0" borderId="21" xfId="0" applyNumberFormat="1" applyFont="1" applyBorder="1" applyAlignment="1">
      <alignment vertical="center" wrapText="1"/>
    </xf>
    <xf numFmtId="3" fontId="4" fillId="0" borderId="144" xfId="0" applyNumberFormat="1" applyFont="1" applyBorder="1" applyAlignment="1">
      <alignment vertical="center" wrapText="1"/>
    </xf>
    <xf numFmtId="3" fontId="4" fillId="0" borderId="149" xfId="0" applyNumberFormat="1" applyFont="1" applyFill="1" applyBorder="1" applyAlignment="1">
      <alignment vertical="center" wrapText="1"/>
    </xf>
    <xf numFmtId="3" fontId="4" fillId="0" borderId="21" xfId="0" applyNumberFormat="1" applyFont="1" applyFill="1" applyBorder="1" applyAlignment="1">
      <alignment vertical="center" wrapText="1"/>
    </xf>
    <xf numFmtId="0" fontId="4" fillId="0" borderId="154" xfId="0" applyFont="1" applyFill="1" applyBorder="1" applyAlignment="1">
      <alignment horizontal="center" vertical="center" wrapText="1"/>
    </xf>
    <xf numFmtId="0" fontId="4" fillId="0" borderId="152" xfId="0" applyFont="1" applyBorder="1" applyAlignment="1">
      <alignment horizontal="center" vertical="center" wrapText="1"/>
    </xf>
    <xf numFmtId="3" fontId="4" fillId="36" borderId="151" xfId="0" applyNumberFormat="1" applyFont="1" applyFill="1" applyBorder="1" applyAlignment="1">
      <alignment vertical="center" wrapText="1"/>
    </xf>
    <xf numFmtId="3" fontId="4" fillId="36" borderId="108" xfId="0" applyNumberFormat="1" applyFont="1" applyFill="1" applyBorder="1" applyAlignment="1">
      <alignment vertical="center" wrapText="1"/>
    </xf>
    <xf numFmtId="3" fontId="4" fillId="36" borderId="152" xfId="0" applyNumberFormat="1" applyFont="1" applyFill="1" applyBorder="1" applyAlignment="1">
      <alignment vertical="center" wrapText="1"/>
    </xf>
    <xf numFmtId="3" fontId="4" fillId="36" borderId="36" xfId="0" applyNumberFormat="1" applyFont="1" applyFill="1" applyBorder="1" applyAlignment="1">
      <alignment vertical="center" wrapText="1"/>
    </xf>
    <xf numFmtId="0" fontId="9" fillId="0" borderId="153" xfId="0" applyFont="1" applyFill="1" applyBorder="1" applyAlignment="1" applyProtection="1">
      <alignment horizontal="center" vertical="center" wrapText="1"/>
    </xf>
    <xf numFmtId="193" fontId="9" fillId="36" borderId="153" xfId="0" applyNumberFormat="1" applyFont="1" applyFill="1" applyBorder="1" applyAlignment="1" applyProtection="1">
      <alignment horizontal="right"/>
    </xf>
    <xf numFmtId="0" fontId="3" fillId="0" borderId="151" xfId="0" applyFont="1" applyBorder="1"/>
    <xf numFmtId="193" fontId="9" fillId="0" borderId="151" xfId="0" applyNumberFormat="1" applyFont="1" applyFill="1" applyBorder="1" applyAlignment="1" applyProtection="1">
      <alignment horizontal="right"/>
    </xf>
    <xf numFmtId="193" fontId="9" fillId="36" borderId="151" xfId="0" applyNumberFormat="1" applyFont="1" applyFill="1" applyBorder="1" applyAlignment="1" applyProtection="1">
      <alignment horizontal="right"/>
    </xf>
    <xf numFmtId="193" fontId="9" fillId="36" borderId="150" xfId="0" applyNumberFormat="1" applyFont="1" applyFill="1" applyBorder="1" applyAlignment="1" applyProtection="1">
      <alignment horizontal="right"/>
    </xf>
    <xf numFmtId="0" fontId="0" fillId="0" borderId="154" xfId="0" applyBorder="1" applyAlignment="1">
      <alignment horizontal="center" vertical="center"/>
    </xf>
    <xf numFmtId="3" fontId="0" fillId="36" borderId="153" xfId="0" applyNumberFormat="1" applyFill="1" applyBorder="1"/>
    <xf numFmtId="0" fontId="0" fillId="0" borderId="152" xfId="0" applyBorder="1" applyAlignment="1">
      <alignment horizontal="center" vertical="center"/>
    </xf>
    <xf numFmtId="0" fontId="131" fillId="0" borderId="151" xfId="21414" applyFont="1" applyFill="1" applyBorder="1" applyAlignment="1">
      <alignment vertical="center" wrapText="1"/>
    </xf>
    <xf numFmtId="3" fontId="0" fillId="0" borderId="151" xfId="0" applyNumberFormat="1" applyBorder="1"/>
    <xf numFmtId="3" fontId="0" fillId="36" borderId="151" xfId="0" applyNumberFormat="1" applyFill="1" applyBorder="1"/>
    <xf numFmtId="3" fontId="0" fillId="36" borderId="150" xfId="0" applyNumberFormat="1" applyFill="1" applyBorder="1"/>
    <xf numFmtId="0" fontId="3" fillId="0" borderId="144" xfId="0" applyFont="1" applyBorder="1" applyAlignment="1">
      <alignment horizontal="center" vertical="center"/>
    </xf>
    <xf numFmtId="3" fontId="3" fillId="0" borderId="144" xfId="0" applyNumberFormat="1" applyFont="1" applyBorder="1"/>
    <xf numFmtId="3" fontId="3" fillId="36" borderId="144" xfId="0" applyNumberFormat="1" applyFont="1" applyFill="1" applyBorder="1"/>
    <xf numFmtId="3" fontId="3" fillId="36" borderId="153" xfId="0" applyNumberFormat="1" applyFont="1" applyFill="1" applyBorder="1"/>
    <xf numFmtId="3" fontId="3" fillId="36" borderId="153" xfId="0" applyNumberFormat="1" applyFont="1" applyFill="1" applyBorder="1" applyAlignment="1">
      <alignment vertical="center"/>
    </xf>
    <xf numFmtId="3" fontId="3" fillId="0" borderId="151" xfId="0" applyNumberFormat="1" applyFont="1" applyBorder="1"/>
    <xf numFmtId="3" fontId="3" fillId="36" borderId="151" xfId="0" applyNumberFormat="1" applyFont="1" applyFill="1" applyBorder="1"/>
    <xf numFmtId="3" fontId="3" fillId="36" borderId="150" xfId="0" applyNumberFormat="1" applyFont="1" applyFill="1" applyBorder="1"/>
    <xf numFmtId="3" fontId="3" fillId="36" borderId="144" xfId="0" applyNumberFormat="1" applyFont="1" applyFill="1" applyBorder="1" applyAlignment="1"/>
    <xf numFmtId="0" fontId="10" fillId="0" borderId="18" xfId="11" applyFont="1" applyFill="1" applyBorder="1" applyAlignment="1" applyProtection="1">
      <alignment horizontal="center" vertical="center"/>
    </xf>
    <xf numFmtId="0" fontId="22" fillId="0" borderId="62" xfId="0" applyFont="1" applyFill="1" applyBorder="1" applyAlignment="1">
      <alignment horizontal="center" vertical="center" wrapText="1"/>
    </xf>
    <xf numFmtId="0" fontId="101" fillId="0" borderId="154" xfId="0" applyFont="1" applyBorder="1" applyAlignment="1">
      <alignment horizontal="center" vertical="center"/>
    </xf>
    <xf numFmtId="0" fontId="104" fillId="3" borderId="144" xfId="21414" applyFont="1" applyFill="1" applyBorder="1" applyAlignment="1">
      <alignment horizontal="left" vertical="center" wrapText="1"/>
    </xf>
    <xf numFmtId="164" fontId="4" fillId="0" borderId="153" xfId="7" applyNumberFormat="1" applyFont="1" applyFill="1" applyBorder="1" applyAlignment="1">
      <alignment vertical="center" wrapText="1"/>
    </xf>
    <xf numFmtId="0" fontId="105" fillId="0" borderId="144" xfId="21414" applyFont="1" applyFill="1" applyBorder="1" applyAlignment="1">
      <alignment horizontal="left" vertical="center" wrapText="1" indent="1"/>
    </xf>
    <xf numFmtId="0" fontId="143" fillId="3" borderId="144" xfId="21414" applyFont="1" applyFill="1" applyBorder="1" applyAlignment="1">
      <alignment horizontal="left" vertical="center" wrapText="1"/>
    </xf>
    <xf numFmtId="0" fontId="105" fillId="3" borderId="144" xfId="21414" applyFont="1" applyFill="1" applyBorder="1" applyAlignment="1">
      <alignment horizontal="left" vertical="center" wrapText="1" indent="1"/>
    </xf>
    <xf numFmtId="164" fontId="4" fillId="0" borderId="153" xfId="7" applyNumberFormat="1" applyFont="1" applyBorder="1" applyAlignment="1">
      <alignment vertical="center"/>
    </xf>
    <xf numFmtId="0" fontId="144" fillId="0" borderId="144" xfId="21414" applyFont="1" applyFill="1" applyBorder="1" applyAlignment="1">
      <alignment horizontal="left" vertical="center" wrapText="1" indent="1"/>
    </xf>
    <xf numFmtId="0" fontId="101" fillId="0" borderId="152" xfId="0" applyFont="1" applyBorder="1"/>
    <xf numFmtId="0" fontId="21" fillId="36" borderId="114" xfId="0" applyFont="1" applyFill="1" applyBorder="1" applyAlignment="1">
      <alignment vertical="center" wrapText="1"/>
    </xf>
    <xf numFmtId="167" fontId="119" fillId="36" borderId="151" xfId="0" applyNumberFormat="1" applyFont="1" applyFill="1" applyBorder="1" applyAlignment="1">
      <alignment horizontal="center" vertical="center"/>
    </xf>
    <xf numFmtId="167" fontId="119" fillId="36" borderId="150" xfId="0" applyNumberFormat="1" applyFont="1" applyFill="1" applyBorder="1" applyAlignment="1">
      <alignment horizontal="center" vertical="center"/>
    </xf>
    <xf numFmtId="0" fontId="111" fillId="78" borderId="115" xfId="21412" applyFont="1" applyFill="1" applyBorder="1" applyAlignment="1" applyProtection="1">
      <alignment vertical="center" wrapText="1"/>
      <protection locked="0"/>
    </xf>
    <xf numFmtId="0" fontId="111" fillId="78" borderId="26" xfId="21412" applyFont="1" applyFill="1" applyBorder="1" applyAlignment="1" applyProtection="1">
      <alignment vertical="center" wrapText="1"/>
      <protection locked="0"/>
    </xf>
    <xf numFmtId="0" fontId="61" fillId="78" borderId="162" xfId="21412" applyFont="1" applyFill="1" applyBorder="1" applyAlignment="1" applyProtection="1">
      <alignment vertical="center"/>
      <protection locked="0"/>
    </xf>
    <xf numFmtId="0" fontId="112" fillId="70" borderId="104" xfId="21412" applyFont="1" applyFill="1" applyBorder="1" applyAlignment="1" applyProtection="1">
      <alignment horizontal="center" vertical="center"/>
      <protection locked="0"/>
    </xf>
    <xf numFmtId="0" fontId="112" fillId="0" borderId="146" xfId="21412" applyFont="1" applyFill="1" applyBorder="1" applyAlignment="1" applyProtection="1">
      <alignment horizontal="left" vertical="center" wrapText="1"/>
      <protection locked="0"/>
    </xf>
    <xf numFmtId="164" fontId="112" fillId="0" borderId="153" xfId="948" applyNumberFormat="1" applyFont="1" applyFill="1" applyBorder="1" applyAlignment="1" applyProtection="1">
      <alignment horizontal="right" vertical="center"/>
      <protection locked="0"/>
    </xf>
    <xf numFmtId="0" fontId="111" fillId="79" borderId="154" xfId="21412" applyFont="1" applyFill="1" applyBorder="1" applyAlignment="1" applyProtection="1">
      <alignment horizontal="center" vertical="center"/>
      <protection locked="0"/>
    </xf>
    <xf numFmtId="0" fontId="111" fillId="79" borderId="146" xfId="21412" applyFont="1" applyFill="1" applyBorder="1" applyAlignment="1" applyProtection="1">
      <alignment vertical="top" wrapText="1"/>
      <protection locked="0"/>
    </xf>
    <xf numFmtId="164" fontId="112" fillId="79" borderId="153" xfId="948" applyNumberFormat="1" applyFont="1" applyFill="1" applyBorder="1" applyAlignment="1" applyProtection="1">
      <alignment horizontal="right" vertical="center"/>
    </xf>
    <xf numFmtId="0" fontId="111" fillId="78" borderId="112" xfId="21412" applyFont="1" applyFill="1" applyBorder="1" applyAlignment="1" applyProtection="1">
      <alignment vertical="center"/>
      <protection locked="0"/>
    </xf>
    <xf numFmtId="0" fontId="111" fillId="78" borderId="147" xfId="21412" applyFont="1" applyFill="1" applyBorder="1" applyAlignment="1" applyProtection="1">
      <alignment vertical="center"/>
      <protection locked="0"/>
    </xf>
    <xf numFmtId="164" fontId="61" fillId="78" borderId="21" xfId="948" applyNumberFormat="1" applyFont="1" applyFill="1" applyBorder="1" applyAlignment="1" applyProtection="1">
      <alignment horizontal="right" vertical="center"/>
      <protection locked="0"/>
    </xf>
    <xf numFmtId="0" fontId="113" fillId="70" borderId="104" xfId="21412" applyFont="1" applyFill="1" applyBorder="1" applyAlignment="1" applyProtection="1">
      <alignment horizontal="center" vertical="center"/>
      <protection locked="0"/>
    </xf>
    <xf numFmtId="0" fontId="112" fillId="70" borderId="146" xfId="21412" applyFont="1" applyFill="1" applyBorder="1" applyAlignment="1" applyProtection="1">
      <alignment vertical="center" wrapText="1"/>
      <protection locked="0"/>
    </xf>
    <xf numFmtId="0" fontId="112" fillId="70" borderId="146" xfId="21412" applyFont="1" applyFill="1" applyBorder="1" applyAlignment="1" applyProtection="1">
      <alignment horizontal="left" vertical="center" wrapText="1"/>
      <protection locked="0"/>
    </xf>
    <xf numFmtId="0" fontId="113" fillId="3" borderId="104" xfId="21412" applyFont="1" applyFill="1" applyBorder="1" applyAlignment="1" applyProtection="1">
      <alignment horizontal="center" vertical="center"/>
      <protection locked="0"/>
    </xf>
    <xf numFmtId="0" fontId="112" fillId="0" borderId="146" xfId="21412" applyFont="1" applyFill="1" applyBorder="1" applyAlignment="1" applyProtection="1">
      <alignment vertical="center" wrapText="1"/>
      <protection locked="0"/>
    </xf>
    <xf numFmtId="0" fontId="112" fillId="3" borderId="146" xfId="21412" applyFont="1" applyFill="1" applyBorder="1" applyAlignment="1" applyProtection="1">
      <alignment horizontal="left" vertical="center" wrapText="1"/>
      <protection locked="0"/>
    </xf>
    <xf numFmtId="0" fontId="113" fillId="0" borderId="104" xfId="21412" applyFont="1" applyFill="1" applyBorder="1" applyAlignment="1" applyProtection="1">
      <alignment horizontal="center" vertical="center"/>
      <protection locked="0"/>
    </xf>
    <xf numFmtId="0" fontId="114" fillId="79" borderId="154" xfId="21412" applyFont="1" applyFill="1" applyBorder="1" applyAlignment="1" applyProtection="1">
      <alignment horizontal="center" vertical="center"/>
      <protection locked="0"/>
    </xf>
    <xf numFmtId="0" fontId="111" fillId="79" borderId="146" xfId="21412" applyFont="1" applyFill="1" applyBorder="1" applyAlignment="1" applyProtection="1">
      <alignment vertical="center" wrapText="1"/>
      <protection locked="0"/>
    </xf>
    <xf numFmtId="164" fontId="111" fillId="78" borderId="21" xfId="948" applyNumberFormat="1" applyFont="1" applyFill="1" applyBorder="1" applyAlignment="1" applyProtection="1">
      <alignment horizontal="right" vertical="center"/>
      <protection locked="0"/>
    </xf>
    <xf numFmtId="0" fontId="111" fillId="78" borderId="112" xfId="21412" applyFont="1" applyFill="1" applyBorder="1" applyAlignment="1" applyProtection="1">
      <alignment horizontal="center" vertical="center"/>
      <protection locked="0"/>
    </xf>
    <xf numFmtId="164" fontId="112" fillId="3" borderId="153" xfId="948" applyNumberFormat="1" applyFont="1" applyFill="1" applyBorder="1" applyAlignment="1" applyProtection="1">
      <alignment horizontal="right" vertical="center"/>
      <protection locked="0"/>
    </xf>
    <xf numFmtId="0" fontId="61" fillId="78" borderId="112" xfId="21412" applyFont="1" applyFill="1" applyBorder="1" applyAlignment="1" applyProtection="1">
      <alignment vertical="center"/>
      <protection locked="0"/>
    </xf>
    <xf numFmtId="0" fontId="61" fillId="78" borderId="147" xfId="21412" applyFont="1" applyFill="1" applyBorder="1" applyAlignment="1" applyProtection="1">
      <alignment vertical="center"/>
      <protection locked="0"/>
    </xf>
    <xf numFmtId="10" fontId="112" fillId="79" borderId="153" xfId="20961" applyNumberFormat="1" applyFont="1" applyFill="1" applyBorder="1" applyAlignment="1" applyProtection="1">
      <alignment horizontal="right" vertical="center"/>
    </xf>
    <xf numFmtId="0" fontId="113" fillId="70" borderId="154" xfId="21412" applyFont="1" applyFill="1" applyBorder="1" applyAlignment="1" applyProtection="1">
      <alignment horizontal="center" vertical="center"/>
      <protection locked="0"/>
    </xf>
    <xf numFmtId="0" fontId="35" fillId="70" borderId="152" xfId="21412" applyFont="1" applyFill="1" applyBorder="1" applyAlignment="1" applyProtection="1">
      <alignment horizontal="center" vertical="center"/>
      <protection locked="0"/>
    </xf>
    <xf numFmtId="0" fontId="112" fillId="70" borderId="114" xfId="21412" applyFont="1" applyFill="1" applyBorder="1" applyAlignment="1" applyProtection="1">
      <alignment horizontal="left" vertical="center" wrapText="1"/>
      <protection locked="0"/>
    </xf>
    <xf numFmtId="164" fontId="112" fillId="3" borderId="150" xfId="948" applyNumberFormat="1" applyFont="1" applyFill="1" applyBorder="1" applyAlignment="1" applyProtection="1">
      <alignment horizontal="right" vertical="center"/>
      <protection locked="0"/>
    </xf>
    <xf numFmtId="3" fontId="116" fillId="0" borderId="0" xfId="0" applyNumberFormat="1" applyFont="1"/>
    <xf numFmtId="0" fontId="145" fillId="0" borderId="0" xfId="0" applyFont="1" applyFill="1" applyAlignment="1">
      <alignment horizontal="right"/>
    </xf>
    <xf numFmtId="0" fontId="115" fillId="0" borderId="0" xfId="0" applyFont="1" applyFill="1" applyAlignment="1">
      <alignment horizontal="center" vertical="center"/>
    </xf>
    <xf numFmtId="0" fontId="20" fillId="0" borderId="0" xfId="0" applyFont="1" applyFill="1" applyAlignment="1">
      <alignment vertical="center"/>
    </xf>
    <xf numFmtId="0" fontId="103" fillId="0" borderId="64" xfId="0" applyFont="1" applyBorder="1" applyAlignment="1">
      <alignment horizontal="left" vertical="center" wrapText="1"/>
    </xf>
    <xf numFmtId="0" fontId="103" fillId="0" borderId="63" xfId="0" applyFont="1" applyBorder="1" applyAlignment="1">
      <alignment horizontal="left" vertical="center" wrapText="1"/>
    </xf>
    <xf numFmtId="0" fontId="140" fillId="0" borderId="157" xfId="0" applyFont="1" applyBorder="1" applyAlignment="1">
      <alignment horizontal="center" vertical="center"/>
    </xf>
    <xf numFmtId="0" fontId="140" fillId="0" borderId="29" xfId="0" applyFont="1" applyBorder="1" applyAlignment="1">
      <alignment horizontal="center" vertical="center"/>
    </xf>
    <xf numFmtId="0" fontId="140" fillId="0" borderId="158" xfId="0" applyFont="1" applyBorder="1" applyAlignment="1">
      <alignment horizontal="center" vertical="center"/>
    </xf>
    <xf numFmtId="0" fontId="103" fillId="0" borderId="157" xfId="0" applyFont="1" applyBorder="1" applyAlignment="1">
      <alignment horizontal="center" vertical="top" wrapText="1"/>
    </xf>
    <xf numFmtId="0" fontId="103" fillId="0" borderId="29" xfId="0" applyFont="1" applyBorder="1" applyAlignment="1">
      <alignment horizontal="center" vertical="top" wrapText="1"/>
    </xf>
    <xf numFmtId="0" fontId="103" fillId="0" borderId="158" xfId="0" applyFont="1" applyBorder="1" applyAlignment="1">
      <alignment horizontal="center" vertical="top" wrapText="1"/>
    </xf>
    <xf numFmtId="3" fontId="0" fillId="0" borderId="147" xfId="0" applyNumberFormat="1" applyBorder="1" applyAlignment="1">
      <alignment horizontal="center"/>
    </xf>
    <xf numFmtId="3" fontId="0" fillId="0" borderId="149" xfId="0" applyNumberFormat="1" applyBorder="1" applyAlignment="1">
      <alignment horizontal="center"/>
    </xf>
    <xf numFmtId="3" fontId="0" fillId="0" borderId="21" xfId="0" applyNumberFormat="1" applyBorder="1" applyAlignment="1">
      <alignment horizontal="center"/>
    </xf>
    <xf numFmtId="0" fontId="0" fillId="0" borderId="16" xfId="0" applyBorder="1" applyAlignment="1">
      <alignment horizontal="center" vertical="center"/>
    </xf>
    <xf numFmtId="0" fontId="0" fillId="0" borderId="154" xfId="0" applyBorder="1" applyAlignment="1">
      <alignment horizontal="center" vertical="center"/>
    </xf>
    <xf numFmtId="0" fontId="127" fillId="0" borderId="5" xfId="0" applyFont="1" applyBorder="1" applyAlignment="1">
      <alignment horizontal="center" vertical="center"/>
    </xf>
    <xf numFmtId="0" fontId="127"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147" xfId="0" applyBorder="1" applyAlignment="1">
      <alignment horizontal="center"/>
    </xf>
    <xf numFmtId="0" fontId="0" fillId="0" borderId="149" xfId="0" applyBorder="1" applyAlignment="1">
      <alignment horizontal="center"/>
    </xf>
    <xf numFmtId="0" fontId="0" fillId="0" borderId="21" xfId="0" applyBorder="1" applyAlignment="1">
      <alignment horizontal="center"/>
    </xf>
    <xf numFmtId="0" fontId="127" fillId="0" borderId="5"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4" xfId="0"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horizontal="center" vertical="center" wrapText="1"/>
    </xf>
    <xf numFmtId="0" fontId="0" fillId="0" borderId="144"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22" fillId="0" borderId="144" xfId="0" applyFont="1" applyFill="1" applyBorder="1" applyAlignment="1">
      <alignment horizontal="center" vertical="center" wrapText="1"/>
    </xf>
    <xf numFmtId="0" fontId="22" fillId="0" borderId="147" xfId="0" applyFont="1" applyFill="1" applyBorder="1" applyAlignment="1">
      <alignment horizontal="center"/>
    </xf>
    <xf numFmtId="0" fontId="22" fillId="0" borderId="21" xfId="0" applyFont="1" applyFill="1" applyBorder="1" applyAlignment="1">
      <alignment horizontal="center"/>
    </xf>
    <xf numFmtId="0" fontId="6" fillId="36" borderId="11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100" fillId="3" borderId="65" xfId="13" applyFont="1" applyFill="1" applyBorder="1" applyAlignment="1" applyProtection="1">
      <alignment horizontal="center" vertical="center" wrapText="1"/>
      <protection locked="0"/>
    </xf>
    <xf numFmtId="0" fontId="100"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53" xfId="0" applyFont="1" applyBorder="1" applyAlignment="1">
      <alignment horizontal="center" vertical="center" wrapText="1"/>
    </xf>
    <xf numFmtId="0" fontId="118" fillId="0" borderId="118" xfId="0" applyNumberFormat="1" applyFont="1" applyFill="1" applyBorder="1" applyAlignment="1">
      <alignment horizontal="left" vertical="center" wrapText="1"/>
    </xf>
    <xf numFmtId="0" fontId="118" fillId="0" borderId="119" xfId="0" applyNumberFormat="1" applyFont="1" applyFill="1" applyBorder="1" applyAlignment="1">
      <alignment horizontal="left" vertical="center" wrapText="1"/>
    </xf>
    <xf numFmtId="0" fontId="118" fillId="0" borderId="121" xfId="0" applyNumberFormat="1" applyFont="1" applyFill="1" applyBorder="1" applyAlignment="1">
      <alignment horizontal="left" vertical="center" wrapText="1"/>
    </xf>
    <xf numFmtId="0" fontId="118" fillId="0" borderId="122" xfId="0" applyNumberFormat="1" applyFont="1" applyFill="1" applyBorder="1" applyAlignment="1">
      <alignment horizontal="left" vertical="center" wrapText="1"/>
    </xf>
    <xf numFmtId="0" fontId="118" fillId="0" borderId="124" xfId="0" applyNumberFormat="1" applyFont="1" applyFill="1" applyBorder="1" applyAlignment="1">
      <alignment horizontal="left" vertical="center" wrapText="1"/>
    </xf>
    <xf numFmtId="0" fontId="118" fillId="0" borderId="125" xfId="0" applyNumberFormat="1" applyFont="1" applyFill="1" applyBorder="1" applyAlignment="1">
      <alignment horizontal="left" vertical="center" wrapText="1"/>
    </xf>
    <xf numFmtId="0" fontId="119" fillId="0" borderId="143" xfId="0" applyFont="1" applyFill="1" applyBorder="1" applyAlignment="1">
      <alignment horizontal="center" vertical="center" wrapText="1"/>
    </xf>
    <xf numFmtId="0" fontId="119" fillId="0" borderId="142"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52" xfId="0" applyFont="1" applyFill="1" applyBorder="1" applyAlignment="1">
      <alignment horizontal="center" vertical="center" wrapText="1"/>
    </xf>
    <xf numFmtId="0" fontId="119" fillId="0" borderId="12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5"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46" xfId="0" applyFont="1" applyBorder="1" applyAlignment="1">
      <alignment horizontal="center" vertical="center" wrapText="1"/>
    </xf>
    <xf numFmtId="0" fontId="123" fillId="0" borderId="144" xfId="0" applyFont="1" applyFill="1" applyBorder="1" applyAlignment="1">
      <alignment horizontal="center" vertical="center"/>
    </xf>
    <xf numFmtId="0" fontId="117" fillId="0" borderId="143" xfId="0" applyFont="1" applyFill="1" applyBorder="1" applyAlignment="1">
      <alignment horizontal="center" vertical="center"/>
    </xf>
    <xf numFmtId="0" fontId="117" fillId="0" borderId="148" xfId="0" applyFont="1" applyFill="1" applyBorder="1" applyAlignment="1">
      <alignment horizontal="center" vertical="center"/>
    </xf>
    <xf numFmtId="0" fontId="117" fillId="0" borderId="52"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4" xfId="0" applyFont="1" applyFill="1" applyBorder="1" applyAlignment="1">
      <alignment horizontal="center" vertical="center" wrapText="1"/>
    </xf>
    <xf numFmtId="0" fontId="118" fillId="0" borderId="143" xfId="0" applyFont="1" applyFill="1" applyBorder="1" applyAlignment="1">
      <alignment horizontal="center" vertical="center" wrapText="1"/>
    </xf>
    <xf numFmtId="0" fontId="118" fillId="0" borderId="148" xfId="0" applyFont="1" applyFill="1" applyBorder="1" applyAlignment="1">
      <alignment horizontal="center" vertical="center" wrapText="1"/>
    </xf>
    <xf numFmtId="0" fontId="118" fillId="0" borderId="126"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52"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47"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28" xfId="0" applyFont="1" applyFill="1" applyBorder="1" applyAlignment="1">
      <alignment horizontal="center" vertical="center" wrapText="1"/>
    </xf>
    <xf numFmtId="0" fontId="115" fillId="0" borderId="143" xfId="0" applyFont="1" applyFill="1" applyBorder="1" applyAlignment="1">
      <alignment horizontal="center" vertical="center" wrapText="1"/>
    </xf>
    <xf numFmtId="0" fontId="115" fillId="0" borderId="142" xfId="0" applyFont="1" applyFill="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1" xfId="0" applyFont="1" applyBorder="1" applyAlignment="1">
      <alignment horizontal="center" vertical="center" wrapText="1"/>
    </xf>
    <xf numFmtId="0" fontId="115" fillId="0" borderId="153" xfId="0" applyFont="1" applyBorder="1" applyAlignment="1">
      <alignment horizontal="center" vertical="center" wrapText="1"/>
    </xf>
    <xf numFmtId="0" fontId="115" fillId="0" borderId="53" xfId="0" applyFont="1" applyFill="1" applyBorder="1" applyAlignment="1">
      <alignment horizontal="center" vertical="center" wrapText="1"/>
    </xf>
    <xf numFmtId="0" fontId="115" fillId="0" borderId="54" xfId="0" applyFont="1" applyFill="1" applyBorder="1" applyAlignment="1">
      <alignment horizontal="center" vertical="center" wrapText="1"/>
    </xf>
    <xf numFmtId="0" fontId="115" fillId="0" borderId="103" xfId="0" applyFont="1" applyFill="1" applyBorder="1" applyAlignment="1">
      <alignment horizontal="center" vertical="center" wrapText="1"/>
    </xf>
    <xf numFmtId="0" fontId="118" fillId="0" borderId="53" xfId="0" applyNumberFormat="1" applyFont="1" applyFill="1" applyBorder="1" applyAlignment="1">
      <alignment horizontal="left" vertical="top" wrapText="1"/>
    </xf>
    <xf numFmtId="0" fontId="118" fillId="0" borderId="103" xfId="0" applyNumberFormat="1" applyFont="1" applyFill="1" applyBorder="1" applyAlignment="1">
      <alignment horizontal="left" vertical="top" wrapText="1"/>
    </xf>
    <xf numFmtId="0" fontId="118" fillId="0" borderId="61" xfId="0" applyNumberFormat="1" applyFont="1" applyFill="1" applyBorder="1" applyAlignment="1">
      <alignment horizontal="left" vertical="top" wrapText="1"/>
    </xf>
    <xf numFmtId="0" fontId="118" fillId="0" borderId="90" xfId="0" applyNumberFormat="1" applyFont="1" applyFill="1" applyBorder="1" applyAlignment="1">
      <alignment horizontal="left" vertical="top" wrapText="1"/>
    </xf>
    <xf numFmtId="0" fontId="118" fillId="0" borderId="117" xfId="0" applyNumberFormat="1" applyFont="1" applyFill="1" applyBorder="1" applyAlignment="1">
      <alignment horizontal="left" vertical="top" wrapText="1"/>
    </xf>
    <xf numFmtId="0" fontId="118" fillId="0" borderId="155" xfId="0" applyNumberFormat="1" applyFont="1" applyFill="1" applyBorder="1" applyAlignment="1">
      <alignment horizontal="left" vertical="top" wrapText="1"/>
    </xf>
    <xf numFmtId="0" fontId="115" fillId="0" borderId="145" xfId="0" applyFont="1" applyFill="1" applyBorder="1" applyAlignment="1">
      <alignment horizontal="center" vertical="center" wrapText="1"/>
    </xf>
    <xf numFmtId="0" fontId="118" fillId="0" borderId="156" xfId="0" applyFont="1" applyFill="1" applyBorder="1" applyAlignment="1">
      <alignment horizontal="center" vertical="center" wrapText="1"/>
    </xf>
    <xf numFmtId="0" fontId="118" fillId="0" borderId="67" xfId="0" applyFont="1" applyFill="1" applyBorder="1" applyAlignment="1">
      <alignment horizontal="center" vertical="center" wrapText="1"/>
    </xf>
    <xf numFmtId="0" fontId="115" fillId="0" borderId="143" xfId="0" applyFont="1" applyBorder="1" applyAlignment="1">
      <alignment horizontal="center" vertical="top" wrapText="1"/>
    </xf>
    <xf numFmtId="0" fontId="115" fillId="0" borderId="142" xfId="0" applyFont="1" applyBorder="1" applyAlignment="1">
      <alignment horizontal="center" vertical="top" wrapText="1"/>
    </xf>
    <xf numFmtId="0" fontId="115" fillId="0" borderId="143" xfId="0" applyFont="1" applyFill="1" applyBorder="1" applyAlignment="1">
      <alignment horizontal="center" vertical="top" wrapText="1"/>
    </xf>
    <xf numFmtId="0" fontId="115" fillId="0" borderId="149" xfId="0" applyFont="1" applyFill="1" applyBorder="1" applyAlignment="1">
      <alignment horizontal="center" vertical="top" wrapText="1"/>
    </xf>
    <xf numFmtId="0" fontId="115" fillId="0" borderId="146" xfId="0" applyFont="1" applyFill="1" applyBorder="1" applyAlignment="1">
      <alignment horizontal="center" vertical="top" wrapText="1"/>
    </xf>
    <xf numFmtId="0" fontId="104" fillId="0" borderId="129" xfId="0" applyNumberFormat="1" applyFont="1" applyFill="1" applyBorder="1" applyAlignment="1">
      <alignment horizontal="left" vertical="top" wrapText="1"/>
    </xf>
    <xf numFmtId="0" fontId="104" fillId="0" borderId="130" xfId="0" applyNumberFormat="1" applyFont="1" applyFill="1" applyBorder="1" applyAlignment="1">
      <alignment horizontal="left" vertical="top" wrapText="1"/>
    </xf>
    <xf numFmtId="0" fontId="121" fillId="0" borderId="144" xfId="0" applyFont="1" applyBorder="1" applyAlignment="1">
      <alignment horizontal="center" vertical="center"/>
    </xf>
    <xf numFmtId="0" fontId="120" fillId="0" borderId="144" xfId="0" applyFont="1" applyBorder="1" applyAlignment="1">
      <alignment horizontal="center" vertical="center" wrapText="1"/>
    </xf>
    <xf numFmtId="0" fontId="120" fillId="0" borderId="145" xfId="0" applyFont="1" applyBorder="1" applyAlignment="1">
      <alignment horizontal="center" vertical="center" wrapText="1"/>
    </xf>
    <xf numFmtId="0" fontId="104" fillId="76" borderId="147" xfId="0" applyFont="1" applyFill="1" applyBorder="1" applyAlignment="1">
      <alignment horizontal="center" vertical="center" wrapText="1"/>
    </xf>
    <xf numFmtId="0" fontId="104" fillId="76" borderId="146" xfId="0" applyFont="1" applyFill="1" applyBorder="1" applyAlignment="1">
      <alignment horizontal="center" vertical="center" wrapText="1"/>
    </xf>
    <xf numFmtId="0" fontId="105" fillId="0" borderId="147" xfId="0" applyFont="1" applyFill="1" applyBorder="1" applyAlignment="1">
      <alignment horizontal="left" vertical="center" wrapText="1"/>
    </xf>
    <xf numFmtId="0" fontId="105" fillId="0" borderId="146" xfId="0" applyFont="1" applyFill="1" applyBorder="1" applyAlignment="1">
      <alignment horizontal="left" vertical="center" wrapText="1"/>
    </xf>
    <xf numFmtId="0" fontId="105" fillId="0" borderId="147" xfId="13" applyFont="1" applyFill="1" applyBorder="1" applyAlignment="1" applyProtection="1">
      <alignment horizontal="left" vertical="top" wrapText="1"/>
      <protection locked="0"/>
    </xf>
    <xf numFmtId="0" fontId="105" fillId="0" borderId="146" xfId="13" applyFont="1" applyFill="1" applyBorder="1" applyAlignment="1" applyProtection="1">
      <alignment horizontal="left" vertical="top" wrapText="1"/>
      <protection locked="0"/>
    </xf>
    <xf numFmtId="0" fontId="105" fillId="0" borderId="147" xfId="0" applyNumberFormat="1" applyFont="1" applyFill="1" applyBorder="1" applyAlignment="1">
      <alignment horizontal="left" vertical="center" wrapText="1"/>
    </xf>
    <xf numFmtId="0" fontId="105" fillId="0" borderId="146" xfId="0" applyNumberFormat="1" applyFont="1" applyFill="1" applyBorder="1" applyAlignment="1">
      <alignment horizontal="left" vertical="center" wrapText="1"/>
    </xf>
    <xf numFmtId="0" fontId="105" fillId="0" borderId="147" xfId="0" applyNumberFormat="1" applyFont="1" applyFill="1" applyBorder="1" applyAlignment="1">
      <alignment horizontal="left" vertical="top" wrapText="1"/>
    </xf>
    <xf numFmtId="0" fontId="105" fillId="0" borderId="146" xfId="0" applyNumberFormat="1" applyFont="1" applyFill="1" applyBorder="1" applyAlignment="1">
      <alignment horizontal="left" vertical="top" wrapText="1"/>
    </xf>
    <xf numFmtId="49" fontId="105" fillId="0" borderId="0" xfId="0" applyNumberFormat="1" applyFont="1" applyFill="1" applyBorder="1" applyAlignment="1">
      <alignment horizontal="center" vertical="center"/>
    </xf>
    <xf numFmtId="0" fontId="105" fillId="0" borderId="144" xfId="0" applyFont="1" applyFill="1" applyBorder="1" applyAlignment="1">
      <alignment horizontal="left" vertical="top" wrapText="1"/>
    </xf>
    <xf numFmtId="0" fontId="105" fillId="0" borderId="147" xfId="0" applyFont="1" applyFill="1" applyBorder="1" applyAlignment="1">
      <alignment horizontal="left" vertical="top" wrapText="1"/>
    </xf>
    <xf numFmtId="0" fontId="105" fillId="0" borderId="144" xfId="0" applyFont="1" applyFill="1" applyBorder="1" applyAlignment="1">
      <alignment horizontal="left" vertical="center" wrapText="1"/>
    </xf>
    <xf numFmtId="0" fontId="104" fillId="76" borderId="144" xfId="0" applyFont="1" applyFill="1" applyBorder="1" applyAlignment="1">
      <alignment horizontal="center" vertical="center" wrapText="1"/>
    </xf>
    <xf numFmtId="0" fontId="105" fillId="0" borderId="144" xfId="0" applyNumberFormat="1" applyFont="1" applyFill="1" applyBorder="1" applyAlignment="1">
      <alignment horizontal="left" vertical="top" wrapText="1"/>
    </xf>
    <xf numFmtId="0" fontId="105" fillId="0" borderId="144" xfId="0" applyFont="1" applyBorder="1" applyAlignment="1">
      <alignment horizontal="center"/>
    </xf>
    <xf numFmtId="0" fontId="105" fillId="0" borderId="97" xfId="0" applyFont="1" applyFill="1" applyBorder="1" applyAlignment="1">
      <alignment horizontal="left" vertical="center" wrapText="1"/>
    </xf>
    <xf numFmtId="0" fontId="105" fillId="0" borderId="95" xfId="0" applyFont="1" applyFill="1" applyBorder="1" applyAlignment="1">
      <alignment horizontal="left" vertical="center" wrapText="1"/>
    </xf>
    <xf numFmtId="0" fontId="104" fillId="0" borderId="144" xfId="0" applyFont="1" applyFill="1" applyBorder="1" applyAlignment="1">
      <alignment horizontal="center" vertical="center"/>
    </xf>
    <xf numFmtId="0" fontId="105" fillId="3" borderId="147" xfId="13" applyFont="1" applyFill="1" applyBorder="1" applyAlignment="1" applyProtection="1">
      <alignment horizontal="left" vertical="top" wrapText="1"/>
      <protection locked="0"/>
    </xf>
    <xf numFmtId="0" fontId="105" fillId="3" borderId="146" xfId="13" applyFont="1" applyFill="1" applyBorder="1" applyAlignment="1" applyProtection="1">
      <alignment horizontal="left" vertical="top" wrapText="1"/>
      <protection locked="0"/>
    </xf>
    <xf numFmtId="0" fontId="104" fillId="0" borderId="83" xfId="0" applyFont="1" applyFill="1" applyBorder="1" applyAlignment="1">
      <alignment horizontal="center" vertical="center"/>
    </xf>
    <xf numFmtId="0" fontId="104" fillId="76" borderId="80"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5" fillId="77" borderId="97" xfId="0" applyFont="1" applyFill="1" applyBorder="1" applyAlignment="1">
      <alignment vertical="center" wrapText="1"/>
    </xf>
    <xf numFmtId="0" fontId="105" fillId="77" borderId="95" xfId="0" applyFont="1" applyFill="1" applyBorder="1" applyAlignment="1">
      <alignment vertical="center" wrapText="1"/>
    </xf>
    <xf numFmtId="0" fontId="105" fillId="0" borderId="97" xfId="0" applyFont="1" applyFill="1" applyBorder="1" applyAlignment="1">
      <alignment vertical="center" wrapText="1"/>
    </xf>
    <xf numFmtId="0" fontId="105" fillId="0" borderId="95" xfId="0" applyFont="1" applyFill="1" applyBorder="1" applyAlignment="1">
      <alignment vertical="center" wrapText="1"/>
    </xf>
    <xf numFmtId="0" fontId="104" fillId="76" borderId="85" xfId="0" applyFont="1" applyFill="1" applyBorder="1" applyAlignment="1">
      <alignment horizontal="center" vertical="center"/>
    </xf>
    <xf numFmtId="0" fontId="104" fillId="76" borderId="86" xfId="0" applyFont="1" applyFill="1" applyBorder="1" applyAlignment="1">
      <alignment horizontal="center" vertical="center"/>
    </xf>
    <xf numFmtId="0" fontId="104" fillId="76" borderId="87" xfId="0" applyFont="1" applyFill="1" applyBorder="1" applyAlignment="1">
      <alignment horizontal="center" vertical="center"/>
    </xf>
    <xf numFmtId="0" fontId="105" fillId="3" borderId="97" xfId="0" applyFont="1" applyFill="1" applyBorder="1" applyAlignment="1">
      <alignment horizontal="left" vertical="center" wrapText="1"/>
    </xf>
    <xf numFmtId="0" fontId="105" fillId="3" borderId="95" xfId="0" applyFont="1" applyFill="1" applyBorder="1" applyAlignment="1">
      <alignment horizontal="left" vertical="center" wrapText="1"/>
    </xf>
    <xf numFmtId="0" fontId="105" fillId="0" borderId="75" xfId="0" applyFont="1" applyFill="1" applyBorder="1" applyAlignment="1">
      <alignment horizontal="left" vertical="center" wrapText="1"/>
    </xf>
    <xf numFmtId="0" fontId="105" fillId="0" borderId="76" xfId="0" applyFont="1" applyFill="1" applyBorder="1" applyAlignment="1">
      <alignment horizontal="left" vertical="center" wrapText="1"/>
    </xf>
    <xf numFmtId="0" fontId="104" fillId="76" borderId="71" xfId="0" applyFont="1" applyFill="1" applyBorder="1" applyAlignment="1">
      <alignment horizontal="center"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5" fillId="0" borderId="52"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82" borderId="97" xfId="0" applyFont="1" applyFill="1" applyBorder="1" applyAlignment="1">
      <alignment vertical="center" wrapText="1"/>
    </xf>
    <xf numFmtId="0" fontId="105" fillId="82" borderId="95" xfId="0" applyFont="1" applyFill="1" applyBorder="1" applyAlignment="1">
      <alignment vertical="center" wrapText="1"/>
    </xf>
    <xf numFmtId="0" fontId="105" fillId="82" borderId="138" xfId="0" applyFont="1" applyFill="1" applyBorder="1" applyAlignment="1">
      <alignment horizontal="left" vertical="center" wrapText="1"/>
    </xf>
    <xf numFmtId="0" fontId="105" fillId="82" borderId="139" xfId="0" applyFont="1" applyFill="1" applyBorder="1" applyAlignment="1">
      <alignment horizontal="left" vertical="center" wrapText="1"/>
    </xf>
    <xf numFmtId="0" fontId="105" fillId="82" borderId="140" xfId="0" applyFont="1" applyFill="1" applyBorder="1" applyAlignment="1">
      <alignment horizontal="left" vertical="center" wrapText="1"/>
    </xf>
    <xf numFmtId="0" fontId="105" fillId="3" borderId="75"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82" borderId="78"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52" xfId="0" applyFont="1" applyFill="1" applyBorder="1" applyAlignment="1">
      <alignment vertical="center" wrapText="1"/>
    </xf>
    <xf numFmtId="0" fontId="105" fillId="82" borderId="11" xfId="0" applyFont="1" applyFill="1" applyBorder="1" applyAlignment="1">
      <alignment vertical="center" wrapText="1"/>
    </xf>
    <xf numFmtId="0" fontId="105" fillId="3" borderId="97" xfId="0" applyFont="1" applyFill="1" applyBorder="1" applyAlignment="1">
      <alignment vertical="center" wrapText="1"/>
    </xf>
    <xf numFmtId="0" fontId="105" fillId="3" borderId="95" xfId="0" applyFont="1" applyFill="1" applyBorder="1" applyAlignment="1">
      <alignment vertical="center" wrapText="1"/>
    </xf>
    <xf numFmtId="0" fontId="104" fillId="0" borderId="68" xfId="0" applyFont="1" applyFill="1" applyBorder="1" applyAlignment="1">
      <alignment horizontal="center" vertical="center"/>
    </xf>
    <xf numFmtId="0" fontId="104" fillId="0" borderId="69" xfId="0" applyFont="1" applyFill="1" applyBorder="1" applyAlignment="1">
      <alignment horizontal="center" vertical="center"/>
    </xf>
    <xf numFmtId="0" fontId="104" fillId="0" borderId="70" xfId="0" applyFont="1" applyFill="1" applyBorder="1" applyAlignment="1">
      <alignment horizontal="center" vertical="center"/>
    </xf>
    <xf numFmtId="0" fontId="105" fillId="0" borderId="96" xfId="0" applyFont="1" applyFill="1" applyBorder="1" applyAlignment="1">
      <alignment horizontal="left" vertical="center" wrapText="1"/>
    </xf>
    <xf numFmtId="0" fontId="125" fillId="3" borderId="97" xfId="0" applyFont="1" applyFill="1" applyBorder="1" applyAlignment="1">
      <alignment vertical="center" wrapText="1"/>
    </xf>
    <xf numFmtId="0" fontId="125" fillId="3" borderId="95" xfId="0" applyFont="1" applyFill="1" applyBorder="1" applyAlignment="1">
      <alignment vertical="center" wrapText="1"/>
    </xf>
    <xf numFmtId="0" fontId="105" fillId="0" borderId="97" xfId="0" applyFont="1" applyFill="1" applyBorder="1" applyAlignment="1">
      <alignment horizontal="left"/>
    </xf>
    <xf numFmtId="0" fontId="105" fillId="0" borderId="95" xfId="0" applyFont="1" applyFill="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 val="დამხმარე გვარდი"/>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85" zoomScaleNormal="85" workbookViewId="0">
      <pane xSplit="1" ySplit="7" topLeftCell="B8" activePane="bottomRight" state="frozen"/>
      <selection activeCell="E17" sqref="E17:H44"/>
      <selection pane="topRight" activeCell="E17" sqref="E17:H44"/>
      <selection pane="bottomLeft" activeCell="E17" sqref="E17:H44"/>
      <selection pane="bottomRight"/>
    </sheetView>
  </sheetViews>
  <sheetFormatPr defaultRowHeight="14.4"/>
  <cols>
    <col min="1" max="1" width="10.33203125" style="2" customWidth="1"/>
    <col min="2" max="2" width="165.44140625" customWidth="1"/>
    <col min="3" max="3" width="32.5546875" customWidth="1"/>
    <col min="7" max="7" width="9" customWidth="1"/>
  </cols>
  <sheetData>
    <row r="1" spans="1:3">
      <c r="A1" s="9"/>
      <c r="B1" s="122" t="s">
        <v>159</v>
      </c>
      <c r="C1" s="55"/>
    </row>
    <row r="2" spans="1:3" s="119" customFormat="1">
      <c r="A2" s="158">
        <v>1</v>
      </c>
      <c r="B2" s="120" t="s">
        <v>160</v>
      </c>
      <c r="C2" s="500" t="s">
        <v>960</v>
      </c>
    </row>
    <row r="3" spans="1:3" s="119" customFormat="1">
      <c r="A3" s="158">
        <v>2</v>
      </c>
      <c r="B3" s="121" t="s">
        <v>161</v>
      </c>
      <c r="C3" s="501" t="s">
        <v>961</v>
      </c>
    </row>
    <row r="4" spans="1:3" s="119" customFormat="1">
      <c r="A4" s="158">
        <v>3</v>
      </c>
      <c r="B4" s="121" t="s">
        <v>162</v>
      </c>
      <c r="C4" s="500" t="s">
        <v>962</v>
      </c>
    </row>
    <row r="5" spans="1:3" s="119" customFormat="1">
      <c r="A5" s="159">
        <v>4</v>
      </c>
      <c r="B5" s="124" t="s">
        <v>163</v>
      </c>
      <c r="C5" s="502" t="s">
        <v>963</v>
      </c>
    </row>
    <row r="6" spans="1:3" s="123" customFormat="1" ht="65.25" customHeight="1">
      <c r="A6" s="871" t="s">
        <v>321</v>
      </c>
      <c r="B6" s="872"/>
      <c r="C6" s="872"/>
    </row>
    <row r="7" spans="1:3">
      <c r="A7" s="246" t="s">
        <v>251</v>
      </c>
      <c r="B7" s="247" t="s">
        <v>164</v>
      </c>
    </row>
    <row r="8" spans="1:3">
      <c r="A8" s="248">
        <v>1</v>
      </c>
      <c r="B8" s="244" t="s">
        <v>139</v>
      </c>
    </row>
    <row r="9" spans="1:3">
      <c r="A9" s="248">
        <v>2</v>
      </c>
      <c r="B9" s="244" t="s">
        <v>165</v>
      </c>
    </row>
    <row r="10" spans="1:3">
      <c r="A10" s="248">
        <v>3</v>
      </c>
      <c r="B10" s="244" t="s">
        <v>166</v>
      </c>
    </row>
    <row r="11" spans="1:3">
      <c r="A11" s="248">
        <v>4</v>
      </c>
      <c r="B11" s="244" t="s">
        <v>167</v>
      </c>
      <c r="C11" s="118"/>
    </row>
    <row r="12" spans="1:3">
      <c r="A12" s="248">
        <v>5</v>
      </c>
      <c r="B12" s="244" t="s">
        <v>107</v>
      </c>
    </row>
    <row r="13" spans="1:3">
      <c r="A13" s="248">
        <v>6</v>
      </c>
      <c r="B13" s="249" t="s">
        <v>91</v>
      </c>
    </row>
    <row r="14" spans="1:3">
      <c r="A14" s="248">
        <v>7</v>
      </c>
      <c r="B14" s="244" t="s">
        <v>168</v>
      </c>
    </row>
    <row r="15" spans="1:3">
      <c r="A15" s="248">
        <v>8</v>
      </c>
      <c r="B15" s="244" t="s">
        <v>171</v>
      </c>
    </row>
    <row r="16" spans="1:3">
      <c r="A16" s="248">
        <v>9</v>
      </c>
      <c r="B16" s="244" t="s">
        <v>85</v>
      </c>
    </row>
    <row r="17" spans="1:2">
      <c r="A17" s="250" t="s">
        <v>378</v>
      </c>
      <c r="B17" s="244" t="s">
        <v>358</v>
      </c>
    </row>
    <row r="18" spans="1:2">
      <c r="A18" s="248">
        <v>10</v>
      </c>
      <c r="B18" s="244" t="s">
        <v>172</v>
      </c>
    </row>
    <row r="19" spans="1:2">
      <c r="A19" s="248">
        <v>11</v>
      </c>
      <c r="B19" s="249" t="s">
        <v>155</v>
      </c>
    </row>
    <row r="20" spans="1:2">
      <c r="A20" s="248">
        <v>12</v>
      </c>
      <c r="B20" s="249" t="s">
        <v>152</v>
      </c>
    </row>
    <row r="21" spans="1:2">
      <c r="A21" s="248">
        <v>13</v>
      </c>
      <c r="B21" s="251" t="s">
        <v>297</v>
      </c>
    </row>
    <row r="22" spans="1:2">
      <c r="A22" s="248">
        <v>14</v>
      </c>
      <c r="B22" s="244" t="s">
        <v>351</v>
      </c>
    </row>
    <row r="23" spans="1:2">
      <c r="A23" s="252">
        <v>15</v>
      </c>
      <c r="B23" s="244" t="s">
        <v>74</v>
      </c>
    </row>
    <row r="24" spans="1:2">
      <c r="A24" s="252">
        <v>15.1</v>
      </c>
      <c r="B24" s="244" t="s">
        <v>387</v>
      </c>
    </row>
    <row r="25" spans="1:2">
      <c r="A25" s="252">
        <v>16</v>
      </c>
      <c r="B25" s="244" t="s">
        <v>453</v>
      </c>
    </row>
    <row r="26" spans="1:2">
      <c r="A26" s="252">
        <v>17</v>
      </c>
      <c r="B26" s="244" t="s">
        <v>677</v>
      </c>
    </row>
    <row r="27" spans="1:2">
      <c r="A27" s="252">
        <v>18</v>
      </c>
      <c r="B27" s="244" t="s">
        <v>939</v>
      </c>
    </row>
    <row r="28" spans="1:2">
      <c r="A28" s="252">
        <v>19</v>
      </c>
      <c r="B28" s="244" t="s">
        <v>940</v>
      </c>
    </row>
    <row r="29" spans="1:2">
      <c r="A29" s="252">
        <v>20</v>
      </c>
      <c r="B29" s="244" t="s">
        <v>941</v>
      </c>
    </row>
    <row r="30" spans="1:2">
      <c r="A30" s="252">
        <v>21</v>
      </c>
      <c r="B30" s="244" t="s">
        <v>546</v>
      </c>
    </row>
    <row r="31" spans="1:2">
      <c r="A31" s="252">
        <v>22</v>
      </c>
      <c r="B31" s="244" t="s">
        <v>942</v>
      </c>
    </row>
    <row r="32" spans="1:2" ht="26.4">
      <c r="A32" s="252">
        <v>23</v>
      </c>
      <c r="B32" s="492" t="s">
        <v>938</v>
      </c>
    </row>
    <row r="33" spans="1:2">
      <c r="A33" s="252">
        <v>24</v>
      </c>
      <c r="B33" s="244" t="s">
        <v>943</v>
      </c>
    </row>
    <row r="34" spans="1:2">
      <c r="A34" s="252">
        <v>25</v>
      </c>
      <c r="B34" s="244" t="s">
        <v>944</v>
      </c>
    </row>
    <row r="35" spans="1:2">
      <c r="A35" s="248">
        <v>26</v>
      </c>
      <c r="B35" s="244"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00000000-0004-0000-0000-00001C000000}"/>
  </hyperlinks>
  <pageMargins left="0.7" right="0.7" top="0.75" bottom="0.75" header="0.3" footer="0.3"/>
  <pageSetup paperSize="9" scale="40" orientation="portrait" r:id="rId2"/>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85" zoomScaleNormal="85" workbookViewId="0">
      <pane xSplit="1" ySplit="5" topLeftCell="B15" activePane="bottomRight" state="frozen"/>
      <selection activeCell="E17" sqref="E17:H44"/>
      <selection pane="topRight" activeCell="E17" sqref="E17:H44"/>
      <selection pane="bottomLeft" activeCell="E17" sqref="E17:H44"/>
      <selection pane="bottomRight" activeCell="E17" sqref="E17:H44"/>
    </sheetView>
  </sheetViews>
  <sheetFormatPr defaultRowHeight="14.4"/>
  <cols>
    <col min="1" max="1" width="9.5546875" style="5" bestFit="1" customWidth="1"/>
    <col min="2" max="2" width="132.44140625" style="2" customWidth="1"/>
    <col min="3" max="3" width="18.44140625" style="2" customWidth="1"/>
  </cols>
  <sheetData>
    <row r="1" spans="1:6">
      <c r="A1" s="17" t="s">
        <v>108</v>
      </c>
      <c r="B1" s="16" t="str">
        <f>Info!C2</f>
        <v>სს ”ლიბერთი ბანკი”</v>
      </c>
      <c r="D1" s="2"/>
      <c r="E1" s="2"/>
      <c r="F1" s="2"/>
    </row>
    <row r="2" spans="1:6" s="21" customFormat="1" ht="15.75" customHeight="1">
      <c r="A2" s="21" t="s">
        <v>109</v>
      </c>
      <c r="B2" s="496">
        <f>'1. key ratios'!B2</f>
        <v>45199</v>
      </c>
    </row>
    <row r="3" spans="1:6" s="21" customFormat="1" ht="15.75" customHeight="1"/>
    <row r="4" spans="1:6" ht="15" thickBot="1">
      <c r="A4" s="5" t="s">
        <v>257</v>
      </c>
      <c r="B4" s="30" t="s">
        <v>85</v>
      </c>
    </row>
    <row r="5" spans="1:6">
      <c r="A5" s="83" t="s">
        <v>25</v>
      </c>
      <c r="B5" s="84"/>
      <c r="C5" s="85" t="s">
        <v>26</v>
      </c>
    </row>
    <row r="6" spans="1:6">
      <c r="A6" s="86">
        <v>1</v>
      </c>
      <c r="B6" s="51" t="s">
        <v>27</v>
      </c>
      <c r="C6" s="583">
        <f>SUM(C7:C11)</f>
        <v>470191779.31239629</v>
      </c>
    </row>
    <row r="7" spans="1:6">
      <c r="A7" s="86">
        <v>2</v>
      </c>
      <c r="B7" s="48" t="s">
        <v>28</v>
      </c>
      <c r="C7" s="584">
        <v>44490459.529999994</v>
      </c>
    </row>
    <row r="8" spans="1:6">
      <c r="A8" s="86">
        <v>3</v>
      </c>
      <c r="B8" s="42" t="s">
        <v>29</v>
      </c>
      <c r="C8" s="584">
        <v>36850537.079555564</v>
      </c>
    </row>
    <row r="9" spans="1:6">
      <c r="A9" s="86">
        <v>4</v>
      </c>
      <c r="B9" s="42" t="s">
        <v>30</v>
      </c>
      <c r="C9" s="584">
        <v>22428115.0071842</v>
      </c>
    </row>
    <row r="10" spans="1:6">
      <c r="A10" s="86">
        <v>5</v>
      </c>
      <c r="B10" s="42" t="s">
        <v>31</v>
      </c>
      <c r="C10" s="584">
        <v>0</v>
      </c>
    </row>
    <row r="11" spans="1:6">
      <c r="A11" s="86">
        <v>6</v>
      </c>
      <c r="B11" s="49" t="s">
        <v>32</v>
      </c>
      <c r="C11" s="584">
        <v>366422667.69565654</v>
      </c>
    </row>
    <row r="12" spans="1:6" s="4" customFormat="1">
      <c r="A12" s="86">
        <v>7</v>
      </c>
      <c r="B12" s="51" t="s">
        <v>33</v>
      </c>
      <c r="C12" s="585">
        <f>SUM(C13:C28)</f>
        <v>85230967.190915599</v>
      </c>
    </row>
    <row r="13" spans="1:6" s="4" customFormat="1">
      <c r="A13" s="86">
        <v>8</v>
      </c>
      <c r="B13" s="50" t="s">
        <v>34</v>
      </c>
      <c r="C13" s="586">
        <v>22428115.0071842</v>
      </c>
    </row>
    <row r="14" spans="1:6" s="4" customFormat="1" ht="27.6">
      <c r="A14" s="86">
        <v>9</v>
      </c>
      <c r="B14" s="43" t="s">
        <v>35</v>
      </c>
      <c r="C14" s="586">
        <v>3037000.6837313883</v>
      </c>
    </row>
    <row r="15" spans="1:6" s="4" customFormat="1">
      <c r="A15" s="86">
        <v>10</v>
      </c>
      <c r="B15" s="44" t="s">
        <v>36</v>
      </c>
      <c r="C15" s="586">
        <v>59659118.200000018</v>
      </c>
    </row>
    <row r="16" spans="1:6" s="4" customFormat="1">
      <c r="A16" s="86">
        <v>11</v>
      </c>
      <c r="B16" s="45" t="s">
        <v>37</v>
      </c>
      <c r="C16" s="586">
        <v>0</v>
      </c>
    </row>
    <row r="17" spans="1:3" s="4" customFormat="1">
      <c r="A17" s="86">
        <v>12</v>
      </c>
      <c r="B17" s="44" t="s">
        <v>38</v>
      </c>
      <c r="C17" s="586">
        <v>0</v>
      </c>
    </row>
    <row r="18" spans="1:3" s="4" customFormat="1">
      <c r="A18" s="86">
        <v>13</v>
      </c>
      <c r="B18" s="44" t="s">
        <v>39</v>
      </c>
      <c r="C18" s="586">
        <v>0</v>
      </c>
    </row>
    <row r="19" spans="1:3" s="4" customFormat="1">
      <c r="A19" s="86">
        <v>14</v>
      </c>
      <c r="B19" s="44" t="s">
        <v>40</v>
      </c>
      <c r="C19" s="586">
        <v>0</v>
      </c>
    </row>
    <row r="20" spans="1:3" s="4" customFormat="1" ht="27.6">
      <c r="A20" s="86">
        <v>15</v>
      </c>
      <c r="B20" s="44" t="s">
        <v>41</v>
      </c>
      <c r="C20" s="586">
        <v>0</v>
      </c>
    </row>
    <row r="21" spans="1:3" s="4" customFormat="1" ht="27.6">
      <c r="A21" s="86">
        <v>16</v>
      </c>
      <c r="B21" s="43" t="s">
        <v>42</v>
      </c>
      <c r="C21" s="586">
        <v>0</v>
      </c>
    </row>
    <row r="22" spans="1:3" s="4" customFormat="1">
      <c r="A22" s="86">
        <v>17</v>
      </c>
      <c r="B22" s="87" t="s">
        <v>43</v>
      </c>
      <c r="C22" s="586">
        <v>106733.3</v>
      </c>
    </row>
    <row r="23" spans="1:3" s="4" customFormat="1">
      <c r="A23" s="86">
        <v>18</v>
      </c>
      <c r="B23" s="493" t="s">
        <v>726</v>
      </c>
      <c r="C23" s="586">
        <v>0</v>
      </c>
    </row>
    <row r="24" spans="1:3" s="4" customFormat="1" ht="27.6">
      <c r="A24" s="86">
        <v>19</v>
      </c>
      <c r="B24" s="43" t="s">
        <v>44</v>
      </c>
      <c r="C24" s="586">
        <v>0</v>
      </c>
    </row>
    <row r="25" spans="1:3" s="4" customFormat="1" ht="27.6">
      <c r="A25" s="86">
        <v>20</v>
      </c>
      <c r="B25" s="43" t="s">
        <v>45</v>
      </c>
      <c r="C25" s="586">
        <v>0</v>
      </c>
    </row>
    <row r="26" spans="1:3" s="4" customFormat="1" ht="27.6">
      <c r="A26" s="86">
        <v>21</v>
      </c>
      <c r="B26" s="46" t="s">
        <v>46</v>
      </c>
      <c r="C26" s="586">
        <v>0</v>
      </c>
    </row>
    <row r="27" spans="1:3" s="4" customFormat="1">
      <c r="A27" s="86">
        <v>22</v>
      </c>
      <c r="B27" s="46" t="s">
        <v>47</v>
      </c>
      <c r="C27" s="586">
        <v>0</v>
      </c>
    </row>
    <row r="28" spans="1:3" s="4" customFormat="1" ht="27.6">
      <c r="A28" s="86">
        <v>23</v>
      </c>
      <c r="B28" s="46" t="s">
        <v>48</v>
      </c>
      <c r="C28" s="586">
        <v>0</v>
      </c>
    </row>
    <row r="29" spans="1:3" s="4" customFormat="1">
      <c r="A29" s="86">
        <v>24</v>
      </c>
      <c r="B29" s="52" t="s">
        <v>22</v>
      </c>
      <c r="C29" s="585">
        <f>C6-C12</f>
        <v>384960812.1214807</v>
      </c>
    </row>
    <row r="30" spans="1:3" s="4" customFormat="1">
      <c r="A30" s="88"/>
      <c r="B30" s="47"/>
      <c r="C30" s="586"/>
    </row>
    <row r="31" spans="1:3" s="4" customFormat="1">
      <c r="A31" s="88">
        <v>25</v>
      </c>
      <c r="B31" s="52" t="s">
        <v>49</v>
      </c>
      <c r="C31" s="585">
        <f>C32+C35</f>
        <v>4565384</v>
      </c>
    </row>
    <row r="32" spans="1:3" s="4" customFormat="1">
      <c r="A32" s="88">
        <v>26</v>
      </c>
      <c r="B32" s="42" t="s">
        <v>50</v>
      </c>
      <c r="C32" s="587">
        <f>C33+C34</f>
        <v>45653.84</v>
      </c>
    </row>
    <row r="33" spans="1:3" s="4" customFormat="1">
      <c r="A33" s="88">
        <v>27</v>
      </c>
      <c r="B33" s="116" t="s">
        <v>51</v>
      </c>
      <c r="C33" s="586">
        <v>45653.84</v>
      </c>
    </row>
    <row r="34" spans="1:3" s="4" customFormat="1">
      <c r="A34" s="88">
        <v>28</v>
      </c>
      <c r="B34" s="116" t="s">
        <v>52</v>
      </c>
      <c r="C34" s="586">
        <v>0</v>
      </c>
    </row>
    <row r="35" spans="1:3" s="4" customFormat="1">
      <c r="A35" s="88">
        <v>29</v>
      </c>
      <c r="B35" s="42" t="s">
        <v>53</v>
      </c>
      <c r="C35" s="586">
        <v>4519730.16</v>
      </c>
    </row>
    <row r="36" spans="1:3" s="4" customFormat="1">
      <c r="A36" s="88">
        <v>30</v>
      </c>
      <c r="B36" s="52" t="s">
        <v>54</v>
      </c>
      <c r="C36" s="585">
        <f>SUM(C37:C41)</f>
        <v>0</v>
      </c>
    </row>
    <row r="37" spans="1:3" s="4" customFormat="1">
      <c r="A37" s="88">
        <v>31</v>
      </c>
      <c r="B37" s="43" t="s">
        <v>55</v>
      </c>
      <c r="C37" s="586">
        <v>0</v>
      </c>
    </row>
    <row r="38" spans="1:3" s="4" customFormat="1">
      <c r="A38" s="88">
        <v>32</v>
      </c>
      <c r="B38" s="44" t="s">
        <v>56</v>
      </c>
      <c r="C38" s="586">
        <v>0</v>
      </c>
    </row>
    <row r="39" spans="1:3" s="4" customFormat="1" ht="27.6">
      <c r="A39" s="88">
        <v>33</v>
      </c>
      <c r="B39" s="43" t="s">
        <v>57</v>
      </c>
      <c r="C39" s="586">
        <v>0</v>
      </c>
    </row>
    <row r="40" spans="1:3" s="4" customFormat="1" ht="27.6">
      <c r="A40" s="88">
        <v>34</v>
      </c>
      <c r="B40" s="43" t="s">
        <v>45</v>
      </c>
      <c r="C40" s="586">
        <v>0</v>
      </c>
    </row>
    <row r="41" spans="1:3" s="4" customFormat="1" ht="27.6">
      <c r="A41" s="88">
        <v>35</v>
      </c>
      <c r="B41" s="46" t="s">
        <v>58</v>
      </c>
      <c r="C41" s="586">
        <v>0</v>
      </c>
    </row>
    <row r="42" spans="1:3" s="4" customFormat="1">
      <c r="A42" s="88">
        <v>36</v>
      </c>
      <c r="B42" s="52" t="s">
        <v>23</v>
      </c>
      <c r="C42" s="585">
        <f>C31-C36</f>
        <v>4565384</v>
      </c>
    </row>
    <row r="43" spans="1:3" s="4" customFormat="1">
      <c r="A43" s="88"/>
      <c r="B43" s="47"/>
      <c r="C43" s="586"/>
    </row>
    <row r="44" spans="1:3" s="4" customFormat="1">
      <c r="A44" s="88">
        <v>37</v>
      </c>
      <c r="B44" s="53" t="s">
        <v>59</v>
      </c>
      <c r="C44" s="585">
        <f>SUM(C45:C47)</f>
        <v>63595190.635999985</v>
      </c>
    </row>
    <row r="45" spans="1:3" s="4" customFormat="1">
      <c r="A45" s="88">
        <v>38</v>
      </c>
      <c r="B45" s="42" t="s">
        <v>60</v>
      </c>
      <c r="C45" s="586">
        <v>63595190.635999985</v>
      </c>
    </row>
    <row r="46" spans="1:3" s="4" customFormat="1">
      <c r="A46" s="88">
        <v>39</v>
      </c>
      <c r="B46" s="42" t="s">
        <v>61</v>
      </c>
      <c r="C46" s="586">
        <v>0</v>
      </c>
    </row>
    <row r="47" spans="1:3" s="4" customFormat="1">
      <c r="A47" s="88">
        <v>40</v>
      </c>
      <c r="B47" s="494" t="s">
        <v>725</v>
      </c>
      <c r="C47" s="586">
        <v>0</v>
      </c>
    </row>
    <row r="48" spans="1:3" s="4" customFormat="1">
      <c r="A48" s="88">
        <v>41</v>
      </c>
      <c r="B48" s="53" t="s">
        <v>62</v>
      </c>
      <c r="C48" s="585">
        <f>SUM(C49:C52)</f>
        <v>0</v>
      </c>
    </row>
    <row r="49" spans="1:3" s="4" customFormat="1">
      <c r="A49" s="88">
        <v>42</v>
      </c>
      <c r="B49" s="43" t="s">
        <v>63</v>
      </c>
      <c r="C49" s="586">
        <v>0</v>
      </c>
    </row>
    <row r="50" spans="1:3" s="4" customFormat="1">
      <c r="A50" s="88">
        <v>43</v>
      </c>
      <c r="B50" s="44" t="s">
        <v>64</v>
      </c>
      <c r="C50" s="586">
        <v>0</v>
      </c>
    </row>
    <row r="51" spans="1:3" s="4" customFormat="1" ht="27.6">
      <c r="A51" s="88">
        <v>44</v>
      </c>
      <c r="B51" s="43" t="s">
        <v>65</v>
      </c>
      <c r="C51" s="586">
        <v>0</v>
      </c>
    </row>
    <row r="52" spans="1:3" s="4" customFormat="1" ht="27.6">
      <c r="A52" s="88">
        <v>45</v>
      </c>
      <c r="B52" s="43" t="s">
        <v>45</v>
      </c>
      <c r="C52" s="586">
        <v>0</v>
      </c>
    </row>
    <row r="53" spans="1:3" s="4" customFormat="1" ht="15" thickBot="1">
      <c r="A53" s="88">
        <v>46</v>
      </c>
      <c r="B53" s="89" t="s">
        <v>24</v>
      </c>
      <c r="C53" s="764">
        <f>C44-C48</f>
        <v>63595190.635999985</v>
      </c>
    </row>
    <row r="56" spans="1:3">
      <c r="B56" s="2"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zoomScale="90" zoomScaleNormal="90" workbookViewId="0">
      <selection activeCell="E17" sqref="E17:H44"/>
    </sheetView>
  </sheetViews>
  <sheetFormatPr defaultColWidth="9.109375" defaultRowHeight="13.8"/>
  <cols>
    <col min="1" max="1" width="10.88671875" style="215" bestFit="1" customWidth="1"/>
    <col min="2" max="2" width="59.88671875" style="215" customWidth="1"/>
    <col min="3" max="3" width="13.109375" style="215" bestFit="1" customWidth="1"/>
    <col min="4" max="4" width="17" style="215" customWidth="1"/>
    <col min="5" max="16384" width="9.109375" style="215"/>
  </cols>
  <sheetData>
    <row r="1" spans="1:7">
      <c r="A1" s="17" t="s">
        <v>108</v>
      </c>
      <c r="B1" s="16" t="str">
        <f>Info!C2</f>
        <v>სს ”ლიბერთი ბანკი”</v>
      </c>
    </row>
    <row r="2" spans="1:7" s="21" customFormat="1" ht="15.75" customHeight="1">
      <c r="A2" s="21" t="s">
        <v>109</v>
      </c>
      <c r="B2" s="496">
        <f>'1. key ratios'!B2</f>
        <v>45199</v>
      </c>
    </row>
    <row r="3" spans="1:7" s="21" customFormat="1" ht="15.75" customHeight="1"/>
    <row r="4" spans="1:7" ht="14.4" thickBot="1">
      <c r="A4" s="216" t="s">
        <v>357</v>
      </c>
      <c r="B4" s="238" t="s">
        <v>358</v>
      </c>
    </row>
    <row r="5" spans="1:7" s="239" customFormat="1">
      <c r="A5" s="906" t="s">
        <v>359</v>
      </c>
      <c r="B5" s="907"/>
      <c r="C5" s="228" t="s">
        <v>360</v>
      </c>
      <c r="D5" s="229" t="s">
        <v>361</v>
      </c>
    </row>
    <row r="6" spans="1:7" s="240" customFormat="1">
      <c r="A6" s="230">
        <v>1</v>
      </c>
      <c r="B6" s="231" t="s">
        <v>362</v>
      </c>
      <c r="C6" s="231"/>
      <c r="D6" s="232"/>
    </row>
    <row r="7" spans="1:7" s="240" customFormat="1">
      <c r="A7" s="233" t="s">
        <v>363</v>
      </c>
      <c r="B7" s="234" t="s">
        <v>364</v>
      </c>
      <c r="C7" s="765">
        <v>4.4999999999999998E-2</v>
      </c>
      <c r="D7" s="588">
        <f>C7*'5. RWA'!$C$13</f>
        <v>128158165.42895335</v>
      </c>
      <c r="G7" s="772"/>
    </row>
    <row r="8" spans="1:7" s="240" customFormat="1">
      <c r="A8" s="233" t="s">
        <v>365</v>
      </c>
      <c r="B8" s="234" t="s">
        <v>366</v>
      </c>
      <c r="C8" s="766">
        <v>0.06</v>
      </c>
      <c r="D8" s="588">
        <f>C8*'5. RWA'!$C$13</f>
        <v>170877553.90527114</v>
      </c>
      <c r="G8" s="772"/>
    </row>
    <row r="9" spans="1:7" s="240" customFormat="1">
      <c r="A9" s="233" t="s">
        <v>367</v>
      </c>
      <c r="B9" s="234" t="s">
        <v>368</v>
      </c>
      <c r="C9" s="766">
        <v>0.08</v>
      </c>
      <c r="D9" s="588">
        <f>C9*'5. RWA'!$C$13</f>
        <v>227836738.54036152</v>
      </c>
      <c r="G9" s="772"/>
    </row>
    <row r="10" spans="1:7" s="240" customFormat="1">
      <c r="A10" s="230" t="s">
        <v>369</v>
      </c>
      <c r="B10" s="231" t="s">
        <v>370</v>
      </c>
      <c r="C10" s="767"/>
      <c r="D10" s="589"/>
      <c r="G10" s="772"/>
    </row>
    <row r="11" spans="1:7" s="241" customFormat="1">
      <c r="A11" s="235" t="s">
        <v>371</v>
      </c>
      <c r="B11" s="236" t="s">
        <v>433</v>
      </c>
      <c r="C11" s="768">
        <v>0</v>
      </c>
      <c r="D11" s="590">
        <f>C11*'5. RWA'!$C$13</f>
        <v>0</v>
      </c>
      <c r="G11" s="772"/>
    </row>
    <row r="12" spans="1:7" s="241" customFormat="1">
      <c r="A12" s="235" t="s">
        <v>372</v>
      </c>
      <c r="B12" s="236" t="s">
        <v>373</v>
      </c>
      <c r="C12" s="768">
        <v>0</v>
      </c>
      <c r="D12" s="590">
        <f>C12*'5. RWA'!$C$13</f>
        <v>0</v>
      </c>
      <c r="G12" s="772"/>
    </row>
    <row r="13" spans="1:7" s="241" customFormat="1">
      <c r="A13" s="235" t="s">
        <v>374</v>
      </c>
      <c r="B13" s="236" t="s">
        <v>375</v>
      </c>
      <c r="C13" s="768">
        <v>0.01</v>
      </c>
      <c r="D13" s="590">
        <f>C13*'5. RWA'!$C$13</f>
        <v>28479592.31754519</v>
      </c>
      <c r="G13" s="772"/>
    </row>
    <row r="14" spans="1:7" s="240" customFormat="1">
      <c r="A14" s="230" t="s">
        <v>376</v>
      </c>
      <c r="B14" s="231" t="s">
        <v>431</v>
      </c>
      <c r="C14" s="769"/>
      <c r="D14" s="589"/>
      <c r="G14" s="772"/>
    </row>
    <row r="15" spans="1:7" s="240" customFormat="1">
      <c r="A15" s="245" t="s">
        <v>379</v>
      </c>
      <c r="B15" s="236" t="s">
        <v>432</v>
      </c>
      <c r="C15" s="768">
        <v>3.3548494095621863E-2</v>
      </c>
      <c r="D15" s="590">
        <f>C15*'5. RWA'!$C$13</f>
        <v>95544743.47108826</v>
      </c>
      <c r="G15" s="772"/>
    </row>
    <row r="16" spans="1:7" s="240" customFormat="1">
      <c r="A16" s="245" t="s">
        <v>380</v>
      </c>
      <c r="B16" s="236" t="s">
        <v>382</v>
      </c>
      <c r="C16" s="768">
        <v>4.3115903972313657E-2</v>
      </c>
      <c r="D16" s="590">
        <f>C16*'5. RWA'!$C$13</f>
        <v>122792336.75339201</v>
      </c>
      <c r="G16" s="772"/>
    </row>
    <row r="17" spans="1:7" s="240" customFormat="1">
      <c r="A17" s="245" t="s">
        <v>381</v>
      </c>
      <c r="B17" s="236" t="s">
        <v>429</v>
      </c>
      <c r="C17" s="768">
        <v>5.5704601178487058E-2</v>
      </c>
      <c r="D17" s="590">
        <f>C17*'5. RWA'!$C$13</f>
        <v>158644433.17747587</v>
      </c>
      <c r="G17" s="772"/>
    </row>
    <row r="18" spans="1:7" s="239" customFormat="1">
      <c r="A18" s="908" t="s">
        <v>430</v>
      </c>
      <c r="B18" s="909"/>
      <c r="C18" s="770" t="s">
        <v>360</v>
      </c>
      <c r="D18" s="591" t="s">
        <v>361</v>
      </c>
      <c r="F18" s="240"/>
      <c r="G18" s="772"/>
    </row>
    <row r="19" spans="1:7" s="240" customFormat="1">
      <c r="A19" s="237">
        <v>4</v>
      </c>
      <c r="B19" s="236" t="s">
        <v>22</v>
      </c>
      <c r="C19" s="768">
        <f>C7+C11+C12+C13+C15</f>
        <v>8.8548494095621863E-2</v>
      </c>
      <c r="D19" s="588">
        <f>C19*'5. RWA'!$C$13</f>
        <v>252182501.21758682</v>
      </c>
      <c r="G19" s="772"/>
    </row>
    <row r="20" spans="1:7" s="240" customFormat="1">
      <c r="A20" s="237">
        <v>5</v>
      </c>
      <c r="B20" s="236" t="s">
        <v>86</v>
      </c>
      <c r="C20" s="768">
        <f>C8+C11+C12+C13+C16</f>
        <v>0.11311590397231365</v>
      </c>
      <c r="D20" s="588">
        <f>C20*'5. RWA'!$C$13</f>
        <v>322149482.97620833</v>
      </c>
      <c r="G20" s="772"/>
    </row>
    <row r="21" spans="1:7" s="240" customFormat="1" ht="14.4" thickBot="1">
      <c r="A21" s="242" t="s">
        <v>377</v>
      </c>
      <c r="B21" s="243" t="s">
        <v>85</v>
      </c>
      <c r="C21" s="771">
        <f>C9+C11+C12+C13+C17</f>
        <v>0.14570460117848705</v>
      </c>
      <c r="D21" s="592">
        <f>C21*'5. RWA'!$C$13</f>
        <v>414960764.03538257</v>
      </c>
      <c r="G21" s="772"/>
    </row>
    <row r="22" spans="1:7">
      <c r="F22" s="240"/>
      <c r="G22" s="240"/>
    </row>
    <row r="23" spans="1:7" ht="69">
      <c r="B23" s="23" t="s">
        <v>434</v>
      </c>
      <c r="F23" s="240"/>
      <c r="G23" s="240"/>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6" activePane="bottomRight" state="frozen"/>
      <selection activeCell="E17" sqref="E17:H44"/>
      <selection pane="topRight" activeCell="E17" sqref="E17:H44"/>
      <selection pane="bottomLeft" activeCell="E17" sqref="E17:H44"/>
      <selection pane="bottomRight" activeCell="E17" sqref="E17:H44"/>
    </sheetView>
  </sheetViews>
  <sheetFormatPr defaultRowHeight="14.4"/>
  <cols>
    <col min="1" max="1" width="10.6640625" style="39" customWidth="1"/>
    <col min="2" max="2" width="91.88671875" style="39" customWidth="1"/>
    <col min="3" max="3" width="45.33203125" style="39" customWidth="1"/>
    <col min="4" max="4" width="26.5546875" style="39" bestFit="1" customWidth="1"/>
    <col min="5" max="5" width="9.44140625" customWidth="1"/>
  </cols>
  <sheetData>
    <row r="1" spans="1:6">
      <c r="A1" s="17" t="s">
        <v>108</v>
      </c>
      <c r="B1" s="19" t="str">
        <f>Info!C2</f>
        <v>სს ”ლიბერთი ბანკი”</v>
      </c>
      <c r="E1" s="2"/>
      <c r="F1" s="2"/>
    </row>
    <row r="2" spans="1:6" s="21" customFormat="1" ht="15.75" customHeight="1">
      <c r="A2" s="21" t="s">
        <v>109</v>
      </c>
      <c r="B2" s="496">
        <f>'1. key ratios'!B2</f>
        <v>45199</v>
      </c>
    </row>
    <row r="3" spans="1:6" s="21" customFormat="1" ht="15.75" customHeight="1">
      <c r="A3" s="26"/>
    </row>
    <row r="4" spans="1:6" s="21" customFormat="1" ht="15.75" customHeight="1" thickBot="1">
      <c r="A4" s="21" t="s">
        <v>258</v>
      </c>
      <c r="B4" s="138" t="s">
        <v>172</v>
      </c>
      <c r="D4" s="140" t="s">
        <v>87</v>
      </c>
    </row>
    <row r="5" spans="1:6" ht="33.6" customHeight="1">
      <c r="A5" s="94" t="s">
        <v>25</v>
      </c>
      <c r="B5" s="95" t="s">
        <v>144</v>
      </c>
      <c r="C5" s="674" t="s">
        <v>858</v>
      </c>
      <c r="D5" s="139" t="s">
        <v>173</v>
      </c>
    </row>
    <row r="6" spans="1:6">
      <c r="A6" s="699">
        <v>1</v>
      </c>
      <c r="B6" s="700" t="s">
        <v>843</v>
      </c>
      <c r="C6" s="593">
        <f>SUM(C7:C9)</f>
        <v>547809014.49000001</v>
      </c>
      <c r="D6" s="594"/>
      <c r="E6" s="7"/>
    </row>
    <row r="7" spans="1:6">
      <c r="A7" s="699">
        <v>1.1000000000000001</v>
      </c>
      <c r="B7" s="701" t="s">
        <v>96</v>
      </c>
      <c r="C7" s="336">
        <v>283621338.44999999</v>
      </c>
      <c r="D7" s="90"/>
      <c r="E7" s="7"/>
    </row>
    <row r="8" spans="1:6">
      <c r="A8" s="699">
        <v>1.2</v>
      </c>
      <c r="B8" s="701" t="s">
        <v>97</v>
      </c>
      <c r="C8" s="336">
        <v>134863347.53</v>
      </c>
      <c r="D8" s="90"/>
      <c r="E8" s="7"/>
    </row>
    <row r="9" spans="1:6">
      <c r="A9" s="699">
        <v>1.3</v>
      </c>
      <c r="B9" s="701" t="s">
        <v>98</v>
      </c>
      <c r="C9" s="336">
        <v>129324328.50999999</v>
      </c>
      <c r="D9" s="90"/>
      <c r="E9" s="7"/>
    </row>
    <row r="10" spans="1:6">
      <c r="A10" s="699">
        <v>2</v>
      </c>
      <c r="B10" s="702" t="s">
        <v>730</v>
      </c>
      <c r="C10" s="342"/>
      <c r="D10" s="90"/>
      <c r="E10" s="7"/>
    </row>
    <row r="11" spans="1:6">
      <c r="A11" s="699">
        <v>2.1</v>
      </c>
      <c r="B11" s="703" t="s">
        <v>731</v>
      </c>
      <c r="C11" s="337"/>
      <c r="D11" s="91"/>
      <c r="E11" s="8"/>
    </row>
    <row r="12" spans="1:6" ht="23.4" customHeight="1">
      <c r="A12" s="699">
        <v>3</v>
      </c>
      <c r="B12" s="307" t="s">
        <v>732</v>
      </c>
      <c r="C12" s="341"/>
      <c r="D12" s="91"/>
      <c r="E12" s="8"/>
    </row>
    <row r="13" spans="1:6" ht="23.1" customHeight="1">
      <c r="A13" s="699">
        <v>4</v>
      </c>
      <c r="B13" s="308" t="s">
        <v>733</v>
      </c>
      <c r="C13" s="341"/>
      <c r="D13" s="91"/>
      <c r="E13" s="8"/>
    </row>
    <row r="14" spans="1:6">
      <c r="A14" s="699">
        <v>5</v>
      </c>
      <c r="B14" s="308" t="s">
        <v>734</v>
      </c>
      <c r="C14" s="341">
        <f>SUM(C15:C17)</f>
        <v>114652416</v>
      </c>
      <c r="D14" s="91"/>
      <c r="E14" s="8"/>
    </row>
    <row r="15" spans="1:6">
      <c r="A15" s="699">
        <v>5.0999999999999996</v>
      </c>
      <c r="B15" s="309" t="s">
        <v>735</v>
      </c>
      <c r="C15" s="338"/>
      <c r="D15" s="91"/>
      <c r="E15" s="7"/>
    </row>
    <row r="16" spans="1:6">
      <c r="A16" s="699">
        <v>5.2</v>
      </c>
      <c r="B16" s="309" t="s">
        <v>569</v>
      </c>
      <c r="C16" s="336">
        <v>114652416</v>
      </c>
      <c r="D16" s="90"/>
      <c r="E16" s="7"/>
    </row>
    <row r="17" spans="1:5">
      <c r="A17" s="699">
        <v>5.3</v>
      </c>
      <c r="B17" s="309" t="s">
        <v>736</v>
      </c>
      <c r="C17" s="336"/>
      <c r="D17" s="90"/>
      <c r="E17" s="7"/>
    </row>
    <row r="18" spans="1:5">
      <c r="A18" s="699">
        <v>6</v>
      </c>
      <c r="B18" s="307" t="s">
        <v>737</v>
      </c>
      <c r="C18" s="342">
        <f>SUM(C19:C20)</f>
        <v>2935803213.8021827</v>
      </c>
      <c r="D18" s="90"/>
      <c r="E18" s="7"/>
    </row>
    <row r="19" spans="1:5">
      <c r="A19" s="699">
        <v>6.1</v>
      </c>
      <c r="B19" s="309" t="s">
        <v>569</v>
      </c>
      <c r="C19" s="337">
        <v>214562434.34515044</v>
      </c>
      <c r="D19" s="90"/>
      <c r="E19" s="7"/>
    </row>
    <row r="20" spans="1:5">
      <c r="A20" s="699">
        <v>6.2</v>
      </c>
      <c r="B20" s="309" t="s">
        <v>736</v>
      </c>
      <c r="C20" s="337">
        <v>2721240779.4570322</v>
      </c>
      <c r="D20" s="90"/>
      <c r="E20" s="7"/>
    </row>
    <row r="21" spans="1:5">
      <c r="A21" s="699">
        <v>7</v>
      </c>
      <c r="B21" s="310" t="s">
        <v>738</v>
      </c>
      <c r="C21" s="341">
        <v>106733.3</v>
      </c>
      <c r="D21" s="90"/>
      <c r="E21" s="7"/>
    </row>
    <row r="22" spans="1:5">
      <c r="A22" s="699">
        <v>8</v>
      </c>
      <c r="B22" s="311" t="s">
        <v>739</v>
      </c>
      <c r="C22" s="342"/>
      <c r="D22" s="90"/>
      <c r="E22" s="7"/>
    </row>
    <row r="23" spans="1:5">
      <c r="A23" s="699">
        <v>9</v>
      </c>
      <c r="B23" s="308" t="s">
        <v>740</v>
      </c>
      <c r="C23" s="342">
        <f>SUM(C24:C25)</f>
        <v>186340802.50999999</v>
      </c>
      <c r="D23" s="335"/>
      <c r="E23" s="7"/>
    </row>
    <row r="24" spans="1:5">
      <c r="A24" s="699">
        <v>9.1</v>
      </c>
      <c r="B24" s="312" t="s">
        <v>741</v>
      </c>
      <c r="C24" s="339">
        <v>184333215.50999999</v>
      </c>
      <c r="D24" s="92"/>
      <c r="E24" s="7"/>
    </row>
    <row r="25" spans="1:5">
      <c r="A25" s="699">
        <v>9.1999999999999993</v>
      </c>
      <c r="B25" s="312" t="s">
        <v>742</v>
      </c>
      <c r="C25" s="340">
        <v>2007587</v>
      </c>
      <c r="D25" s="334"/>
      <c r="E25" s="6"/>
    </row>
    <row r="26" spans="1:5">
      <c r="A26" s="699">
        <v>10</v>
      </c>
      <c r="B26" s="308" t="s">
        <v>36</v>
      </c>
      <c r="C26" s="343">
        <f>SUM(C27:C28)</f>
        <v>59659118.200000003</v>
      </c>
      <c r="D26" s="488" t="s">
        <v>935</v>
      </c>
      <c r="E26" s="7"/>
    </row>
    <row r="27" spans="1:5">
      <c r="A27" s="699">
        <v>10.1</v>
      </c>
      <c r="B27" s="312" t="s">
        <v>743</v>
      </c>
      <c r="C27" s="336"/>
      <c r="D27" s="90"/>
      <c r="E27" s="7"/>
    </row>
    <row r="28" spans="1:5">
      <c r="A28" s="699">
        <v>10.199999999999999</v>
      </c>
      <c r="B28" s="312" t="s">
        <v>744</v>
      </c>
      <c r="C28" s="336">
        <v>59659118.200000003</v>
      </c>
      <c r="D28" s="90"/>
      <c r="E28" s="7"/>
    </row>
    <row r="29" spans="1:5">
      <c r="A29" s="699">
        <v>11</v>
      </c>
      <c r="B29" s="308" t="s">
        <v>745</v>
      </c>
      <c r="C29" s="342">
        <f>SUM(C30:C31)</f>
        <v>2176710.61</v>
      </c>
      <c r="D29" s="90"/>
      <c r="E29" s="7"/>
    </row>
    <row r="30" spans="1:5">
      <c r="A30" s="699">
        <v>11.1</v>
      </c>
      <c r="B30" s="312" t="s">
        <v>746</v>
      </c>
      <c r="C30" s="336">
        <v>2176710.61</v>
      </c>
      <c r="D30" s="90"/>
      <c r="E30" s="7"/>
    </row>
    <row r="31" spans="1:5">
      <c r="A31" s="699">
        <v>11.2</v>
      </c>
      <c r="B31" s="312" t="s">
        <v>747</v>
      </c>
      <c r="C31" s="336"/>
      <c r="D31" s="90"/>
      <c r="E31" s="7"/>
    </row>
    <row r="32" spans="1:5">
      <c r="A32" s="699">
        <v>13</v>
      </c>
      <c r="B32" s="308" t="s">
        <v>99</v>
      </c>
      <c r="C32" s="342">
        <v>79451146.184999973</v>
      </c>
      <c r="D32" s="90"/>
      <c r="E32" s="7"/>
    </row>
    <row r="33" spans="1:5">
      <c r="A33" s="699">
        <v>13.1</v>
      </c>
      <c r="B33" s="704" t="s">
        <v>748</v>
      </c>
      <c r="C33" s="336"/>
      <c r="D33" s="90"/>
      <c r="E33" s="7"/>
    </row>
    <row r="34" spans="1:5">
      <c r="A34" s="699">
        <v>13.2</v>
      </c>
      <c r="B34" s="704" t="s">
        <v>749</v>
      </c>
      <c r="C34" s="339"/>
      <c r="D34" s="92"/>
      <c r="E34" s="7"/>
    </row>
    <row r="35" spans="1:5">
      <c r="A35" s="699">
        <v>14</v>
      </c>
      <c r="B35" s="705" t="s">
        <v>750</v>
      </c>
      <c r="C35" s="344">
        <f>SUM(C6,C10,C12,C13,C14,C18,C21,C22,C23,C26,C29,C32)</f>
        <v>3925999155.0971832</v>
      </c>
      <c r="D35" s="92"/>
      <c r="E35" s="7"/>
    </row>
    <row r="36" spans="1:5">
      <c r="A36" s="699"/>
      <c r="B36" s="706" t="s">
        <v>104</v>
      </c>
      <c r="C36" s="165"/>
      <c r="D36" s="93"/>
      <c r="E36" s="7"/>
    </row>
    <row r="37" spans="1:5">
      <c r="A37" s="699">
        <v>15</v>
      </c>
      <c r="B37" s="313" t="s">
        <v>751</v>
      </c>
      <c r="C37" s="340"/>
      <c r="D37" s="334"/>
      <c r="E37" s="6"/>
    </row>
    <row r="38" spans="1:5">
      <c r="A38" s="699">
        <v>15.1</v>
      </c>
      <c r="B38" s="703" t="s">
        <v>731</v>
      </c>
      <c r="C38" s="336"/>
      <c r="D38" s="90"/>
      <c r="E38" s="7"/>
    </row>
    <row r="39" spans="1:5" ht="20.399999999999999">
      <c r="A39" s="699">
        <v>16</v>
      </c>
      <c r="B39" s="310" t="s">
        <v>752</v>
      </c>
      <c r="C39" s="342">
        <v>31574378.059999999</v>
      </c>
      <c r="D39" s="90"/>
      <c r="E39" s="7"/>
    </row>
    <row r="40" spans="1:5">
      <c r="A40" s="699">
        <v>17</v>
      </c>
      <c r="B40" s="310" t="s">
        <v>753</v>
      </c>
      <c r="C40" s="342">
        <f>SUM(C41:C44)</f>
        <v>3266051839.841414</v>
      </c>
      <c r="D40" s="90"/>
      <c r="E40" s="7"/>
    </row>
    <row r="41" spans="1:5">
      <c r="A41" s="699">
        <v>17.100000000000001</v>
      </c>
      <c r="B41" s="314" t="s">
        <v>754</v>
      </c>
      <c r="C41" s="336">
        <v>3071506700.9014139</v>
      </c>
      <c r="D41" s="90"/>
      <c r="E41" s="7"/>
    </row>
    <row r="42" spans="1:5">
      <c r="A42" s="707">
        <v>17.2</v>
      </c>
      <c r="B42" s="708" t="s">
        <v>100</v>
      </c>
      <c r="C42" s="339">
        <v>162984073.19</v>
      </c>
      <c r="D42" s="92"/>
      <c r="E42" s="7"/>
    </row>
    <row r="43" spans="1:5">
      <c r="A43" s="699">
        <v>17.3</v>
      </c>
      <c r="B43" s="709" t="s">
        <v>755</v>
      </c>
      <c r="C43" s="595"/>
      <c r="D43" s="710"/>
      <c r="E43" s="7"/>
    </row>
    <row r="44" spans="1:5">
      <c r="A44" s="699">
        <v>17.399999999999999</v>
      </c>
      <c r="B44" s="709" t="s">
        <v>756</v>
      </c>
      <c r="C44" s="595">
        <v>31561065.75</v>
      </c>
      <c r="D44" s="710"/>
      <c r="E44" s="7"/>
    </row>
    <row r="45" spans="1:5">
      <c r="A45" s="699">
        <v>18</v>
      </c>
      <c r="B45" s="711" t="s">
        <v>757</v>
      </c>
      <c r="C45" s="596">
        <v>1349262.0717308791</v>
      </c>
      <c r="D45" s="712"/>
      <c r="E45" s="6"/>
    </row>
    <row r="46" spans="1:5">
      <c r="A46" s="699">
        <v>19</v>
      </c>
      <c r="B46" s="711" t="s">
        <v>758</v>
      </c>
      <c r="C46" s="596">
        <f>SUM(C47:C48)</f>
        <v>25468255.120000001</v>
      </c>
      <c r="D46" s="713"/>
    </row>
    <row r="47" spans="1:5">
      <c r="A47" s="699">
        <v>19.100000000000001</v>
      </c>
      <c r="B47" s="714" t="s">
        <v>759</v>
      </c>
      <c r="C47" s="597">
        <v>7928267.25</v>
      </c>
      <c r="D47" s="713"/>
    </row>
    <row r="48" spans="1:5">
      <c r="A48" s="699">
        <v>19.2</v>
      </c>
      <c r="B48" s="714" t="s">
        <v>760</v>
      </c>
      <c r="C48" s="597">
        <v>17539987.870000001</v>
      </c>
      <c r="D48" s="713"/>
    </row>
    <row r="49" spans="1:4">
      <c r="A49" s="699">
        <v>20</v>
      </c>
      <c r="B49" s="705" t="s">
        <v>101</v>
      </c>
      <c r="C49" s="596">
        <v>93143120.358047992</v>
      </c>
      <c r="D49" s="713"/>
    </row>
    <row r="50" spans="1:4">
      <c r="A50" s="699">
        <v>21</v>
      </c>
      <c r="B50" s="702" t="s">
        <v>89</v>
      </c>
      <c r="C50" s="596">
        <v>31558910.369999997</v>
      </c>
      <c r="D50" s="713"/>
    </row>
    <row r="51" spans="1:4">
      <c r="A51" s="699">
        <v>21.1</v>
      </c>
      <c r="B51" s="701" t="s">
        <v>761</v>
      </c>
      <c r="C51" s="597">
        <v>101559.94</v>
      </c>
      <c r="D51" s="713"/>
    </row>
    <row r="52" spans="1:4">
      <c r="A52" s="699">
        <v>22</v>
      </c>
      <c r="B52" s="705" t="s">
        <v>762</v>
      </c>
      <c r="C52" s="596">
        <f>SUM(C37,C39,C40,C45,C46,C49,C50)</f>
        <v>3449145765.8211927</v>
      </c>
      <c r="D52" s="713"/>
    </row>
    <row r="53" spans="1:4">
      <c r="A53" s="699"/>
      <c r="B53" s="706" t="s">
        <v>763</v>
      </c>
      <c r="C53" s="500"/>
      <c r="D53" s="713"/>
    </row>
    <row r="54" spans="1:4">
      <c r="A54" s="699">
        <v>23</v>
      </c>
      <c r="B54" s="705" t="s">
        <v>105</v>
      </c>
      <c r="C54" s="596">
        <v>44490459.530000001</v>
      </c>
      <c r="D54" s="713"/>
    </row>
    <row r="55" spans="1:4">
      <c r="A55" s="699">
        <v>24</v>
      </c>
      <c r="B55" s="705" t="s">
        <v>764</v>
      </c>
      <c r="C55" s="596">
        <v>45653.84</v>
      </c>
      <c r="D55" s="713"/>
    </row>
    <row r="56" spans="1:4">
      <c r="A56" s="699">
        <v>25</v>
      </c>
      <c r="B56" s="715" t="s">
        <v>102</v>
      </c>
      <c r="C56" s="596">
        <v>41370267.239999995</v>
      </c>
      <c r="D56" s="713"/>
    </row>
    <row r="57" spans="1:4">
      <c r="A57" s="699">
        <v>26</v>
      </c>
      <c r="B57" s="711" t="s">
        <v>765</v>
      </c>
      <c r="C57" s="596"/>
      <c r="D57" s="713"/>
    </row>
    <row r="58" spans="1:4">
      <c r="A58" s="699">
        <v>27</v>
      </c>
      <c r="B58" s="711" t="s">
        <v>766</v>
      </c>
      <c r="C58" s="598">
        <f>SUM(C59:C60)</f>
        <v>0</v>
      </c>
      <c r="D58" s="713"/>
    </row>
    <row r="59" spans="1:4">
      <c r="A59" s="699">
        <v>27.1</v>
      </c>
      <c r="B59" s="716" t="s">
        <v>767</v>
      </c>
      <c r="C59" s="599"/>
      <c r="D59" s="713"/>
    </row>
    <row r="60" spans="1:4">
      <c r="A60" s="699">
        <v>27.2</v>
      </c>
      <c r="B60" s="709" t="s">
        <v>768</v>
      </c>
      <c r="C60" s="599"/>
      <c r="D60" s="713"/>
    </row>
    <row r="61" spans="1:4">
      <c r="A61" s="699">
        <v>28</v>
      </c>
      <c r="B61" s="702" t="s">
        <v>769</v>
      </c>
      <c r="C61" s="598"/>
      <c r="D61" s="713"/>
    </row>
    <row r="62" spans="1:4">
      <c r="A62" s="699">
        <v>29</v>
      </c>
      <c r="B62" s="711" t="s">
        <v>770</v>
      </c>
      <c r="C62" s="596">
        <f>SUM(C63:C65)</f>
        <v>24524340.420000002</v>
      </c>
      <c r="D62" s="713"/>
    </row>
    <row r="63" spans="1:4">
      <c r="A63" s="699">
        <v>29.1</v>
      </c>
      <c r="B63" s="717" t="s">
        <v>771</v>
      </c>
      <c r="C63" s="597">
        <v>24524340.420000002</v>
      </c>
      <c r="D63" s="713"/>
    </row>
    <row r="64" spans="1:4" ht="24" customHeight="1">
      <c r="A64" s="699">
        <v>29.2</v>
      </c>
      <c r="B64" s="716" t="s">
        <v>772</v>
      </c>
      <c r="C64" s="599"/>
      <c r="D64" s="713"/>
    </row>
    <row r="65" spans="1:4" ht="21.9" customHeight="1">
      <c r="A65" s="699">
        <v>29.3</v>
      </c>
      <c r="B65" s="718" t="s">
        <v>773</v>
      </c>
      <c r="C65" s="599"/>
      <c r="D65" s="713"/>
    </row>
    <row r="66" spans="1:4">
      <c r="A66" s="699">
        <v>30</v>
      </c>
      <c r="B66" s="719" t="s">
        <v>103</v>
      </c>
      <c r="C66" s="596">
        <v>366422667.67999995</v>
      </c>
      <c r="D66" s="713"/>
    </row>
    <row r="67" spans="1:4">
      <c r="A67" s="699">
        <v>31</v>
      </c>
      <c r="B67" s="720" t="s">
        <v>774</v>
      </c>
      <c r="C67" s="596">
        <f>SUM(C54,C55,C56,C57,C58,C61,C62,C66)</f>
        <v>476853388.70999992</v>
      </c>
      <c r="D67" s="713"/>
    </row>
    <row r="68" spans="1:4" ht="15" thickBot="1">
      <c r="A68" s="721">
        <v>32</v>
      </c>
      <c r="B68" s="722" t="s">
        <v>775</v>
      </c>
      <c r="C68" s="723">
        <f>SUM(C52,C67)</f>
        <v>3925999154.5311928</v>
      </c>
      <c r="D68" s="724"/>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85" zoomScaleNormal="85" workbookViewId="0">
      <pane xSplit="2" ySplit="7" topLeftCell="K8" activePane="bottomRight" state="frozen"/>
      <selection activeCell="E17" sqref="E17:H44"/>
      <selection pane="topRight" activeCell="E17" sqref="E17:H44"/>
      <selection pane="bottomLeft" activeCell="E17" sqref="E17:H44"/>
      <selection pane="bottomRight" activeCell="E17" sqref="E17:H44"/>
    </sheetView>
  </sheetViews>
  <sheetFormatPr defaultColWidth="9.109375" defaultRowHeight="13.8"/>
  <cols>
    <col min="1" max="1" width="10.5546875" style="2" bestFit="1" customWidth="1"/>
    <col min="2" max="2" width="97" style="2" bestFit="1" customWidth="1"/>
    <col min="3" max="3" width="13.6640625" style="2" bestFit="1" customWidth="1"/>
    <col min="4" max="4" width="13.33203125" style="2" bestFit="1" customWidth="1"/>
    <col min="5" max="5" width="12.6640625" style="2" customWidth="1"/>
    <col min="6" max="8" width="13.33203125" style="2" bestFit="1" customWidth="1"/>
    <col min="9" max="9" width="12.33203125" style="2" bestFit="1" customWidth="1"/>
    <col min="10" max="10" width="13.33203125" style="2" bestFit="1" customWidth="1"/>
    <col min="11" max="11" width="14.6640625" style="2" bestFit="1" customWidth="1"/>
    <col min="12" max="12" width="13.33203125" style="2" bestFit="1" customWidth="1"/>
    <col min="13" max="13" width="13.88671875" style="2" customWidth="1"/>
    <col min="14" max="14" width="13.33203125" style="2" bestFit="1" customWidth="1"/>
    <col min="15" max="15" width="10.88671875" style="2" bestFit="1" customWidth="1"/>
    <col min="16" max="16" width="13.33203125" style="2" bestFit="1" customWidth="1"/>
    <col min="17" max="17" width="12.109375" style="2" customWidth="1"/>
    <col min="18" max="18" width="13.33203125" style="2" bestFit="1" customWidth="1"/>
    <col min="19" max="19" width="21.109375" style="2" customWidth="1"/>
    <col min="20" max="16384" width="9.109375" style="12"/>
  </cols>
  <sheetData>
    <row r="1" spans="1:19">
      <c r="A1" s="2" t="s">
        <v>108</v>
      </c>
      <c r="B1" s="215" t="str">
        <f>Info!C2</f>
        <v>სს ”ლიბერთი ბანკი”</v>
      </c>
    </row>
    <row r="2" spans="1:19">
      <c r="A2" s="2" t="s">
        <v>109</v>
      </c>
      <c r="B2" s="496">
        <f>'1. key ratios'!B2</f>
        <v>45199</v>
      </c>
    </row>
    <row r="4" spans="1:19" ht="28.2" thickBot="1">
      <c r="A4" s="38" t="s">
        <v>259</v>
      </c>
      <c r="B4" s="187" t="s">
        <v>294</v>
      </c>
    </row>
    <row r="5" spans="1:19">
      <c r="A5" s="81"/>
      <c r="B5" s="82"/>
      <c r="C5" s="77" t="s">
        <v>0</v>
      </c>
      <c r="D5" s="77" t="s">
        <v>1</v>
      </c>
      <c r="E5" s="77" t="s">
        <v>2</v>
      </c>
      <c r="F5" s="77" t="s">
        <v>3</v>
      </c>
      <c r="G5" s="77" t="s">
        <v>4</v>
      </c>
      <c r="H5" s="77" t="s">
        <v>5</v>
      </c>
      <c r="I5" s="77" t="s">
        <v>145</v>
      </c>
      <c r="J5" s="77" t="s">
        <v>146</v>
      </c>
      <c r="K5" s="77" t="s">
        <v>147</v>
      </c>
      <c r="L5" s="77" t="s">
        <v>148</v>
      </c>
      <c r="M5" s="77" t="s">
        <v>149</v>
      </c>
      <c r="N5" s="77" t="s">
        <v>150</v>
      </c>
      <c r="O5" s="77" t="s">
        <v>281</v>
      </c>
      <c r="P5" s="77" t="s">
        <v>282</v>
      </c>
      <c r="Q5" s="77" t="s">
        <v>283</v>
      </c>
      <c r="R5" s="180" t="s">
        <v>284</v>
      </c>
      <c r="S5" s="78" t="s">
        <v>285</v>
      </c>
    </row>
    <row r="6" spans="1:19" ht="52.5" customHeight="1">
      <c r="A6" s="96"/>
      <c r="B6" s="914" t="s">
        <v>286</v>
      </c>
      <c r="C6" s="912">
        <v>0</v>
      </c>
      <c r="D6" s="913"/>
      <c r="E6" s="912">
        <v>0.2</v>
      </c>
      <c r="F6" s="913"/>
      <c r="G6" s="912">
        <v>0.35</v>
      </c>
      <c r="H6" s="913"/>
      <c r="I6" s="912">
        <v>0.5</v>
      </c>
      <c r="J6" s="913"/>
      <c r="K6" s="912">
        <v>0.75</v>
      </c>
      <c r="L6" s="913"/>
      <c r="M6" s="912">
        <v>1</v>
      </c>
      <c r="N6" s="913"/>
      <c r="O6" s="912">
        <v>1.5</v>
      </c>
      <c r="P6" s="913"/>
      <c r="Q6" s="912">
        <v>2.5</v>
      </c>
      <c r="R6" s="913"/>
      <c r="S6" s="910" t="s">
        <v>156</v>
      </c>
    </row>
    <row r="7" spans="1:19" ht="20.25" customHeight="1">
      <c r="A7" s="96"/>
      <c r="B7" s="915"/>
      <c r="C7" s="186" t="s">
        <v>279</v>
      </c>
      <c r="D7" s="186" t="s">
        <v>280</v>
      </c>
      <c r="E7" s="186" t="s">
        <v>279</v>
      </c>
      <c r="F7" s="186" t="s">
        <v>280</v>
      </c>
      <c r="G7" s="186" t="s">
        <v>279</v>
      </c>
      <c r="H7" s="186" t="s">
        <v>280</v>
      </c>
      <c r="I7" s="186" t="s">
        <v>279</v>
      </c>
      <c r="J7" s="186" t="s">
        <v>280</v>
      </c>
      <c r="K7" s="186" t="s">
        <v>279</v>
      </c>
      <c r="L7" s="186" t="s">
        <v>280</v>
      </c>
      <c r="M7" s="186" t="s">
        <v>279</v>
      </c>
      <c r="N7" s="186" t="s">
        <v>280</v>
      </c>
      <c r="O7" s="186" t="s">
        <v>279</v>
      </c>
      <c r="P7" s="186" t="s">
        <v>280</v>
      </c>
      <c r="Q7" s="186" t="s">
        <v>279</v>
      </c>
      <c r="R7" s="186" t="s">
        <v>280</v>
      </c>
      <c r="S7" s="911"/>
    </row>
    <row r="8" spans="1:19" s="99" customFormat="1">
      <c r="A8" s="80">
        <v>1</v>
      </c>
      <c r="B8" s="115" t="s">
        <v>134</v>
      </c>
      <c r="C8" s="166">
        <v>374733182.18775988</v>
      </c>
      <c r="D8" s="166"/>
      <c r="E8" s="166"/>
      <c r="F8" s="181"/>
      <c r="G8" s="166"/>
      <c r="H8" s="166"/>
      <c r="I8" s="166"/>
      <c r="J8" s="166"/>
      <c r="K8" s="166"/>
      <c r="L8" s="166"/>
      <c r="M8" s="166">
        <v>72472288.802449882</v>
      </c>
      <c r="N8" s="166"/>
      <c r="O8" s="166"/>
      <c r="P8" s="166"/>
      <c r="Q8" s="166"/>
      <c r="R8" s="181"/>
      <c r="S8" s="666">
        <f>$C$6*SUM(C8:D8)+$E$6*SUM(E8:F8)+$G$6*SUM(G8:H8)+$I$6*SUM(I8:J8)+$K$6*SUM(K8:L8)+$M$6*SUM(M8:N8)+$O$6*SUM(O8:P8)+$Q$6*SUM(Q8:R8)</f>
        <v>72472288.802449882</v>
      </c>
    </row>
    <row r="9" spans="1:19" s="99" customFormat="1">
      <c r="A9" s="80">
        <v>2</v>
      </c>
      <c r="B9" s="115" t="s">
        <v>135</v>
      </c>
      <c r="C9" s="166"/>
      <c r="D9" s="166"/>
      <c r="E9" s="166"/>
      <c r="F9" s="166"/>
      <c r="G9" s="166"/>
      <c r="H9" s="166"/>
      <c r="I9" s="166"/>
      <c r="J9" s="166"/>
      <c r="K9" s="166"/>
      <c r="L9" s="166"/>
      <c r="M9" s="166"/>
      <c r="N9" s="166"/>
      <c r="O9" s="166"/>
      <c r="P9" s="166"/>
      <c r="Q9" s="166"/>
      <c r="R9" s="181"/>
      <c r="S9" s="666">
        <f t="shared" ref="S9:S21" si="0">$C$6*SUM(C9:D9)+$E$6*SUM(E9:F9)+$G$6*SUM(G9:H9)+$I$6*SUM(I9:J9)+$K$6*SUM(K9:L9)+$M$6*SUM(M9:N9)+$O$6*SUM(O9:P9)+$Q$6*SUM(Q9:R9)</f>
        <v>0</v>
      </c>
    </row>
    <row r="10" spans="1:19" s="99" customFormat="1">
      <c r="A10" s="80">
        <v>3</v>
      </c>
      <c r="B10" s="115" t="s">
        <v>136</v>
      </c>
      <c r="C10" s="166"/>
      <c r="D10" s="166"/>
      <c r="E10" s="166"/>
      <c r="F10" s="166"/>
      <c r="G10" s="166"/>
      <c r="H10" s="166"/>
      <c r="I10" s="166"/>
      <c r="J10" s="166"/>
      <c r="K10" s="166"/>
      <c r="L10" s="166"/>
      <c r="M10" s="166"/>
      <c r="N10" s="166"/>
      <c r="O10" s="166"/>
      <c r="P10" s="166"/>
      <c r="Q10" s="166"/>
      <c r="R10" s="181"/>
      <c r="S10" s="666">
        <f t="shared" si="0"/>
        <v>0</v>
      </c>
    </row>
    <row r="11" spans="1:19" s="99" customFormat="1">
      <c r="A11" s="80">
        <v>4</v>
      </c>
      <c r="B11" s="115" t="s">
        <v>137</v>
      </c>
      <c r="C11" s="166"/>
      <c r="D11" s="166"/>
      <c r="E11" s="166"/>
      <c r="F11" s="166"/>
      <c r="G11" s="166"/>
      <c r="H11" s="166"/>
      <c r="I11" s="166"/>
      <c r="J11" s="166"/>
      <c r="K11" s="166"/>
      <c r="L11" s="166"/>
      <c r="M11" s="166"/>
      <c r="N11" s="166"/>
      <c r="O11" s="166"/>
      <c r="P11" s="166"/>
      <c r="Q11" s="166"/>
      <c r="R11" s="181"/>
      <c r="S11" s="666">
        <f t="shared" si="0"/>
        <v>0</v>
      </c>
    </row>
    <row r="12" spans="1:19" s="99" customFormat="1">
      <c r="A12" s="80">
        <v>5</v>
      </c>
      <c r="B12" s="115" t="s">
        <v>949</v>
      </c>
      <c r="C12" s="166"/>
      <c r="D12" s="166"/>
      <c r="E12" s="166"/>
      <c r="F12" s="166"/>
      <c r="G12" s="166"/>
      <c r="H12" s="166"/>
      <c r="I12" s="166"/>
      <c r="J12" s="166"/>
      <c r="K12" s="166"/>
      <c r="L12" s="166"/>
      <c r="M12" s="166">
        <v>39988096.196860455</v>
      </c>
      <c r="N12" s="166"/>
      <c r="O12" s="166"/>
      <c r="P12" s="166"/>
      <c r="Q12" s="166"/>
      <c r="R12" s="181"/>
      <c r="S12" s="666">
        <f t="shared" si="0"/>
        <v>39988096.196860455</v>
      </c>
    </row>
    <row r="13" spans="1:19" s="99" customFormat="1">
      <c r="A13" s="80">
        <v>6</v>
      </c>
      <c r="B13" s="115" t="s">
        <v>138</v>
      </c>
      <c r="C13" s="166"/>
      <c r="D13" s="166"/>
      <c r="E13" s="166">
        <v>102921305.23021492</v>
      </c>
      <c r="F13" s="166"/>
      <c r="G13" s="166"/>
      <c r="H13" s="166"/>
      <c r="I13" s="166">
        <v>24722392.333118692</v>
      </c>
      <c r="J13" s="166"/>
      <c r="K13" s="166"/>
      <c r="L13" s="166"/>
      <c r="M13" s="166">
        <v>1686304.1120658363</v>
      </c>
      <c r="N13" s="166"/>
      <c r="O13" s="166"/>
      <c r="P13" s="166"/>
      <c r="Q13" s="166"/>
      <c r="R13" s="181"/>
      <c r="S13" s="666">
        <f t="shared" si="0"/>
        <v>34631761.324668169</v>
      </c>
    </row>
    <row r="14" spans="1:19" s="99" customFormat="1">
      <c r="A14" s="80">
        <v>7</v>
      </c>
      <c r="B14" s="115" t="s">
        <v>71</v>
      </c>
      <c r="C14" s="166"/>
      <c r="D14" s="166"/>
      <c r="E14" s="166"/>
      <c r="F14" s="166"/>
      <c r="G14" s="166"/>
      <c r="H14" s="166"/>
      <c r="I14" s="166"/>
      <c r="J14" s="166"/>
      <c r="K14" s="166"/>
      <c r="L14" s="166"/>
      <c r="M14" s="166">
        <v>488327034.93892431</v>
      </c>
      <c r="N14" s="166">
        <v>32858842.638278857</v>
      </c>
      <c r="O14" s="166"/>
      <c r="P14" s="166"/>
      <c r="Q14" s="166"/>
      <c r="R14" s="181"/>
      <c r="S14" s="666">
        <f t="shared" si="0"/>
        <v>521185877.57720315</v>
      </c>
    </row>
    <row r="15" spans="1:19" s="99" customFormat="1">
      <c r="A15" s="80">
        <v>8</v>
      </c>
      <c r="B15" s="115" t="s">
        <v>72</v>
      </c>
      <c r="C15" s="166"/>
      <c r="D15" s="166"/>
      <c r="E15" s="166"/>
      <c r="F15" s="166"/>
      <c r="G15" s="166"/>
      <c r="H15" s="166"/>
      <c r="I15" s="166" t="s">
        <v>980</v>
      </c>
      <c r="J15" s="166"/>
      <c r="K15" s="166">
        <v>1814634423.4435437</v>
      </c>
      <c r="L15" s="166">
        <v>21506352.932181973</v>
      </c>
      <c r="M15" s="166"/>
      <c r="N15" s="166"/>
      <c r="O15" s="166"/>
      <c r="P15" s="166"/>
      <c r="Q15" s="166"/>
      <c r="R15" s="181"/>
      <c r="S15" s="666">
        <f t="shared" si="0"/>
        <v>1377105582.2817943</v>
      </c>
    </row>
    <row r="16" spans="1:19" s="99" customFormat="1">
      <c r="A16" s="80">
        <v>9</v>
      </c>
      <c r="B16" s="115" t="s">
        <v>950</v>
      </c>
      <c r="C16" s="166"/>
      <c r="D16" s="166"/>
      <c r="E16" s="166"/>
      <c r="F16" s="166"/>
      <c r="G16" s="166">
        <v>426921491.84284317</v>
      </c>
      <c r="H16" s="166"/>
      <c r="I16" s="166"/>
      <c r="J16" s="166"/>
      <c r="K16" s="166"/>
      <c r="L16" s="166"/>
      <c r="M16" s="166"/>
      <c r="N16" s="166"/>
      <c r="O16" s="166"/>
      <c r="P16" s="166"/>
      <c r="Q16" s="166"/>
      <c r="R16" s="181"/>
      <c r="S16" s="666">
        <f t="shared" si="0"/>
        <v>149422522.14499509</v>
      </c>
    </row>
    <row r="17" spans="1:19" s="99" customFormat="1">
      <c r="A17" s="80">
        <v>10</v>
      </c>
      <c r="B17" s="115" t="s">
        <v>67</v>
      </c>
      <c r="C17" s="166"/>
      <c r="D17" s="166"/>
      <c r="E17" s="166"/>
      <c r="F17" s="166"/>
      <c r="G17" s="166"/>
      <c r="H17" s="166"/>
      <c r="I17" s="166">
        <v>2437521.141987286</v>
      </c>
      <c r="J17" s="166"/>
      <c r="K17" s="166"/>
      <c r="L17" s="166"/>
      <c r="M17" s="166">
        <v>23235280.69259087</v>
      </c>
      <c r="N17" s="166"/>
      <c r="O17" s="166">
        <v>2116320.5495118797</v>
      </c>
      <c r="P17" s="166"/>
      <c r="Q17" s="166"/>
      <c r="R17" s="181"/>
      <c r="S17" s="666">
        <f t="shared" si="0"/>
        <v>27628522.087852333</v>
      </c>
    </row>
    <row r="18" spans="1:19" s="99" customFormat="1">
      <c r="A18" s="80">
        <v>11</v>
      </c>
      <c r="B18" s="115" t="s">
        <v>68</v>
      </c>
      <c r="C18" s="166"/>
      <c r="D18" s="166"/>
      <c r="E18" s="166"/>
      <c r="F18" s="166"/>
      <c r="G18" s="166"/>
      <c r="H18" s="166"/>
      <c r="I18" s="166"/>
      <c r="J18" s="166"/>
      <c r="K18" s="166"/>
      <c r="L18" s="166"/>
      <c r="M18" s="166"/>
      <c r="N18" s="166"/>
      <c r="O18" s="166"/>
      <c r="P18" s="166"/>
      <c r="Q18" s="166">
        <v>2007587</v>
      </c>
      <c r="R18" s="181"/>
      <c r="S18" s="666">
        <f t="shared" si="0"/>
        <v>5018967.5</v>
      </c>
    </row>
    <row r="19" spans="1:19" s="99" customFormat="1">
      <c r="A19" s="80">
        <v>12</v>
      </c>
      <c r="B19" s="115" t="s">
        <v>69</v>
      </c>
      <c r="C19" s="166"/>
      <c r="D19" s="166"/>
      <c r="E19" s="166"/>
      <c r="F19" s="166"/>
      <c r="G19" s="166"/>
      <c r="H19" s="166"/>
      <c r="I19" s="166"/>
      <c r="J19" s="166"/>
      <c r="K19" s="166"/>
      <c r="L19" s="166"/>
      <c r="M19" s="166"/>
      <c r="N19" s="166"/>
      <c r="O19" s="166"/>
      <c r="P19" s="166"/>
      <c r="Q19" s="166"/>
      <c r="R19" s="181"/>
      <c r="S19" s="666">
        <f t="shared" si="0"/>
        <v>0</v>
      </c>
    </row>
    <row r="20" spans="1:19" s="99" customFormat="1">
      <c r="A20" s="80">
        <v>13</v>
      </c>
      <c r="B20" s="115" t="s">
        <v>70</v>
      </c>
      <c r="C20" s="166"/>
      <c r="D20" s="166"/>
      <c r="E20" s="166"/>
      <c r="F20" s="166"/>
      <c r="G20" s="166"/>
      <c r="H20" s="166"/>
      <c r="I20" s="166"/>
      <c r="J20" s="166"/>
      <c r="K20" s="166"/>
      <c r="L20" s="166"/>
      <c r="M20" s="166"/>
      <c r="N20" s="166"/>
      <c r="O20" s="166"/>
      <c r="P20" s="166"/>
      <c r="Q20" s="166"/>
      <c r="R20" s="181"/>
      <c r="S20" s="666">
        <f t="shared" si="0"/>
        <v>0</v>
      </c>
    </row>
    <row r="21" spans="1:19" s="99" customFormat="1">
      <c r="A21" s="80">
        <v>14</v>
      </c>
      <c r="B21" s="115" t="s">
        <v>154</v>
      </c>
      <c r="C21" s="166">
        <v>283624317.04999995</v>
      </c>
      <c r="D21" s="166"/>
      <c r="E21" s="166"/>
      <c r="F21" s="166"/>
      <c r="G21" s="166"/>
      <c r="H21" s="166"/>
      <c r="I21" s="166"/>
      <c r="J21" s="166"/>
      <c r="K21" s="166"/>
      <c r="L21" s="166"/>
      <c r="M21" s="166">
        <v>183977642.595</v>
      </c>
      <c r="N21" s="166"/>
      <c r="O21" s="166"/>
      <c r="P21" s="166"/>
      <c r="Q21" s="166"/>
      <c r="R21" s="181"/>
      <c r="S21" s="666">
        <f t="shared" si="0"/>
        <v>183977642.595</v>
      </c>
    </row>
    <row r="22" spans="1:19" ht="14.4" thickBot="1">
      <c r="A22" s="65"/>
      <c r="B22" s="101" t="s">
        <v>66</v>
      </c>
      <c r="C22" s="167">
        <f>SUM(C8:C21)</f>
        <v>658357499.23775983</v>
      </c>
      <c r="D22" s="167">
        <f t="shared" ref="D22:S22" si="1">SUM(D8:D21)</f>
        <v>0</v>
      </c>
      <c r="E22" s="167">
        <f t="shared" si="1"/>
        <v>102921305.23021492</v>
      </c>
      <c r="F22" s="167">
        <f t="shared" si="1"/>
        <v>0</v>
      </c>
      <c r="G22" s="167">
        <f t="shared" si="1"/>
        <v>426921491.84284317</v>
      </c>
      <c r="H22" s="167">
        <f t="shared" si="1"/>
        <v>0</v>
      </c>
      <c r="I22" s="167">
        <f t="shared" si="1"/>
        <v>27159913.475105979</v>
      </c>
      <c r="J22" s="167">
        <f t="shared" si="1"/>
        <v>0</v>
      </c>
      <c r="K22" s="167">
        <f t="shared" si="1"/>
        <v>1814634423.4435437</v>
      </c>
      <c r="L22" s="167">
        <f t="shared" si="1"/>
        <v>21506352.932181973</v>
      </c>
      <c r="M22" s="167">
        <f t="shared" si="1"/>
        <v>809686647.33789134</v>
      </c>
      <c r="N22" s="167">
        <f t="shared" si="1"/>
        <v>32858842.638278857</v>
      </c>
      <c r="O22" s="167">
        <f t="shared" si="1"/>
        <v>2116320.5495118797</v>
      </c>
      <c r="P22" s="167">
        <f t="shared" si="1"/>
        <v>0</v>
      </c>
      <c r="Q22" s="167">
        <f t="shared" si="1"/>
        <v>2007587</v>
      </c>
      <c r="R22" s="167">
        <f t="shared" si="1"/>
        <v>0</v>
      </c>
      <c r="S22" s="667">
        <f t="shared" si="1"/>
        <v>2411431260.5108232</v>
      </c>
    </row>
    <row r="26" spans="1:19">
      <c r="C26" s="600"/>
      <c r="D26" s="600"/>
      <c r="E26" s="600"/>
      <c r="F26" s="600"/>
      <c r="G26" s="600"/>
      <c r="H26" s="600"/>
      <c r="I26" s="600"/>
      <c r="J26" s="600"/>
      <c r="K26" s="600"/>
      <c r="L26" s="600"/>
      <c r="M26" s="600"/>
      <c r="N26" s="600"/>
      <c r="O26" s="600"/>
      <c r="P26" s="600"/>
      <c r="Q26" s="600"/>
      <c r="R26" s="600"/>
      <c r="S26" s="60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5" zoomScaleNormal="85" workbookViewId="0">
      <pane xSplit="2" ySplit="6" topLeftCell="T11" activePane="bottomRight" state="frozen"/>
      <selection activeCell="E17" sqref="E17:H44"/>
      <selection pane="topRight" activeCell="E17" sqref="E17:H44"/>
      <selection pane="bottomLeft" activeCell="E17" sqref="E17:H44"/>
      <selection pane="bottomRight" activeCell="E17" sqref="E17:H44"/>
    </sheetView>
  </sheetViews>
  <sheetFormatPr defaultColWidth="9.109375" defaultRowHeight="13.8"/>
  <cols>
    <col min="1" max="1" width="10.5546875" style="2" bestFit="1" customWidth="1"/>
    <col min="2" max="2" width="98.5546875" style="2" customWidth="1"/>
    <col min="3" max="3" width="19" style="2" customWidth="1"/>
    <col min="4" max="4" width="19.5546875" style="2" customWidth="1"/>
    <col min="5" max="5" width="36.4414062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2.109375" style="2" customWidth="1"/>
    <col min="20" max="20" width="19.44140625" style="2" customWidth="1"/>
    <col min="21" max="21" width="19.109375" style="2" customWidth="1"/>
    <col min="22" max="22" width="20" style="2" customWidth="1"/>
    <col min="23" max="16384" width="9.109375" style="12"/>
  </cols>
  <sheetData>
    <row r="1" spans="1:22">
      <c r="A1" s="2" t="s">
        <v>108</v>
      </c>
      <c r="B1" s="215" t="str">
        <f>Info!C2</f>
        <v>სს ”ლიბერთი ბანკი”</v>
      </c>
    </row>
    <row r="2" spans="1:22">
      <c r="A2" s="2" t="s">
        <v>109</v>
      </c>
      <c r="B2" s="496">
        <f>'1. key ratios'!B2</f>
        <v>45199</v>
      </c>
    </row>
    <row r="4" spans="1:22" ht="28.2" thickBot="1">
      <c r="A4" s="2" t="s">
        <v>260</v>
      </c>
      <c r="B4" s="188" t="s">
        <v>295</v>
      </c>
      <c r="V4" s="140" t="s">
        <v>87</v>
      </c>
    </row>
    <row r="5" spans="1:22">
      <c r="A5" s="63"/>
      <c r="B5" s="64"/>
      <c r="C5" s="916" t="s">
        <v>116</v>
      </c>
      <c r="D5" s="917"/>
      <c r="E5" s="917"/>
      <c r="F5" s="917"/>
      <c r="G5" s="917"/>
      <c r="H5" s="917"/>
      <c r="I5" s="917"/>
      <c r="J5" s="917"/>
      <c r="K5" s="917"/>
      <c r="L5" s="918"/>
      <c r="M5" s="916" t="s">
        <v>117</v>
      </c>
      <c r="N5" s="917"/>
      <c r="O5" s="917"/>
      <c r="P5" s="917"/>
      <c r="Q5" s="917"/>
      <c r="R5" s="917"/>
      <c r="S5" s="918"/>
      <c r="T5" s="921" t="s">
        <v>293</v>
      </c>
      <c r="U5" s="921" t="s">
        <v>292</v>
      </c>
      <c r="V5" s="919" t="s">
        <v>118</v>
      </c>
    </row>
    <row r="6" spans="1:22" s="38" customFormat="1" ht="131.4" customHeight="1">
      <c r="A6" s="79"/>
      <c r="B6" s="117"/>
      <c r="C6" s="61" t="s">
        <v>119</v>
      </c>
      <c r="D6" s="60" t="s">
        <v>120</v>
      </c>
      <c r="E6" s="57" t="s">
        <v>121</v>
      </c>
      <c r="F6" s="189"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922"/>
      <c r="U6" s="922"/>
      <c r="V6" s="920"/>
    </row>
    <row r="7" spans="1:22" s="99" customFormat="1">
      <c r="A7" s="100">
        <v>1</v>
      </c>
      <c r="B7" s="115" t="s">
        <v>134</v>
      </c>
      <c r="C7" s="168"/>
      <c r="D7" s="166"/>
      <c r="E7" s="166"/>
      <c r="F7" s="166"/>
      <c r="G7" s="166"/>
      <c r="H7" s="166"/>
      <c r="I7" s="166"/>
      <c r="J7" s="166"/>
      <c r="K7" s="166"/>
      <c r="L7" s="169"/>
      <c r="M7" s="168"/>
      <c r="N7" s="166"/>
      <c r="O7" s="166"/>
      <c r="P7" s="166"/>
      <c r="Q7" s="166"/>
      <c r="R7" s="166"/>
      <c r="S7" s="169"/>
      <c r="T7" s="183"/>
      <c r="U7" s="182"/>
      <c r="V7" s="170">
        <f>SUM(C7:S7)</f>
        <v>0</v>
      </c>
    </row>
    <row r="8" spans="1:22" s="99" customFormat="1">
      <c r="A8" s="100">
        <v>2</v>
      </c>
      <c r="B8" s="115" t="s">
        <v>135</v>
      </c>
      <c r="C8" s="168"/>
      <c r="D8" s="166"/>
      <c r="E8" s="166"/>
      <c r="F8" s="166"/>
      <c r="G8" s="166"/>
      <c r="H8" s="166"/>
      <c r="I8" s="166"/>
      <c r="J8" s="166"/>
      <c r="K8" s="166"/>
      <c r="L8" s="169"/>
      <c r="M8" s="168"/>
      <c r="N8" s="166"/>
      <c r="O8" s="166"/>
      <c r="P8" s="166"/>
      <c r="Q8" s="166"/>
      <c r="R8" s="166"/>
      <c r="S8" s="169"/>
      <c r="T8" s="182"/>
      <c r="U8" s="182"/>
      <c r="V8" s="170">
        <f t="shared" ref="V8:V20" si="0">SUM(C8:S8)</f>
        <v>0</v>
      </c>
    </row>
    <row r="9" spans="1:22" s="99" customFormat="1">
      <c r="A9" s="100">
        <v>3</v>
      </c>
      <c r="B9" s="115" t="s">
        <v>136</v>
      </c>
      <c r="C9" s="168"/>
      <c r="D9" s="166"/>
      <c r="E9" s="166"/>
      <c r="F9" s="166"/>
      <c r="G9" s="166"/>
      <c r="H9" s="166"/>
      <c r="I9" s="166"/>
      <c r="J9" s="166"/>
      <c r="K9" s="166"/>
      <c r="L9" s="169"/>
      <c r="M9" s="168"/>
      <c r="N9" s="166"/>
      <c r="O9" s="166"/>
      <c r="P9" s="166"/>
      <c r="Q9" s="166"/>
      <c r="R9" s="166"/>
      <c r="S9" s="169"/>
      <c r="T9" s="182"/>
      <c r="U9" s="182"/>
      <c r="V9" s="170">
        <f>SUM(C9:S9)</f>
        <v>0</v>
      </c>
    </row>
    <row r="10" spans="1:22" s="99" customFormat="1">
      <c r="A10" s="100">
        <v>4</v>
      </c>
      <c r="B10" s="115" t="s">
        <v>137</v>
      </c>
      <c r="C10" s="168"/>
      <c r="D10" s="166"/>
      <c r="E10" s="166"/>
      <c r="F10" s="166"/>
      <c r="G10" s="166"/>
      <c r="H10" s="166"/>
      <c r="I10" s="166"/>
      <c r="J10" s="166"/>
      <c r="K10" s="166"/>
      <c r="L10" s="169"/>
      <c r="M10" s="168"/>
      <c r="N10" s="166"/>
      <c r="O10" s="166"/>
      <c r="P10" s="166"/>
      <c r="Q10" s="166"/>
      <c r="R10" s="166"/>
      <c r="S10" s="169"/>
      <c r="T10" s="182"/>
      <c r="U10" s="182"/>
      <c r="V10" s="170">
        <f t="shared" si="0"/>
        <v>0</v>
      </c>
    </row>
    <row r="11" spans="1:22" s="99" customFormat="1">
      <c r="A11" s="100">
        <v>5</v>
      </c>
      <c r="B11" s="115" t="s">
        <v>949</v>
      </c>
      <c r="C11" s="168"/>
      <c r="D11" s="166">
        <v>17108100</v>
      </c>
      <c r="E11" s="166"/>
      <c r="F11" s="166"/>
      <c r="G11" s="166"/>
      <c r="H11" s="166"/>
      <c r="I11" s="166"/>
      <c r="J11" s="166"/>
      <c r="K11" s="166"/>
      <c r="L11" s="169"/>
      <c r="M11" s="168"/>
      <c r="N11" s="166"/>
      <c r="O11" s="166"/>
      <c r="P11" s="166"/>
      <c r="Q11" s="166"/>
      <c r="R11" s="166"/>
      <c r="S11" s="169"/>
      <c r="T11" s="182">
        <v>17108100</v>
      </c>
      <c r="U11" s="182"/>
      <c r="V11" s="170">
        <f t="shared" si="0"/>
        <v>17108100</v>
      </c>
    </row>
    <row r="12" spans="1:22" s="99" customFormat="1">
      <c r="A12" s="100">
        <v>6</v>
      </c>
      <c r="B12" s="115" t="s">
        <v>138</v>
      </c>
      <c r="C12" s="168"/>
      <c r="D12" s="166">
        <v>0</v>
      </c>
      <c r="E12" s="166"/>
      <c r="F12" s="166"/>
      <c r="G12" s="166"/>
      <c r="H12" s="166"/>
      <c r="I12" s="166"/>
      <c r="J12" s="166"/>
      <c r="K12" s="166"/>
      <c r="L12" s="169"/>
      <c r="M12" s="168"/>
      <c r="N12" s="166"/>
      <c r="O12" s="166"/>
      <c r="P12" s="166"/>
      <c r="Q12" s="166"/>
      <c r="R12" s="166"/>
      <c r="S12" s="169"/>
      <c r="T12" s="182">
        <v>0</v>
      </c>
      <c r="U12" s="182"/>
      <c r="V12" s="170">
        <f t="shared" si="0"/>
        <v>0</v>
      </c>
    </row>
    <row r="13" spans="1:22" s="99" customFormat="1">
      <c r="A13" s="100">
        <v>7</v>
      </c>
      <c r="B13" s="115" t="s">
        <v>71</v>
      </c>
      <c r="C13" s="168"/>
      <c r="D13" s="166">
        <v>4182674.9733555634</v>
      </c>
      <c r="E13" s="166"/>
      <c r="F13" s="166"/>
      <c r="G13" s="166"/>
      <c r="H13" s="166"/>
      <c r="I13" s="166"/>
      <c r="J13" s="166"/>
      <c r="K13" s="166"/>
      <c r="L13" s="169"/>
      <c r="M13" s="168"/>
      <c r="N13" s="166"/>
      <c r="O13" s="166"/>
      <c r="P13" s="166"/>
      <c r="Q13" s="166"/>
      <c r="R13" s="166"/>
      <c r="S13" s="169"/>
      <c r="T13" s="182">
        <v>4182674.9733555634</v>
      </c>
      <c r="U13" s="182"/>
      <c r="V13" s="170">
        <f t="shared" si="0"/>
        <v>4182674.9733555634</v>
      </c>
    </row>
    <row r="14" spans="1:22" s="99" customFormat="1">
      <c r="A14" s="100">
        <v>8</v>
      </c>
      <c r="B14" s="115" t="s">
        <v>72</v>
      </c>
      <c r="C14" s="168"/>
      <c r="D14" s="166">
        <v>14819502.207882348</v>
      </c>
      <c r="E14" s="166"/>
      <c r="F14" s="166"/>
      <c r="G14" s="166"/>
      <c r="H14" s="166"/>
      <c r="I14" s="166"/>
      <c r="J14" s="166"/>
      <c r="K14" s="166"/>
      <c r="L14" s="169"/>
      <c r="M14" s="168"/>
      <c r="N14" s="166"/>
      <c r="O14" s="166"/>
      <c r="P14" s="166"/>
      <c r="Q14" s="166"/>
      <c r="R14" s="166"/>
      <c r="S14" s="169"/>
      <c r="T14" s="182">
        <v>11113422.074515991</v>
      </c>
      <c r="U14" s="182">
        <v>3706080.1333663575</v>
      </c>
      <c r="V14" s="170">
        <f t="shared" si="0"/>
        <v>14819502.207882348</v>
      </c>
    </row>
    <row r="15" spans="1:22" s="99" customFormat="1">
      <c r="A15" s="100">
        <v>9</v>
      </c>
      <c r="B15" s="115" t="s">
        <v>950</v>
      </c>
      <c r="C15" s="168"/>
      <c r="D15" s="166">
        <v>177939.42656498367</v>
      </c>
      <c r="E15" s="166"/>
      <c r="F15" s="166"/>
      <c r="G15" s="166"/>
      <c r="H15" s="166"/>
      <c r="I15" s="166"/>
      <c r="J15" s="166"/>
      <c r="K15" s="166"/>
      <c r="L15" s="169"/>
      <c r="M15" s="168"/>
      <c r="N15" s="166"/>
      <c r="O15" s="166"/>
      <c r="P15" s="166"/>
      <c r="Q15" s="166"/>
      <c r="R15" s="166"/>
      <c r="S15" s="169"/>
      <c r="T15" s="182">
        <v>177939.42656498367</v>
      </c>
      <c r="U15" s="182"/>
      <c r="V15" s="170">
        <f t="shared" si="0"/>
        <v>177939.42656498367</v>
      </c>
    </row>
    <row r="16" spans="1:22" s="99" customFormat="1">
      <c r="A16" s="100">
        <v>10</v>
      </c>
      <c r="B16" s="115" t="s">
        <v>67</v>
      </c>
      <c r="C16" s="168"/>
      <c r="D16" s="166"/>
      <c r="E16" s="166"/>
      <c r="F16" s="166"/>
      <c r="G16" s="166"/>
      <c r="H16" s="166"/>
      <c r="I16" s="166"/>
      <c r="J16" s="166"/>
      <c r="K16" s="166"/>
      <c r="L16" s="169"/>
      <c r="M16" s="168"/>
      <c r="N16" s="166"/>
      <c r="O16" s="166"/>
      <c r="P16" s="166"/>
      <c r="Q16" s="166"/>
      <c r="R16" s="166"/>
      <c r="S16" s="169"/>
      <c r="T16" s="182"/>
      <c r="U16" s="182"/>
      <c r="V16" s="170">
        <f t="shared" si="0"/>
        <v>0</v>
      </c>
    </row>
    <row r="17" spans="1:22" s="99" customFormat="1">
      <c r="A17" s="100">
        <v>11</v>
      </c>
      <c r="B17" s="115" t="s">
        <v>68</v>
      </c>
      <c r="C17" s="168"/>
      <c r="D17" s="166"/>
      <c r="E17" s="166"/>
      <c r="F17" s="166"/>
      <c r="G17" s="166"/>
      <c r="H17" s="166"/>
      <c r="I17" s="166"/>
      <c r="J17" s="166"/>
      <c r="K17" s="166"/>
      <c r="L17" s="169"/>
      <c r="M17" s="168"/>
      <c r="N17" s="166"/>
      <c r="O17" s="166"/>
      <c r="P17" s="166"/>
      <c r="Q17" s="166"/>
      <c r="R17" s="166"/>
      <c r="S17" s="169"/>
      <c r="T17" s="182"/>
      <c r="U17" s="182"/>
      <c r="V17" s="170">
        <f t="shared" si="0"/>
        <v>0</v>
      </c>
    </row>
    <row r="18" spans="1:22" s="99" customFormat="1">
      <c r="A18" s="100">
        <v>12</v>
      </c>
      <c r="B18" s="115" t="s">
        <v>69</v>
      </c>
      <c r="C18" s="168"/>
      <c r="D18" s="166"/>
      <c r="E18" s="166"/>
      <c r="F18" s="166"/>
      <c r="G18" s="166"/>
      <c r="H18" s="166"/>
      <c r="I18" s="166"/>
      <c r="J18" s="166"/>
      <c r="K18" s="166"/>
      <c r="L18" s="169"/>
      <c r="M18" s="168"/>
      <c r="N18" s="166"/>
      <c r="O18" s="166"/>
      <c r="P18" s="166"/>
      <c r="Q18" s="166"/>
      <c r="R18" s="166"/>
      <c r="S18" s="169"/>
      <c r="T18" s="182"/>
      <c r="U18" s="182"/>
      <c r="V18" s="170">
        <f t="shared" si="0"/>
        <v>0</v>
      </c>
    </row>
    <row r="19" spans="1:22" s="99" customFormat="1">
      <c r="A19" s="100">
        <v>13</v>
      </c>
      <c r="B19" s="115" t="s">
        <v>70</v>
      </c>
      <c r="C19" s="168"/>
      <c r="D19" s="166"/>
      <c r="E19" s="166"/>
      <c r="F19" s="166"/>
      <c r="G19" s="166"/>
      <c r="H19" s="166"/>
      <c r="I19" s="166"/>
      <c r="J19" s="166"/>
      <c r="K19" s="166"/>
      <c r="L19" s="169"/>
      <c r="M19" s="168"/>
      <c r="N19" s="166"/>
      <c r="O19" s="166"/>
      <c r="P19" s="166"/>
      <c r="Q19" s="166"/>
      <c r="R19" s="166"/>
      <c r="S19" s="169"/>
      <c r="T19" s="182"/>
      <c r="U19" s="182"/>
      <c r="V19" s="170">
        <f t="shared" si="0"/>
        <v>0</v>
      </c>
    </row>
    <row r="20" spans="1:22" s="99" customFormat="1">
      <c r="A20" s="100">
        <v>14</v>
      </c>
      <c r="B20" s="115" t="s">
        <v>154</v>
      </c>
      <c r="C20" s="168"/>
      <c r="D20" s="166"/>
      <c r="E20" s="166"/>
      <c r="F20" s="166"/>
      <c r="G20" s="166"/>
      <c r="H20" s="166"/>
      <c r="I20" s="166"/>
      <c r="J20" s="166"/>
      <c r="K20" s="166"/>
      <c r="L20" s="169"/>
      <c r="M20" s="168"/>
      <c r="N20" s="166"/>
      <c r="O20" s="166"/>
      <c r="P20" s="166"/>
      <c r="Q20" s="166"/>
      <c r="R20" s="166"/>
      <c r="S20" s="169"/>
      <c r="T20" s="182"/>
      <c r="U20" s="182"/>
      <c r="V20" s="170">
        <f t="shared" si="0"/>
        <v>0</v>
      </c>
    </row>
    <row r="21" spans="1:22" ht="14.4" thickBot="1">
      <c r="A21" s="65"/>
      <c r="B21" s="66" t="s">
        <v>66</v>
      </c>
      <c r="C21" s="171">
        <f>SUM(C7:C20)</f>
        <v>0</v>
      </c>
      <c r="D21" s="167">
        <f t="shared" ref="D21:V21" si="1">SUM(D7:D20)</f>
        <v>36288216.60780289</v>
      </c>
      <c r="E21" s="167">
        <f t="shared" si="1"/>
        <v>0</v>
      </c>
      <c r="F21" s="167">
        <f t="shared" si="1"/>
        <v>0</v>
      </c>
      <c r="G21" s="167">
        <f t="shared" si="1"/>
        <v>0</v>
      </c>
      <c r="H21" s="167">
        <f t="shared" si="1"/>
        <v>0</v>
      </c>
      <c r="I21" s="167">
        <f t="shared" si="1"/>
        <v>0</v>
      </c>
      <c r="J21" s="167">
        <f t="shared" si="1"/>
        <v>0</v>
      </c>
      <c r="K21" s="167">
        <f t="shared" si="1"/>
        <v>0</v>
      </c>
      <c r="L21" s="172">
        <f t="shared" si="1"/>
        <v>0</v>
      </c>
      <c r="M21" s="171">
        <f t="shared" si="1"/>
        <v>0</v>
      </c>
      <c r="N21" s="167">
        <f t="shared" si="1"/>
        <v>0</v>
      </c>
      <c r="O21" s="167">
        <f t="shared" si="1"/>
        <v>0</v>
      </c>
      <c r="P21" s="167">
        <f t="shared" si="1"/>
        <v>0</v>
      </c>
      <c r="Q21" s="167">
        <f t="shared" si="1"/>
        <v>0</v>
      </c>
      <c r="R21" s="167">
        <f t="shared" si="1"/>
        <v>0</v>
      </c>
      <c r="S21" s="172">
        <f t="shared" si="1"/>
        <v>0</v>
      </c>
      <c r="T21" s="172">
        <f>SUM(T7:T20)</f>
        <v>32582136.474436536</v>
      </c>
      <c r="U21" s="172">
        <f t="shared" si="1"/>
        <v>3706080.1333663575</v>
      </c>
      <c r="V21" s="173">
        <f t="shared" si="1"/>
        <v>36288216.60780289</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scale="1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85" zoomScaleNormal="85" workbookViewId="0">
      <pane xSplit="1" ySplit="7" topLeftCell="B8" activePane="bottomRight" state="frozen"/>
      <selection activeCell="E17" sqref="E17:H44"/>
      <selection pane="topRight" activeCell="E17" sqref="E17:H44"/>
      <selection pane="bottomLeft" activeCell="E17" sqref="E17:H44"/>
      <selection pane="bottomRight" activeCell="E17" sqref="E17:H44"/>
    </sheetView>
  </sheetViews>
  <sheetFormatPr defaultColWidth="9.109375" defaultRowHeight="13.8"/>
  <cols>
    <col min="1" max="1" width="10.5546875" style="2" bestFit="1" customWidth="1"/>
    <col min="2" max="2" width="99.6640625" style="2" customWidth="1"/>
    <col min="3" max="3" width="20.88671875" style="2" customWidth="1"/>
    <col min="4" max="4" width="14.88671875" style="2" bestFit="1" customWidth="1"/>
    <col min="5" max="5" width="18.44140625" style="2" customWidth="1"/>
    <col min="6" max="6" width="17.33203125" style="2" customWidth="1"/>
    <col min="7" max="7" width="20.109375" style="2" customWidth="1"/>
    <col min="8" max="8" width="15.33203125" style="2" customWidth="1"/>
    <col min="9" max="16384" width="9.109375" style="12"/>
  </cols>
  <sheetData>
    <row r="1" spans="1:9">
      <c r="A1" s="2" t="s">
        <v>108</v>
      </c>
      <c r="B1" s="215" t="str">
        <f>Info!C2</f>
        <v>სს ”ლიბერთი ბანკი”</v>
      </c>
    </row>
    <row r="2" spans="1:9">
      <c r="A2" s="2" t="s">
        <v>109</v>
      </c>
      <c r="B2" s="496">
        <f>'1. key ratios'!B2</f>
        <v>45199</v>
      </c>
    </row>
    <row r="4" spans="1:9" ht="14.4" thickBot="1">
      <c r="A4" s="2" t="s">
        <v>261</v>
      </c>
      <c r="B4" s="185" t="s">
        <v>296</v>
      </c>
    </row>
    <row r="5" spans="1:9">
      <c r="A5" s="63"/>
      <c r="B5" s="97"/>
      <c r="C5" s="773" t="s">
        <v>0</v>
      </c>
      <c r="D5" s="773" t="s">
        <v>1</v>
      </c>
      <c r="E5" s="773" t="s">
        <v>2</v>
      </c>
      <c r="F5" s="773" t="s">
        <v>3</v>
      </c>
      <c r="G5" s="774" t="s">
        <v>4</v>
      </c>
      <c r="H5" s="775" t="s">
        <v>5</v>
      </c>
      <c r="I5" s="24"/>
    </row>
    <row r="6" spans="1:9" ht="15" customHeight="1">
      <c r="A6" s="96"/>
      <c r="B6" s="22"/>
      <c r="C6" s="923" t="s">
        <v>288</v>
      </c>
      <c r="D6" s="927" t="s">
        <v>309</v>
      </c>
      <c r="E6" s="928"/>
      <c r="F6" s="923" t="s">
        <v>315</v>
      </c>
      <c r="G6" s="923" t="s">
        <v>316</v>
      </c>
      <c r="H6" s="925" t="s">
        <v>290</v>
      </c>
      <c r="I6" s="24"/>
    </row>
    <row r="7" spans="1:9" ht="69">
      <c r="A7" s="96"/>
      <c r="B7" s="22"/>
      <c r="C7" s="924"/>
      <c r="D7" s="184" t="s">
        <v>291</v>
      </c>
      <c r="E7" s="184" t="s">
        <v>289</v>
      </c>
      <c r="F7" s="924"/>
      <c r="G7" s="924"/>
      <c r="H7" s="926"/>
      <c r="I7" s="24"/>
    </row>
    <row r="8" spans="1:9">
      <c r="A8" s="54">
        <v>1</v>
      </c>
      <c r="B8" s="115" t="s">
        <v>134</v>
      </c>
      <c r="C8" s="174">
        <v>447205470.99020976</v>
      </c>
      <c r="D8" s="175"/>
      <c r="E8" s="174"/>
      <c r="F8" s="174">
        <v>72472288.802449882</v>
      </c>
      <c r="G8" s="225">
        <v>72472288.802449882</v>
      </c>
      <c r="H8" s="190">
        <f>G8/(C8+E8)</f>
        <v>0.16205590830984365</v>
      </c>
    </row>
    <row r="9" spans="1:9" ht="15" customHeight="1">
      <c r="A9" s="54">
        <v>2</v>
      </c>
      <c r="B9" s="115" t="s">
        <v>135</v>
      </c>
      <c r="C9" s="174"/>
      <c r="D9" s="175"/>
      <c r="E9" s="174"/>
      <c r="F9" s="174"/>
      <c r="G9" s="225"/>
      <c r="H9" s="190"/>
    </row>
    <row r="10" spans="1:9">
      <c r="A10" s="54">
        <v>3</v>
      </c>
      <c r="B10" s="115" t="s">
        <v>136</v>
      </c>
      <c r="C10" s="174"/>
      <c r="D10" s="175"/>
      <c r="E10" s="174"/>
      <c r="F10" s="174"/>
      <c r="G10" s="225"/>
      <c r="H10" s="190"/>
    </row>
    <row r="11" spans="1:9">
      <c r="A11" s="54">
        <v>4</v>
      </c>
      <c r="B11" s="115" t="s">
        <v>137</v>
      </c>
      <c r="C11" s="174"/>
      <c r="D11" s="175"/>
      <c r="E11" s="174"/>
      <c r="F11" s="174"/>
      <c r="G11" s="225"/>
      <c r="H11" s="190"/>
    </row>
    <row r="12" spans="1:9">
      <c r="A12" s="54">
        <v>5</v>
      </c>
      <c r="B12" s="115" t="s">
        <v>949</v>
      </c>
      <c r="C12" s="174">
        <v>39988096.196860455</v>
      </c>
      <c r="D12" s="175"/>
      <c r="E12" s="174"/>
      <c r="F12" s="174">
        <v>39988096.196860455</v>
      </c>
      <c r="G12" s="225">
        <v>22879996.196860455</v>
      </c>
      <c r="H12" s="190">
        <f t="shared" ref="H12:H21" si="0">G12/(C12+E12)</f>
        <v>0.57217017995112274</v>
      </c>
    </row>
    <row r="13" spans="1:9">
      <c r="A13" s="54">
        <v>6</v>
      </c>
      <c r="B13" s="115" t="s">
        <v>138</v>
      </c>
      <c r="C13" s="174">
        <v>129330001.67539948</v>
      </c>
      <c r="D13" s="175"/>
      <c r="E13" s="174"/>
      <c r="F13" s="174">
        <v>34631761.324668169</v>
      </c>
      <c r="G13" s="225">
        <v>34631761.324668169</v>
      </c>
      <c r="H13" s="190">
        <f t="shared" si="0"/>
        <v>0.26777824848088322</v>
      </c>
    </row>
    <row r="14" spans="1:9">
      <c r="A14" s="54">
        <v>7</v>
      </c>
      <c r="B14" s="115" t="s">
        <v>71</v>
      </c>
      <c r="C14" s="174">
        <v>488327034.93892431</v>
      </c>
      <c r="D14" s="175">
        <v>150465811.99455467</v>
      </c>
      <c r="E14" s="174">
        <v>32858842.638279025</v>
      </c>
      <c r="F14" s="175">
        <v>521185877.57720333</v>
      </c>
      <c r="G14" s="225">
        <v>517003202.60384774</v>
      </c>
      <c r="H14" s="190">
        <f>G14/(C14+E14)</f>
        <v>0.99197469625846491</v>
      </c>
    </row>
    <row r="15" spans="1:9">
      <c r="A15" s="54">
        <v>8</v>
      </c>
      <c r="B15" s="115" t="s">
        <v>72</v>
      </c>
      <c r="C15" s="174">
        <v>1814634423.4435437</v>
      </c>
      <c r="D15" s="175">
        <v>65789492.426723778</v>
      </c>
      <c r="E15" s="174">
        <v>21506352.932181798</v>
      </c>
      <c r="F15" s="175">
        <v>1377105582.2817941</v>
      </c>
      <c r="G15" s="225">
        <v>1362286080.0739117</v>
      </c>
      <c r="H15" s="190">
        <f t="shared" si="0"/>
        <v>0.74192899455283923</v>
      </c>
    </row>
    <row r="16" spans="1:9">
      <c r="A16" s="54">
        <v>9</v>
      </c>
      <c r="B16" s="115" t="s">
        <v>950</v>
      </c>
      <c r="C16" s="174">
        <v>426921491.84284317</v>
      </c>
      <c r="D16" s="175"/>
      <c r="E16" s="174"/>
      <c r="F16" s="175">
        <v>149422522.14499509</v>
      </c>
      <c r="G16" s="225">
        <v>149244582.7184301</v>
      </c>
      <c r="H16" s="190">
        <f t="shared" si="0"/>
        <v>0.34958320339930199</v>
      </c>
    </row>
    <row r="17" spans="1:8">
      <c r="A17" s="54">
        <v>10</v>
      </c>
      <c r="B17" s="115" t="s">
        <v>67</v>
      </c>
      <c r="C17" s="174">
        <v>27789122.384090032</v>
      </c>
      <c r="D17" s="175"/>
      <c r="E17" s="174"/>
      <c r="F17" s="175">
        <v>27628522.087852333</v>
      </c>
      <c r="G17" s="225">
        <v>27627181.737852331</v>
      </c>
      <c r="H17" s="190">
        <f t="shared" si="0"/>
        <v>0.99417251671357509</v>
      </c>
    </row>
    <row r="18" spans="1:8">
      <c r="A18" s="54">
        <v>11</v>
      </c>
      <c r="B18" s="115" t="s">
        <v>68</v>
      </c>
      <c r="C18" s="174">
        <v>2007587</v>
      </c>
      <c r="D18" s="175"/>
      <c r="E18" s="174"/>
      <c r="F18" s="175">
        <v>5018967.5</v>
      </c>
      <c r="G18" s="225">
        <v>5018967.5</v>
      </c>
      <c r="H18" s="190">
        <f t="shared" si="0"/>
        <v>2.5</v>
      </c>
    </row>
    <row r="19" spans="1:8">
      <c r="A19" s="54">
        <v>12</v>
      </c>
      <c r="B19" s="115" t="s">
        <v>69</v>
      </c>
      <c r="C19" s="174"/>
      <c r="D19" s="175"/>
      <c r="E19" s="174"/>
      <c r="F19" s="175"/>
      <c r="G19" s="225"/>
      <c r="H19" s="190"/>
    </row>
    <row r="20" spans="1:8">
      <c r="A20" s="54">
        <v>13</v>
      </c>
      <c r="B20" s="115" t="s">
        <v>70</v>
      </c>
      <c r="C20" s="174"/>
      <c r="D20" s="175"/>
      <c r="E20" s="174"/>
      <c r="F20" s="175"/>
      <c r="G20" s="225"/>
      <c r="H20" s="190"/>
    </row>
    <row r="21" spans="1:8">
      <c r="A21" s="54">
        <v>14</v>
      </c>
      <c r="B21" s="115" t="s">
        <v>154</v>
      </c>
      <c r="C21" s="174">
        <v>549795925.85500002</v>
      </c>
      <c r="D21" s="175"/>
      <c r="E21" s="174"/>
      <c r="F21" s="175">
        <v>183977642.595</v>
      </c>
      <c r="G21" s="225">
        <v>183977642.595</v>
      </c>
      <c r="H21" s="190">
        <f t="shared" si="0"/>
        <v>0.3346289667550596</v>
      </c>
    </row>
    <row r="22" spans="1:8" ht="14.4" thickBot="1">
      <c r="A22" s="98"/>
      <c r="B22" s="102" t="s">
        <v>66</v>
      </c>
      <c r="C22" s="167">
        <f>SUM(C8:C21)</f>
        <v>3925999154.3268709</v>
      </c>
      <c r="D22" s="167">
        <f>SUM(D8:D21)</f>
        <v>216255304.42127845</v>
      </c>
      <c r="E22" s="167">
        <f>SUM(E8:E21)</f>
        <v>54365195.570460826</v>
      </c>
      <c r="F22" s="167">
        <f>SUM(F8:F21)</f>
        <v>2411431260.5108232</v>
      </c>
      <c r="G22" s="167">
        <f>SUM(G8:G21)</f>
        <v>2375141703.55302</v>
      </c>
      <c r="H22" s="191">
        <f>G22/(C22+E22)</f>
        <v>0.59671464588770218</v>
      </c>
    </row>
    <row r="28" spans="1:8" ht="10.5" customHeight="1"/>
  </sheetData>
  <mergeCells count="5">
    <mergeCell ref="C6:C7"/>
    <mergeCell ref="F6:F7"/>
    <mergeCell ref="G6:G7"/>
    <mergeCell ref="H6:H7"/>
    <mergeCell ref="D6:E6"/>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activeCell="E17" sqref="E17:H44"/>
      <selection pane="topRight" activeCell="E17" sqref="E17:H44"/>
      <selection pane="bottomLeft" activeCell="E17" sqref="E17:H44"/>
      <selection pane="bottomRight" activeCell="E17" sqref="E17:H44"/>
    </sheetView>
  </sheetViews>
  <sheetFormatPr defaultColWidth="9.109375" defaultRowHeight="13.8"/>
  <cols>
    <col min="1" max="1" width="10.5546875" style="215" bestFit="1" customWidth="1"/>
    <col min="2" max="2" width="96.109375" style="215" customWidth="1"/>
    <col min="3" max="3" width="14.88671875" style="215" bestFit="1" customWidth="1"/>
    <col min="4" max="4" width="12.6640625" style="215" customWidth="1"/>
    <col min="5" max="5" width="14.44140625" style="215" bestFit="1" customWidth="1"/>
    <col min="6" max="8" width="12.6640625" style="215" customWidth="1"/>
    <col min="9" max="9" width="13.33203125" style="215" bestFit="1" customWidth="1"/>
    <col min="10" max="11" width="12.6640625" style="215" customWidth="1"/>
    <col min="12" max="16384" width="9.109375" style="215"/>
  </cols>
  <sheetData>
    <row r="1" spans="1:11">
      <c r="A1" s="215" t="s">
        <v>108</v>
      </c>
      <c r="B1" s="215" t="str">
        <f>Info!C2</f>
        <v>სს ”ლიბერთი ბანკი”</v>
      </c>
    </row>
    <row r="2" spans="1:11">
      <c r="A2" s="215" t="s">
        <v>109</v>
      </c>
      <c r="B2" s="496">
        <f>'1. key ratios'!B2</f>
        <v>45199</v>
      </c>
      <c r="C2" s="216"/>
      <c r="D2" s="216"/>
    </row>
    <row r="3" spans="1:11">
      <c r="B3" s="216"/>
      <c r="C3" s="216"/>
      <c r="D3" s="216"/>
    </row>
    <row r="4" spans="1:11" ht="14.4" thickBot="1">
      <c r="A4" s="215" t="s">
        <v>352</v>
      </c>
      <c r="B4" s="185" t="s">
        <v>351</v>
      </c>
      <c r="C4" s="216"/>
      <c r="D4" s="216"/>
    </row>
    <row r="5" spans="1:11" ht="30" customHeight="1">
      <c r="A5" s="932"/>
      <c r="B5" s="933"/>
      <c r="C5" s="930" t="s">
        <v>384</v>
      </c>
      <c r="D5" s="930"/>
      <c r="E5" s="930"/>
      <c r="F5" s="930" t="s">
        <v>385</v>
      </c>
      <c r="G5" s="930"/>
      <c r="H5" s="930"/>
      <c r="I5" s="930" t="s">
        <v>386</v>
      </c>
      <c r="J5" s="930"/>
      <c r="K5" s="931"/>
    </row>
    <row r="6" spans="1:11">
      <c r="A6" s="213"/>
      <c r="B6" s="214"/>
      <c r="C6" s="217" t="s">
        <v>26</v>
      </c>
      <c r="D6" s="217" t="s">
        <v>90</v>
      </c>
      <c r="E6" s="217" t="s">
        <v>66</v>
      </c>
      <c r="F6" s="217" t="s">
        <v>26</v>
      </c>
      <c r="G6" s="217" t="s">
        <v>90</v>
      </c>
      <c r="H6" s="217" t="s">
        <v>66</v>
      </c>
      <c r="I6" s="217" t="s">
        <v>26</v>
      </c>
      <c r="J6" s="217" t="s">
        <v>90</v>
      </c>
      <c r="K6" s="219" t="s">
        <v>66</v>
      </c>
    </row>
    <row r="7" spans="1:11">
      <c r="A7" s="220" t="s">
        <v>322</v>
      </c>
      <c r="B7" s="212"/>
      <c r="C7" s="212"/>
      <c r="D7" s="212"/>
      <c r="E7" s="212"/>
      <c r="F7" s="212"/>
      <c r="G7" s="212"/>
      <c r="H7" s="212"/>
      <c r="I7" s="212"/>
      <c r="J7" s="212"/>
      <c r="K7" s="221"/>
    </row>
    <row r="8" spans="1:11">
      <c r="A8" s="211">
        <v>1</v>
      </c>
      <c r="B8" s="196" t="s">
        <v>322</v>
      </c>
      <c r="C8" s="540"/>
      <c r="D8" s="540"/>
      <c r="E8" s="540"/>
      <c r="F8" s="541">
        <v>593370804.06795025</v>
      </c>
      <c r="G8" s="541">
        <v>244064706.59409112</v>
      </c>
      <c r="H8" s="541">
        <v>837435510.66204083</v>
      </c>
      <c r="I8" s="541">
        <v>589423982.4396894</v>
      </c>
      <c r="J8" s="541">
        <v>149148722.41743058</v>
      </c>
      <c r="K8" s="542">
        <v>738572704.85712016</v>
      </c>
    </row>
    <row r="9" spans="1:11">
      <c r="A9" s="220" t="s">
        <v>323</v>
      </c>
      <c r="B9" s="212"/>
      <c r="C9" s="543"/>
      <c r="D9" s="543"/>
      <c r="E9" s="543"/>
      <c r="F9" s="543"/>
      <c r="G9" s="543"/>
      <c r="H9" s="543"/>
      <c r="I9" s="543"/>
      <c r="J9" s="543"/>
      <c r="K9" s="544"/>
    </row>
    <row r="10" spans="1:11">
      <c r="A10" s="222">
        <v>2</v>
      </c>
      <c r="B10" s="197" t="s">
        <v>324</v>
      </c>
      <c r="C10" s="545">
        <v>1028877817.1870044</v>
      </c>
      <c r="D10" s="546">
        <v>464050551.8003881</v>
      </c>
      <c r="E10" s="546">
        <v>1492928368.9873927</v>
      </c>
      <c r="F10" s="546">
        <v>162828554.23978797</v>
      </c>
      <c r="G10" s="546">
        <v>104338548.73252371</v>
      </c>
      <c r="H10" s="546">
        <v>267167102.97231153</v>
      </c>
      <c r="I10" s="546">
        <v>42315668.235546067</v>
      </c>
      <c r="J10" s="546">
        <v>28328719.894686159</v>
      </c>
      <c r="K10" s="547">
        <v>70644388.130232245</v>
      </c>
    </row>
    <row r="11" spans="1:11">
      <c r="A11" s="222">
        <v>3</v>
      </c>
      <c r="B11" s="197" t="s">
        <v>325</v>
      </c>
      <c r="C11" s="545">
        <v>1113374635.1868696</v>
      </c>
      <c r="D11" s="546">
        <v>334592669.16648138</v>
      </c>
      <c r="E11" s="546">
        <v>1447967304.3533514</v>
      </c>
      <c r="F11" s="546">
        <v>346582008.10418755</v>
      </c>
      <c r="G11" s="546">
        <v>77909623.474984854</v>
      </c>
      <c r="H11" s="546">
        <v>424491631.57917237</v>
      </c>
      <c r="I11" s="546">
        <v>294422713.57449025</v>
      </c>
      <c r="J11" s="546">
        <v>67314113.821679324</v>
      </c>
      <c r="K11" s="547">
        <v>361736827.39616954</v>
      </c>
    </row>
    <row r="12" spans="1:11">
      <c r="A12" s="222">
        <v>4</v>
      </c>
      <c r="B12" s="197" t="s">
        <v>326</v>
      </c>
      <c r="C12" s="545"/>
      <c r="D12" s="546"/>
      <c r="E12" s="546">
        <v>0</v>
      </c>
      <c r="F12" s="546"/>
      <c r="G12" s="546"/>
      <c r="H12" s="546"/>
      <c r="I12" s="546"/>
      <c r="J12" s="546"/>
      <c r="K12" s="547"/>
    </row>
    <row r="13" spans="1:11">
      <c r="A13" s="222">
        <v>5</v>
      </c>
      <c r="B13" s="197" t="s">
        <v>327</v>
      </c>
      <c r="C13" s="545">
        <v>21784.909130434786</v>
      </c>
      <c r="D13" s="546">
        <v>0</v>
      </c>
      <c r="E13" s="546">
        <v>21784.909130434786</v>
      </c>
      <c r="F13" s="546">
        <v>21784.909130434786</v>
      </c>
      <c r="G13" s="546">
        <v>0</v>
      </c>
      <c r="H13" s="546">
        <v>21784.909130434786</v>
      </c>
      <c r="I13" s="546">
        <v>21784.909130434786</v>
      </c>
      <c r="J13" s="546">
        <v>0</v>
      </c>
      <c r="K13" s="547">
        <v>21784.909130434786</v>
      </c>
    </row>
    <row r="14" spans="1:11">
      <c r="A14" s="222">
        <v>6</v>
      </c>
      <c r="B14" s="197" t="s">
        <v>342</v>
      </c>
      <c r="C14" s="545">
        <v>46571031.247391313</v>
      </c>
      <c r="D14" s="546">
        <v>13122637.078876801</v>
      </c>
      <c r="E14" s="546">
        <v>59693668.326268099</v>
      </c>
      <c r="F14" s="546">
        <v>20499593.394096192</v>
      </c>
      <c r="G14" s="546">
        <v>26040461.479505658</v>
      </c>
      <c r="H14" s="546">
        <v>46540054.873601846</v>
      </c>
      <c r="I14" s="546">
        <v>6873033.8991793469</v>
      </c>
      <c r="J14" s="546">
        <v>9028398.8216635045</v>
      </c>
      <c r="K14" s="547">
        <v>15901432.720842853</v>
      </c>
    </row>
    <row r="15" spans="1:11">
      <c r="A15" s="222">
        <v>7</v>
      </c>
      <c r="B15" s="197" t="s">
        <v>329</v>
      </c>
      <c r="C15" s="545">
        <v>163313209.0193328</v>
      </c>
      <c r="D15" s="546">
        <v>50149961.861614577</v>
      </c>
      <c r="E15" s="546">
        <v>213463170.88094741</v>
      </c>
      <c r="F15" s="546">
        <v>50923912.790065229</v>
      </c>
      <c r="G15" s="546">
        <v>8629175.0337065216</v>
      </c>
      <c r="H15" s="546">
        <v>59553087.823771723</v>
      </c>
      <c r="I15" s="546">
        <v>49512303.68642389</v>
      </c>
      <c r="J15" s="546">
        <v>9168852.2842962816</v>
      </c>
      <c r="K15" s="547">
        <v>58681155.970720187</v>
      </c>
    </row>
    <row r="16" spans="1:11">
      <c r="A16" s="222">
        <v>8</v>
      </c>
      <c r="B16" s="198" t="s">
        <v>330</v>
      </c>
      <c r="C16" s="545">
        <v>2352158477.5497289</v>
      </c>
      <c r="D16" s="546">
        <v>861915819.90736091</v>
      </c>
      <c r="E16" s="546">
        <v>3214074297.4570899</v>
      </c>
      <c r="F16" s="546">
        <v>580855853.43726742</v>
      </c>
      <c r="G16" s="546">
        <v>216917808.72072074</v>
      </c>
      <c r="H16" s="546">
        <v>797773662.15798783</v>
      </c>
      <c r="I16" s="546">
        <v>393145504.30476999</v>
      </c>
      <c r="J16" s="546">
        <v>113840084.82232526</v>
      </c>
      <c r="K16" s="547">
        <v>506985589.12709522</v>
      </c>
    </row>
    <row r="17" spans="1:11">
      <c r="A17" s="220" t="s">
        <v>331</v>
      </c>
      <c r="B17" s="212"/>
      <c r="C17" s="543"/>
      <c r="D17" s="543"/>
      <c r="E17" s="543"/>
      <c r="F17" s="543"/>
      <c r="G17" s="543"/>
      <c r="H17" s="543"/>
      <c r="I17" s="543"/>
      <c r="J17" s="543"/>
      <c r="K17" s="544"/>
    </row>
    <row r="18" spans="1:11">
      <c r="A18" s="222">
        <v>9</v>
      </c>
      <c r="B18" s="197" t="s">
        <v>332</v>
      </c>
      <c r="C18" s="545">
        <v>6750000</v>
      </c>
      <c r="D18" s="546">
        <v>0</v>
      </c>
      <c r="E18" s="546">
        <v>6750000</v>
      </c>
      <c r="F18" s="546">
        <v>0</v>
      </c>
      <c r="G18" s="546">
        <v>0</v>
      </c>
      <c r="H18" s="546">
        <v>0</v>
      </c>
      <c r="I18" s="546">
        <v>0</v>
      </c>
      <c r="J18" s="546">
        <v>0</v>
      </c>
      <c r="K18" s="547">
        <v>0</v>
      </c>
    </row>
    <row r="19" spans="1:11">
      <c r="A19" s="222">
        <v>10</v>
      </c>
      <c r="B19" s="197" t="s">
        <v>333</v>
      </c>
      <c r="C19" s="545">
        <v>1995919239.9681115</v>
      </c>
      <c r="D19" s="546">
        <v>550221333.47718108</v>
      </c>
      <c r="E19" s="546">
        <v>2546140573.4452929</v>
      </c>
      <c r="F19" s="546">
        <v>95892488.57265161</v>
      </c>
      <c r="G19" s="546">
        <v>30394114.237316847</v>
      </c>
      <c r="H19" s="546">
        <v>126286602.80996841</v>
      </c>
      <c r="I19" s="546">
        <v>99857099.227325544</v>
      </c>
      <c r="J19" s="546">
        <v>127475080.45990768</v>
      </c>
      <c r="K19" s="547">
        <v>227332179.68723321</v>
      </c>
    </row>
    <row r="20" spans="1:11">
      <c r="A20" s="222">
        <v>11</v>
      </c>
      <c r="B20" s="197" t="s">
        <v>334</v>
      </c>
      <c r="C20" s="545">
        <v>43230279.523329459</v>
      </c>
      <c r="D20" s="546">
        <v>9575391.448616175</v>
      </c>
      <c r="E20" s="546">
        <v>52805670.971945658</v>
      </c>
      <c r="F20" s="546">
        <v>1624315.6446890924</v>
      </c>
      <c r="G20" s="546">
        <v>0</v>
      </c>
      <c r="H20" s="546">
        <v>1624315.6446890924</v>
      </c>
      <c r="I20" s="546">
        <v>1624315.6446890924</v>
      </c>
      <c r="J20" s="546">
        <v>0</v>
      </c>
      <c r="K20" s="547">
        <v>1624315.6446890924</v>
      </c>
    </row>
    <row r="21" spans="1:11" ht="14.4" thickBot="1">
      <c r="A21" s="145">
        <v>12</v>
      </c>
      <c r="B21" s="223" t="s">
        <v>335</v>
      </c>
      <c r="C21" s="548">
        <v>2045899519.491441</v>
      </c>
      <c r="D21" s="549">
        <v>559796724.92579722</v>
      </c>
      <c r="E21" s="548">
        <v>2605696244.4172382</v>
      </c>
      <c r="F21" s="549">
        <v>97516804.217340708</v>
      </c>
      <c r="G21" s="549">
        <v>30394114.237316847</v>
      </c>
      <c r="H21" s="549">
        <v>127910918.45465751</v>
      </c>
      <c r="I21" s="549">
        <v>101481414.87201464</v>
      </c>
      <c r="J21" s="549">
        <v>127475080.45990768</v>
      </c>
      <c r="K21" s="550">
        <v>228956495.33192232</v>
      </c>
    </row>
    <row r="22" spans="1:11" ht="27" customHeight="1" thickBot="1">
      <c r="A22" s="209"/>
      <c r="B22" s="210"/>
      <c r="C22" s="210"/>
      <c r="D22" s="210"/>
      <c r="E22" s="210"/>
      <c r="F22" s="929" t="s">
        <v>336</v>
      </c>
      <c r="G22" s="930"/>
      <c r="H22" s="930"/>
      <c r="I22" s="929" t="s">
        <v>337</v>
      </c>
      <c r="J22" s="930"/>
      <c r="K22" s="931"/>
    </row>
    <row r="23" spans="1:11">
      <c r="A23" s="202">
        <v>13</v>
      </c>
      <c r="B23" s="199" t="s">
        <v>322</v>
      </c>
      <c r="C23" s="208"/>
      <c r="D23" s="208"/>
      <c r="E23" s="208"/>
      <c r="F23" s="551">
        <v>593370804.06795025</v>
      </c>
      <c r="G23" s="551">
        <v>244064706.59409112</v>
      </c>
      <c r="H23" s="551">
        <v>837435510.66204143</v>
      </c>
      <c r="I23" s="551">
        <v>589423982.4396894</v>
      </c>
      <c r="J23" s="551">
        <v>149148722.41743058</v>
      </c>
      <c r="K23" s="552">
        <v>738572704.85712004</v>
      </c>
    </row>
    <row r="24" spans="1:11" ht="14.4" thickBot="1">
      <c r="A24" s="203">
        <v>14</v>
      </c>
      <c r="B24" s="200" t="s">
        <v>338</v>
      </c>
      <c r="C24" s="224"/>
      <c r="D24" s="206"/>
      <c r="E24" s="207"/>
      <c r="F24" s="553">
        <v>483339049.21992671</v>
      </c>
      <c r="G24" s="553">
        <v>186523694.48340389</v>
      </c>
      <c r="H24" s="553">
        <v>669862743.70333028</v>
      </c>
      <c r="I24" s="553">
        <v>291664089.43275535</v>
      </c>
      <c r="J24" s="553">
        <v>28460021.205581315</v>
      </c>
      <c r="K24" s="554">
        <v>278029093.79517293</v>
      </c>
    </row>
    <row r="25" spans="1:11" ht="14.4" thickBot="1">
      <c r="A25" s="204">
        <v>15</v>
      </c>
      <c r="B25" s="201" t="s">
        <v>339</v>
      </c>
      <c r="C25" s="205"/>
      <c r="D25" s="205"/>
      <c r="E25" s="205"/>
      <c r="F25" s="555">
        <v>1.2276492144088225</v>
      </c>
      <c r="G25" s="555">
        <v>1.3084917027300624</v>
      </c>
      <c r="H25" s="555">
        <v>1.2501598551850885</v>
      </c>
      <c r="I25" s="555">
        <v>2.0209000826465617</v>
      </c>
      <c r="J25" s="555">
        <v>5.2406398906048928</v>
      </c>
      <c r="K25" s="556">
        <v>2.6564583395766292</v>
      </c>
    </row>
    <row r="28" spans="1:11" ht="41.4">
      <c r="B28" s="23" t="s">
        <v>383</v>
      </c>
    </row>
  </sheetData>
  <mergeCells count="6">
    <mergeCell ref="F22:H22"/>
    <mergeCell ref="I22:K22"/>
    <mergeCell ref="A5:B5"/>
    <mergeCell ref="C5:E5"/>
    <mergeCell ref="F5:H5"/>
    <mergeCell ref="I5:K5"/>
  </mergeCells>
  <pageMargins left="0.7" right="0.7" top="0.75" bottom="0.75" header="0.3" footer="0.3"/>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5" zoomScaleNormal="85" workbookViewId="0">
      <pane xSplit="1" ySplit="5" topLeftCell="B6" activePane="bottomRight" state="frozen"/>
      <selection activeCell="E17" sqref="E17:H44"/>
      <selection pane="topRight" activeCell="E17" sqref="E17:H44"/>
      <selection pane="bottomLeft" activeCell="E17" sqref="E17:H44"/>
      <selection pane="bottomRight" activeCell="E17" sqref="E17:H44"/>
    </sheetView>
  </sheetViews>
  <sheetFormatPr defaultColWidth="9.109375" defaultRowHeight="13.8"/>
  <cols>
    <col min="1" max="1" width="10.5546875" style="39" bestFit="1" customWidth="1"/>
    <col min="2" max="2" width="59" style="39" customWidth="1"/>
    <col min="3" max="3" width="15.5546875" style="39" bestFit="1" customWidth="1"/>
    <col min="4" max="4" width="10.77734375" style="39" customWidth="1"/>
    <col min="5" max="5" width="18.33203125" style="39" bestFit="1" customWidth="1"/>
    <col min="6" max="10" width="10.6640625" style="39" customWidth="1"/>
    <col min="11" max="11" width="11.5546875" style="39" bestFit="1" customWidth="1"/>
    <col min="12" max="13" width="10.6640625" style="39" customWidth="1"/>
    <col min="14" max="14" width="19.44140625" style="39" customWidth="1"/>
    <col min="15" max="16384" width="9.109375" style="12"/>
  </cols>
  <sheetData>
    <row r="1" spans="1:14">
      <c r="A1" s="5" t="s">
        <v>108</v>
      </c>
      <c r="B1" s="39" t="str">
        <f>Info!C2</f>
        <v>სს ”ლიბერთი ბანკი”</v>
      </c>
    </row>
    <row r="2" spans="1:14" ht="14.25" customHeight="1">
      <c r="A2" s="39" t="s">
        <v>109</v>
      </c>
      <c r="B2" s="496">
        <f>'1. key ratios'!B2</f>
        <v>45199</v>
      </c>
    </row>
    <row r="3" spans="1:14" ht="14.25" customHeight="1"/>
    <row r="4" spans="1:14" ht="14.4" thickBot="1">
      <c r="A4" s="2" t="s">
        <v>262</v>
      </c>
      <c r="B4" s="56" t="s">
        <v>74</v>
      </c>
    </row>
    <row r="5" spans="1:14" s="25" customFormat="1">
      <c r="A5" s="111"/>
      <c r="B5" s="112"/>
      <c r="C5" s="113" t="s">
        <v>0</v>
      </c>
      <c r="D5" s="113" t="s">
        <v>1</v>
      </c>
      <c r="E5" s="113" t="s">
        <v>2</v>
      </c>
      <c r="F5" s="113" t="s">
        <v>3</v>
      </c>
      <c r="G5" s="113" t="s">
        <v>4</v>
      </c>
      <c r="H5" s="113" t="s">
        <v>5</v>
      </c>
      <c r="I5" s="113" t="s">
        <v>145</v>
      </c>
      <c r="J5" s="113" t="s">
        <v>146</v>
      </c>
      <c r="K5" s="113" t="s">
        <v>147</v>
      </c>
      <c r="L5" s="113" t="s">
        <v>148</v>
      </c>
      <c r="M5" s="113" t="s">
        <v>149</v>
      </c>
      <c r="N5" s="114" t="s">
        <v>150</v>
      </c>
    </row>
    <row r="6" spans="1:14" ht="75.75" customHeight="1">
      <c r="A6" s="103"/>
      <c r="B6" s="68"/>
      <c r="C6" s="69" t="s">
        <v>84</v>
      </c>
      <c r="D6" s="70" t="s">
        <v>73</v>
      </c>
      <c r="E6" s="71" t="s">
        <v>83</v>
      </c>
      <c r="F6" s="72">
        <v>0</v>
      </c>
      <c r="G6" s="72">
        <v>0.2</v>
      </c>
      <c r="H6" s="72">
        <v>0.35</v>
      </c>
      <c r="I6" s="72">
        <v>0.5</v>
      </c>
      <c r="J6" s="72">
        <v>0.75</v>
      </c>
      <c r="K6" s="72">
        <v>1</v>
      </c>
      <c r="L6" s="72">
        <v>1.5</v>
      </c>
      <c r="M6" s="72">
        <v>2.5</v>
      </c>
      <c r="N6" s="104" t="s">
        <v>74</v>
      </c>
    </row>
    <row r="7" spans="1:14">
      <c r="A7" s="105">
        <v>1</v>
      </c>
      <c r="B7" s="73" t="s">
        <v>75</v>
      </c>
      <c r="C7" s="601">
        <f>SUM(C8:C13)</f>
        <v>102860301</v>
      </c>
      <c r="D7" s="602"/>
      <c r="E7" s="603">
        <f t="shared" ref="E7:M7" si="0">SUM(E8:E13)</f>
        <v>9472801.8900000006</v>
      </c>
      <c r="F7" s="601">
        <f>SUM(F8:F13)</f>
        <v>0</v>
      </c>
      <c r="G7" s="601">
        <f t="shared" si="0"/>
        <v>0</v>
      </c>
      <c r="H7" s="601">
        <f t="shared" si="0"/>
        <v>0</v>
      </c>
      <c r="I7" s="601">
        <f t="shared" si="0"/>
        <v>0</v>
      </c>
      <c r="J7" s="601">
        <f t="shared" si="0"/>
        <v>0</v>
      </c>
      <c r="K7" s="601">
        <f t="shared" si="0"/>
        <v>9472801.8900000006</v>
      </c>
      <c r="L7" s="601">
        <f t="shared" si="0"/>
        <v>0</v>
      </c>
      <c r="M7" s="601">
        <f t="shared" si="0"/>
        <v>0</v>
      </c>
      <c r="N7" s="106">
        <f>SUM(N8:N13)</f>
        <v>9472801.8900000006</v>
      </c>
    </row>
    <row r="8" spans="1:14">
      <c r="A8" s="105">
        <v>1.1000000000000001</v>
      </c>
      <c r="B8" s="74" t="s">
        <v>76</v>
      </c>
      <c r="C8" s="604">
        <v>0</v>
      </c>
      <c r="D8" s="605">
        <v>0.02</v>
      </c>
      <c r="E8" s="603">
        <f>C8*D8</f>
        <v>0</v>
      </c>
      <c r="F8" s="604"/>
      <c r="G8" s="604"/>
      <c r="H8" s="604"/>
      <c r="I8" s="604"/>
      <c r="J8" s="604"/>
      <c r="K8" s="604">
        <v>0</v>
      </c>
      <c r="L8" s="604"/>
      <c r="M8" s="604"/>
      <c r="N8" s="106">
        <f>SUMPRODUCT($F$6:$M$6,F8:M8)</f>
        <v>0</v>
      </c>
    </row>
    <row r="9" spans="1:14">
      <c r="A9" s="105">
        <v>1.2</v>
      </c>
      <c r="B9" s="74" t="s">
        <v>77</v>
      </c>
      <c r="C9" s="604">
        <v>0</v>
      </c>
      <c r="D9" s="605">
        <v>0.05</v>
      </c>
      <c r="E9" s="603">
        <f>C9*D9</f>
        <v>0</v>
      </c>
      <c r="F9" s="604"/>
      <c r="G9" s="604"/>
      <c r="H9" s="604"/>
      <c r="I9" s="604"/>
      <c r="J9" s="604"/>
      <c r="K9" s="604">
        <v>0</v>
      </c>
      <c r="L9" s="604"/>
      <c r="M9" s="604"/>
      <c r="N9" s="106">
        <f t="shared" ref="N9:N12" si="1">SUMPRODUCT($F$6:$M$6,F9:M9)</f>
        <v>0</v>
      </c>
    </row>
    <row r="10" spans="1:14">
      <c r="A10" s="105">
        <v>1.3</v>
      </c>
      <c r="B10" s="74" t="s">
        <v>78</v>
      </c>
      <c r="C10" s="604">
        <v>61394374</v>
      </c>
      <c r="D10" s="605">
        <v>0.08</v>
      </c>
      <c r="E10" s="603">
        <f>C10*D10</f>
        <v>4911549.92</v>
      </c>
      <c r="F10" s="604"/>
      <c r="G10" s="604"/>
      <c r="H10" s="604"/>
      <c r="I10" s="604"/>
      <c r="J10" s="604"/>
      <c r="K10" s="604">
        <v>4911549.92</v>
      </c>
      <c r="L10" s="604"/>
      <c r="M10" s="604"/>
      <c r="N10" s="106">
        <f>SUMPRODUCT($F$6:$M$6,F10:M10)</f>
        <v>4911549.92</v>
      </c>
    </row>
    <row r="11" spans="1:14">
      <c r="A11" s="105">
        <v>1.4</v>
      </c>
      <c r="B11" s="74" t="s">
        <v>79</v>
      </c>
      <c r="C11" s="604">
        <v>41465927</v>
      </c>
      <c r="D11" s="605">
        <v>0.11</v>
      </c>
      <c r="E11" s="603">
        <f>C11*D11</f>
        <v>4561251.97</v>
      </c>
      <c r="F11" s="604"/>
      <c r="G11" s="604"/>
      <c r="H11" s="604"/>
      <c r="I11" s="604"/>
      <c r="J11" s="604"/>
      <c r="K11" s="604">
        <v>4561251.97</v>
      </c>
      <c r="L11" s="604"/>
      <c r="M11" s="604"/>
      <c r="N11" s="106">
        <f t="shared" si="1"/>
        <v>4561251.97</v>
      </c>
    </row>
    <row r="12" spans="1:14">
      <c r="A12" s="105">
        <v>1.5</v>
      </c>
      <c r="B12" s="74" t="s">
        <v>80</v>
      </c>
      <c r="C12" s="604">
        <v>0</v>
      </c>
      <c r="D12" s="605">
        <v>0.14000000000000001</v>
      </c>
      <c r="E12" s="603">
        <f>C12*D12</f>
        <v>0</v>
      </c>
      <c r="F12" s="604"/>
      <c r="G12" s="604"/>
      <c r="H12" s="604"/>
      <c r="I12" s="604"/>
      <c r="J12" s="604"/>
      <c r="K12" s="604"/>
      <c r="L12" s="604"/>
      <c r="M12" s="604"/>
      <c r="N12" s="106">
        <f t="shared" si="1"/>
        <v>0</v>
      </c>
    </row>
    <row r="13" spans="1:14">
      <c r="A13" s="105">
        <v>1.6</v>
      </c>
      <c r="B13" s="75" t="s">
        <v>81</v>
      </c>
      <c r="C13" s="604">
        <v>0</v>
      </c>
      <c r="D13" s="606"/>
      <c r="E13" s="604"/>
      <c r="F13" s="604"/>
      <c r="G13" s="604"/>
      <c r="H13" s="604"/>
      <c r="I13" s="604"/>
      <c r="J13" s="604"/>
      <c r="K13" s="604"/>
      <c r="L13" s="604"/>
      <c r="M13" s="604"/>
      <c r="N13" s="106">
        <f>SUMPRODUCT($F$6:$M$6,F13:M13)</f>
        <v>0</v>
      </c>
    </row>
    <row r="14" spans="1:14">
      <c r="A14" s="105">
        <v>2</v>
      </c>
      <c r="B14" s="76" t="s">
        <v>82</v>
      </c>
      <c r="C14" s="601">
        <f>SUM(C15:C20)</f>
        <v>0</v>
      </c>
      <c r="D14" s="602"/>
      <c r="E14" s="603">
        <f t="shared" ref="E14:M14" si="2">SUM(E15:E20)</f>
        <v>0</v>
      </c>
      <c r="F14" s="604">
        <f t="shared" si="2"/>
        <v>0</v>
      </c>
      <c r="G14" s="604">
        <f t="shared" si="2"/>
        <v>0</v>
      </c>
      <c r="H14" s="604">
        <f t="shared" si="2"/>
        <v>0</v>
      </c>
      <c r="I14" s="604">
        <f t="shared" si="2"/>
        <v>0</v>
      </c>
      <c r="J14" s="604">
        <f t="shared" si="2"/>
        <v>0</v>
      </c>
      <c r="K14" s="604">
        <f t="shared" si="2"/>
        <v>0</v>
      </c>
      <c r="L14" s="604">
        <f t="shared" si="2"/>
        <v>0</v>
      </c>
      <c r="M14" s="604">
        <f t="shared" si="2"/>
        <v>0</v>
      </c>
      <c r="N14" s="106">
        <f>SUM(N15:N20)</f>
        <v>0</v>
      </c>
    </row>
    <row r="15" spans="1:14">
      <c r="A15" s="105">
        <v>2.1</v>
      </c>
      <c r="B15" s="75" t="s">
        <v>76</v>
      </c>
      <c r="C15" s="604"/>
      <c r="D15" s="605">
        <v>5.0000000000000001E-3</v>
      </c>
      <c r="E15" s="603">
        <f>C15*D15</f>
        <v>0</v>
      </c>
      <c r="F15" s="604"/>
      <c r="G15" s="604"/>
      <c r="H15" s="604"/>
      <c r="I15" s="604"/>
      <c r="J15" s="604"/>
      <c r="K15" s="604"/>
      <c r="L15" s="604"/>
      <c r="M15" s="604"/>
      <c r="N15" s="106">
        <f>SUMPRODUCT($F$6:$M$6,F15:M15)</f>
        <v>0</v>
      </c>
    </row>
    <row r="16" spans="1:14">
      <c r="A16" s="105">
        <v>2.2000000000000002</v>
      </c>
      <c r="B16" s="75" t="s">
        <v>77</v>
      </c>
      <c r="C16" s="604"/>
      <c r="D16" s="605">
        <v>0.01</v>
      </c>
      <c r="E16" s="603">
        <f>C16*D16</f>
        <v>0</v>
      </c>
      <c r="F16" s="604"/>
      <c r="G16" s="604"/>
      <c r="H16" s="604"/>
      <c r="I16" s="604"/>
      <c r="J16" s="604"/>
      <c r="K16" s="604"/>
      <c r="L16" s="604"/>
      <c r="M16" s="604"/>
      <c r="N16" s="106">
        <f t="shared" ref="N16:N20" si="3">SUMPRODUCT($F$6:$M$6,F16:M16)</f>
        <v>0</v>
      </c>
    </row>
    <row r="17" spans="1:14">
      <c r="A17" s="105">
        <v>2.2999999999999998</v>
      </c>
      <c r="B17" s="75" t="s">
        <v>78</v>
      </c>
      <c r="C17" s="604"/>
      <c r="D17" s="605">
        <v>0.02</v>
      </c>
      <c r="E17" s="603">
        <f>C17*D17</f>
        <v>0</v>
      </c>
      <c r="F17" s="604"/>
      <c r="G17" s="604"/>
      <c r="H17" s="604"/>
      <c r="I17" s="604"/>
      <c r="J17" s="604"/>
      <c r="K17" s="604"/>
      <c r="L17" s="604"/>
      <c r="M17" s="604"/>
      <c r="N17" s="106">
        <f t="shared" si="3"/>
        <v>0</v>
      </c>
    </row>
    <row r="18" spans="1:14">
      <c r="A18" s="105">
        <v>2.4</v>
      </c>
      <c r="B18" s="75" t="s">
        <v>79</v>
      </c>
      <c r="C18" s="604"/>
      <c r="D18" s="605">
        <v>0.03</v>
      </c>
      <c r="E18" s="603">
        <f>C18*D18</f>
        <v>0</v>
      </c>
      <c r="F18" s="604"/>
      <c r="G18" s="604"/>
      <c r="H18" s="604"/>
      <c r="I18" s="604"/>
      <c r="J18" s="604"/>
      <c r="K18" s="604"/>
      <c r="L18" s="604"/>
      <c r="M18" s="604"/>
      <c r="N18" s="106">
        <f t="shared" si="3"/>
        <v>0</v>
      </c>
    </row>
    <row r="19" spans="1:14">
      <c r="A19" s="105">
        <v>2.5</v>
      </c>
      <c r="B19" s="75" t="s">
        <v>80</v>
      </c>
      <c r="C19" s="604"/>
      <c r="D19" s="605">
        <v>0.04</v>
      </c>
      <c r="E19" s="603">
        <f>C19*D19</f>
        <v>0</v>
      </c>
      <c r="F19" s="604"/>
      <c r="G19" s="604"/>
      <c r="H19" s="604"/>
      <c r="I19" s="604"/>
      <c r="J19" s="604"/>
      <c r="K19" s="604"/>
      <c r="L19" s="604"/>
      <c r="M19" s="604"/>
      <c r="N19" s="106">
        <f t="shared" si="3"/>
        <v>0</v>
      </c>
    </row>
    <row r="20" spans="1:14">
      <c r="A20" s="105">
        <v>2.6</v>
      </c>
      <c r="B20" s="75" t="s">
        <v>81</v>
      </c>
      <c r="C20" s="604"/>
      <c r="D20" s="606"/>
      <c r="E20" s="607"/>
      <c r="F20" s="604"/>
      <c r="G20" s="604"/>
      <c r="H20" s="604"/>
      <c r="I20" s="604"/>
      <c r="J20" s="604"/>
      <c r="K20" s="604"/>
      <c r="L20" s="604"/>
      <c r="M20" s="604"/>
      <c r="N20" s="106">
        <f t="shared" si="3"/>
        <v>0</v>
      </c>
    </row>
    <row r="21" spans="1:14" ht="14.4" thickBot="1">
      <c r="A21" s="107">
        <v>3</v>
      </c>
      <c r="B21" s="108" t="s">
        <v>66</v>
      </c>
      <c r="C21" s="176">
        <f>C14+C7</f>
        <v>102860301</v>
      </c>
      <c r="D21" s="109"/>
      <c r="E21" s="177">
        <f>E14+E7</f>
        <v>9472801.8900000006</v>
      </c>
      <c r="F21" s="178">
        <f>F7+F14</f>
        <v>0</v>
      </c>
      <c r="G21" s="178">
        <f t="shared" ref="G21:L21" si="4">G7+G14</f>
        <v>0</v>
      </c>
      <c r="H21" s="178">
        <f t="shared" si="4"/>
        <v>0</v>
      </c>
      <c r="I21" s="178">
        <f t="shared" si="4"/>
        <v>0</v>
      </c>
      <c r="J21" s="178">
        <f t="shared" si="4"/>
        <v>0</v>
      </c>
      <c r="K21" s="178">
        <f t="shared" si="4"/>
        <v>9472801.8900000006</v>
      </c>
      <c r="L21" s="178">
        <f t="shared" si="4"/>
        <v>0</v>
      </c>
      <c r="M21" s="178">
        <f>M7+M14</f>
        <v>0</v>
      </c>
      <c r="N21" s="110">
        <f>N14+N7</f>
        <v>9472801.8900000006</v>
      </c>
    </row>
    <row r="22" spans="1:14">
      <c r="E22" s="179"/>
      <c r="F22" s="179"/>
      <c r="G22" s="179"/>
      <c r="H22" s="179"/>
      <c r="I22" s="179"/>
      <c r="J22" s="179"/>
      <c r="K22" s="179"/>
      <c r="L22" s="179"/>
      <c r="M22" s="179"/>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pageSetup scale="3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4" zoomScale="85" zoomScaleNormal="85" workbookViewId="0">
      <selection activeCell="E17" sqref="E17:H44"/>
    </sheetView>
  </sheetViews>
  <sheetFormatPr defaultRowHeight="14.4"/>
  <cols>
    <col min="1" max="1" width="11.44140625" customWidth="1"/>
    <col min="2" max="2" width="77.88671875" style="4" customWidth="1"/>
    <col min="3" max="3" width="17.6640625" customWidth="1"/>
    <col min="5" max="6" width="9" customWidth="1"/>
  </cols>
  <sheetData>
    <row r="1" spans="1:3">
      <c r="A1" s="215" t="s">
        <v>108</v>
      </c>
      <c r="B1" t="str">
        <f>Info!C2</f>
        <v>სს ”ლიბერთი ბანკი”</v>
      </c>
    </row>
    <row r="2" spans="1:3">
      <c r="A2" s="215" t="s">
        <v>109</v>
      </c>
      <c r="B2" s="496">
        <f>'1. key ratios'!B2</f>
        <v>45199</v>
      </c>
    </row>
    <row r="3" spans="1:3">
      <c r="A3" s="215"/>
      <c r="B3"/>
    </row>
    <row r="4" spans="1:3" ht="15" thickBot="1">
      <c r="A4" s="215" t="s">
        <v>428</v>
      </c>
      <c r="B4" t="s">
        <v>387</v>
      </c>
    </row>
    <row r="5" spans="1:3">
      <c r="A5" s="836"/>
      <c r="B5" s="837" t="s">
        <v>388</v>
      </c>
      <c r="C5" s="838"/>
    </row>
    <row r="6" spans="1:3">
      <c r="A6" s="839">
        <v>1</v>
      </c>
      <c r="B6" s="840" t="s">
        <v>440</v>
      </c>
      <c r="C6" s="841">
        <v>3925999154.3268709</v>
      </c>
    </row>
    <row r="7" spans="1:3">
      <c r="A7" s="839">
        <v>2</v>
      </c>
      <c r="B7" s="840" t="s">
        <v>389</v>
      </c>
      <c r="C7" s="841">
        <v>-85230967.190915599</v>
      </c>
    </row>
    <row r="8" spans="1:3">
      <c r="A8" s="842">
        <v>3</v>
      </c>
      <c r="B8" s="843" t="s">
        <v>390</v>
      </c>
      <c r="C8" s="844">
        <f>C6+C7</f>
        <v>3840768187.1359553</v>
      </c>
    </row>
    <row r="9" spans="1:3">
      <c r="A9" s="845"/>
      <c r="B9" s="846" t="s">
        <v>391</v>
      </c>
      <c r="C9" s="847"/>
    </row>
    <row r="10" spans="1:3">
      <c r="A10" s="848">
        <v>4</v>
      </c>
      <c r="B10" s="849" t="s">
        <v>392</v>
      </c>
      <c r="C10" s="841"/>
    </row>
    <row r="11" spans="1:3">
      <c r="A11" s="848">
        <v>5</v>
      </c>
      <c r="B11" s="850" t="s">
        <v>393</v>
      </c>
      <c r="C11" s="841"/>
    </row>
    <row r="12" spans="1:3">
      <c r="A12" s="848" t="s">
        <v>394</v>
      </c>
      <c r="B12" s="840" t="s">
        <v>395</v>
      </c>
      <c r="C12" s="844">
        <f>'15. CCR'!E21</f>
        <v>9472801.8900000006</v>
      </c>
    </row>
    <row r="13" spans="1:3" ht="16.8" customHeight="1">
      <c r="A13" s="851">
        <v>6</v>
      </c>
      <c r="B13" s="852" t="s">
        <v>396</v>
      </c>
      <c r="C13" s="841"/>
    </row>
    <row r="14" spans="1:3">
      <c r="A14" s="851">
        <v>7</v>
      </c>
      <c r="B14" s="853" t="s">
        <v>397</v>
      </c>
      <c r="C14" s="841"/>
    </row>
    <row r="15" spans="1:3">
      <c r="A15" s="854">
        <v>8</v>
      </c>
      <c r="B15" s="840" t="s">
        <v>398</v>
      </c>
      <c r="C15" s="841"/>
    </row>
    <row r="16" spans="1:3" ht="22.8">
      <c r="A16" s="851">
        <v>9</v>
      </c>
      <c r="B16" s="853" t="s">
        <v>399</v>
      </c>
      <c r="C16" s="841"/>
    </row>
    <row r="17" spans="1:3">
      <c r="A17" s="851">
        <v>10</v>
      </c>
      <c r="B17" s="853" t="s">
        <v>400</v>
      </c>
      <c r="C17" s="841"/>
    </row>
    <row r="18" spans="1:3">
      <c r="A18" s="855">
        <v>11</v>
      </c>
      <c r="B18" s="856" t="s">
        <v>401</v>
      </c>
      <c r="C18" s="844">
        <f>SUM(C10:C17)</f>
        <v>9472801.8900000006</v>
      </c>
    </row>
    <row r="19" spans="1:3">
      <c r="A19" s="845"/>
      <c r="B19" s="846" t="s">
        <v>402</v>
      </c>
      <c r="C19" s="857"/>
    </row>
    <row r="20" spans="1:3" ht="21" customHeight="1">
      <c r="A20" s="851">
        <v>12</v>
      </c>
      <c r="B20" s="849" t="s">
        <v>403</v>
      </c>
      <c r="C20" s="841"/>
    </row>
    <row r="21" spans="1:3">
      <c r="A21" s="851">
        <v>13</v>
      </c>
      <c r="B21" s="849" t="s">
        <v>404</v>
      </c>
      <c r="C21" s="841"/>
    </row>
    <row r="22" spans="1:3">
      <c r="A22" s="851">
        <v>14</v>
      </c>
      <c r="B22" s="849" t="s">
        <v>405</v>
      </c>
      <c r="C22" s="841"/>
    </row>
    <row r="23" spans="1:3" ht="22.8">
      <c r="A23" s="851" t="s">
        <v>406</v>
      </c>
      <c r="B23" s="849" t="s">
        <v>407</v>
      </c>
      <c r="C23" s="841"/>
    </row>
    <row r="24" spans="1:3">
      <c r="A24" s="851">
        <v>15</v>
      </c>
      <c r="B24" s="849" t="s">
        <v>408</v>
      </c>
      <c r="C24" s="841"/>
    </row>
    <row r="25" spans="1:3">
      <c r="A25" s="851" t="s">
        <v>409</v>
      </c>
      <c r="B25" s="840" t="s">
        <v>410</v>
      </c>
      <c r="C25" s="841"/>
    </row>
    <row r="26" spans="1:3">
      <c r="A26" s="855">
        <v>16</v>
      </c>
      <c r="B26" s="856" t="s">
        <v>411</v>
      </c>
      <c r="C26" s="844">
        <f>SUM(C20:C25)</f>
        <v>0</v>
      </c>
    </row>
    <row r="27" spans="1:3">
      <c r="A27" s="845"/>
      <c r="B27" s="846" t="s">
        <v>412</v>
      </c>
      <c r="C27" s="847"/>
    </row>
    <row r="28" spans="1:3">
      <c r="A28" s="848">
        <v>17</v>
      </c>
      <c r="B28" s="840" t="s">
        <v>413</v>
      </c>
      <c r="C28" s="841">
        <v>216255304.42127845</v>
      </c>
    </row>
    <row r="29" spans="1:3">
      <c r="A29" s="848">
        <v>18</v>
      </c>
      <c r="B29" s="840" t="s">
        <v>414</v>
      </c>
      <c r="C29" s="841">
        <v>-150253531.33212814</v>
      </c>
    </row>
    <row r="30" spans="1:3">
      <c r="A30" s="855">
        <v>19</v>
      </c>
      <c r="B30" s="856" t="s">
        <v>415</v>
      </c>
      <c r="C30" s="844">
        <f>C28+C29</f>
        <v>66001773.08915031</v>
      </c>
    </row>
    <row r="31" spans="1:3">
      <c r="A31" s="858"/>
      <c r="B31" s="846" t="s">
        <v>416</v>
      </c>
      <c r="C31" s="847"/>
    </row>
    <row r="32" spans="1:3">
      <c r="A32" s="848" t="s">
        <v>417</v>
      </c>
      <c r="B32" s="849" t="s">
        <v>418</v>
      </c>
      <c r="C32" s="859"/>
    </row>
    <row r="33" spans="1:3">
      <c r="A33" s="848" t="s">
        <v>419</v>
      </c>
      <c r="B33" s="850" t="s">
        <v>420</v>
      </c>
      <c r="C33" s="859"/>
    </row>
    <row r="34" spans="1:3">
      <c r="A34" s="845"/>
      <c r="B34" s="846" t="s">
        <v>421</v>
      </c>
      <c r="C34" s="847"/>
    </row>
    <row r="35" spans="1:3">
      <c r="A35" s="855">
        <v>20</v>
      </c>
      <c r="B35" s="856" t="s">
        <v>86</v>
      </c>
      <c r="C35" s="844">
        <f>'1. key ratios'!C9</f>
        <v>389526196.1214807</v>
      </c>
    </row>
    <row r="36" spans="1:3">
      <c r="A36" s="855">
        <v>21</v>
      </c>
      <c r="B36" s="856" t="s">
        <v>422</v>
      </c>
      <c r="C36" s="844">
        <f>C8+C18+C26+C30</f>
        <v>3916242762.1151056</v>
      </c>
    </row>
    <row r="37" spans="1:3">
      <c r="A37" s="860"/>
      <c r="B37" s="861" t="s">
        <v>387</v>
      </c>
      <c r="C37" s="847"/>
    </row>
    <row r="38" spans="1:3">
      <c r="A38" s="855">
        <v>22</v>
      </c>
      <c r="B38" s="856" t="s">
        <v>387</v>
      </c>
      <c r="C38" s="862">
        <f>IFERROR(C35/C36,0)</f>
        <v>9.9464261993580619E-2</v>
      </c>
    </row>
    <row r="39" spans="1:3">
      <c r="A39" s="860"/>
      <c r="B39" s="861" t="s">
        <v>423</v>
      </c>
      <c r="C39" s="847"/>
    </row>
    <row r="40" spans="1:3">
      <c r="A40" s="863" t="s">
        <v>424</v>
      </c>
      <c r="B40" s="849" t="s">
        <v>425</v>
      </c>
      <c r="C40" s="859"/>
    </row>
    <row r="41" spans="1:3" ht="15" thickBot="1">
      <c r="A41" s="864" t="s">
        <v>426</v>
      </c>
      <c r="B41" s="865" t="s">
        <v>427</v>
      </c>
      <c r="C41" s="866"/>
    </row>
    <row r="43" spans="1:3">
      <c r="B43" s="254" t="s">
        <v>441</v>
      </c>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75" zoomScaleNormal="75" workbookViewId="0">
      <pane xSplit="2" ySplit="6" topLeftCell="C8" activePane="bottomRight" state="frozen"/>
      <selection activeCell="E17" sqref="E17:H44"/>
      <selection pane="topRight" activeCell="E17" sqref="E17:H44"/>
      <selection pane="bottomLeft" activeCell="E17" sqref="E17:H44"/>
      <selection pane="bottomRight" activeCell="E17" sqref="E17:H44"/>
    </sheetView>
  </sheetViews>
  <sheetFormatPr defaultRowHeight="14.4"/>
  <cols>
    <col min="1" max="1" width="9.88671875" style="215" bestFit="1" customWidth="1"/>
    <col min="2" max="2" width="79.44140625" style="23" customWidth="1"/>
    <col min="3" max="6" width="17.5546875" style="215" customWidth="1"/>
    <col min="7" max="7" width="23" style="215" bestFit="1" customWidth="1"/>
  </cols>
  <sheetData>
    <row r="1" spans="1:7">
      <c r="A1" s="215" t="s">
        <v>108</v>
      </c>
      <c r="B1" s="215" t="str">
        <f>Info!C2</f>
        <v>სს ”ლიბერთი ბანკი”</v>
      </c>
    </row>
    <row r="2" spans="1:7">
      <c r="A2" s="215" t="s">
        <v>109</v>
      </c>
      <c r="B2" s="496">
        <f>'1. key ratios'!B2</f>
        <v>45199</v>
      </c>
    </row>
    <row r="3" spans="1:7">
      <c r="B3" s="263"/>
    </row>
    <row r="4" spans="1:7" ht="15" thickBot="1">
      <c r="A4" s="215" t="s">
        <v>488</v>
      </c>
      <c r="B4" s="264" t="s">
        <v>453</v>
      </c>
    </row>
    <row r="5" spans="1:7" ht="14.4" customHeight="1">
      <c r="A5" s="265"/>
      <c r="B5" s="266"/>
      <c r="C5" s="934" t="s">
        <v>454</v>
      </c>
      <c r="D5" s="934"/>
      <c r="E5" s="934"/>
      <c r="F5" s="934"/>
      <c r="G5" s="935" t="s">
        <v>455</v>
      </c>
    </row>
    <row r="6" spans="1:7" ht="15" customHeight="1">
      <c r="A6" s="267"/>
      <c r="B6" s="268"/>
      <c r="C6" s="696" t="s">
        <v>456</v>
      </c>
      <c r="D6" s="697" t="s">
        <v>457</v>
      </c>
      <c r="E6" s="697" t="s">
        <v>458</v>
      </c>
      <c r="F6" s="697" t="s">
        <v>459</v>
      </c>
      <c r="G6" s="936"/>
    </row>
    <row r="7" spans="1:7">
      <c r="A7" s="269"/>
      <c r="B7" s="270" t="s">
        <v>460</v>
      </c>
      <c r="C7" s="271"/>
      <c r="D7" s="271"/>
      <c r="E7" s="271"/>
      <c r="F7" s="271"/>
      <c r="G7" s="272"/>
    </row>
    <row r="8" spans="1:7">
      <c r="A8" s="740">
        <v>1</v>
      </c>
      <c r="B8" s="741" t="s">
        <v>461</v>
      </c>
      <c r="C8" s="657">
        <f>SUM(C9:C10)</f>
        <v>389526196.1214807</v>
      </c>
      <c r="D8" s="657">
        <f>SUM(D9:D10)</f>
        <v>0</v>
      </c>
      <c r="E8" s="657">
        <f>SUM(E9:E10)</f>
        <v>0</v>
      </c>
      <c r="F8" s="657">
        <f>SUM(F9:F10)</f>
        <v>345231640.18044788</v>
      </c>
      <c r="G8" s="658">
        <f>SUM(G9:G10)</f>
        <v>734757836.30192852</v>
      </c>
    </row>
    <row r="9" spans="1:7">
      <c r="A9" s="740">
        <v>2</v>
      </c>
      <c r="B9" s="742" t="s">
        <v>85</v>
      </c>
      <c r="C9" s="657">
        <v>389526196.1214807</v>
      </c>
      <c r="D9" s="657"/>
      <c r="E9" s="657"/>
      <c r="F9" s="657">
        <v>63595190.635999985</v>
      </c>
      <c r="G9" s="658">
        <v>453121386.75748068</v>
      </c>
    </row>
    <row r="10" spans="1:7" ht="15" customHeight="1">
      <c r="A10" s="740">
        <v>3</v>
      </c>
      <c r="B10" s="742" t="s">
        <v>462</v>
      </c>
      <c r="C10" s="659"/>
      <c r="D10" s="659"/>
      <c r="E10" s="659"/>
      <c r="F10" s="657">
        <v>281636449.5444479</v>
      </c>
      <c r="G10" s="658">
        <v>281636449.5444479</v>
      </c>
    </row>
    <row r="11" spans="1:7" ht="27.6">
      <c r="A11" s="740">
        <v>4</v>
      </c>
      <c r="B11" s="741" t="s">
        <v>463</v>
      </c>
      <c r="C11" s="657">
        <f t="shared" ref="C11:E11" si="0">SUM(C12:C13)</f>
        <v>650892435.94411755</v>
      </c>
      <c r="D11" s="657">
        <f t="shared" si="0"/>
        <v>499921818.59682</v>
      </c>
      <c r="E11" s="657">
        <f t="shared" si="0"/>
        <v>344540032.12729502</v>
      </c>
      <c r="F11" s="657">
        <f>SUM(F12:F13)</f>
        <v>23337844.111525003</v>
      </c>
      <c r="G11" s="658">
        <f>SUM(G12:G13)</f>
        <v>1361282915.1321247</v>
      </c>
    </row>
    <row r="12" spans="1:7">
      <c r="A12" s="740">
        <v>5</v>
      </c>
      <c r="B12" s="742" t="s">
        <v>464</v>
      </c>
      <c r="C12" s="657">
        <v>531082964.91535574</v>
      </c>
      <c r="D12" s="582">
        <v>460616912.15476602</v>
      </c>
      <c r="E12" s="657">
        <v>324379661.02432799</v>
      </c>
      <c r="F12" s="657">
        <v>21557905.777208004</v>
      </c>
      <c r="G12" s="658">
        <v>1270755571.6780748</v>
      </c>
    </row>
    <row r="13" spans="1:7">
      <c r="A13" s="740">
        <v>6</v>
      </c>
      <c r="B13" s="742" t="s">
        <v>465</v>
      </c>
      <c r="C13" s="657">
        <v>119809471.02876183</v>
      </c>
      <c r="D13" s="582">
        <v>39304906.442054003</v>
      </c>
      <c r="E13" s="657">
        <v>20160371.102967001</v>
      </c>
      <c r="F13" s="657">
        <v>1779938.3343169999</v>
      </c>
      <c r="G13" s="658">
        <v>90527343.454049915</v>
      </c>
    </row>
    <row r="14" spans="1:7">
      <c r="A14" s="740">
        <v>7</v>
      </c>
      <c r="B14" s="741" t="s">
        <v>466</v>
      </c>
      <c r="C14" s="657">
        <f>SUM(C15:C16)</f>
        <v>762976315.36953437</v>
      </c>
      <c r="D14" s="657">
        <f t="shared" ref="D14:F14" si="1">SUM(D15:D16)</f>
        <v>481930805.42920065</v>
      </c>
      <c r="E14" s="657">
        <f t="shared" si="1"/>
        <v>176149061.44556361</v>
      </c>
      <c r="F14" s="657">
        <f t="shared" si="1"/>
        <v>13328528</v>
      </c>
      <c r="G14" s="658">
        <f>SUM(G15:G16)</f>
        <v>585866083.12839973</v>
      </c>
    </row>
    <row r="15" spans="1:7" ht="51.75" customHeight="1">
      <c r="A15" s="740">
        <v>8</v>
      </c>
      <c r="B15" s="742" t="s">
        <v>467</v>
      </c>
      <c r="C15" s="657">
        <v>680945998.23203516</v>
      </c>
      <c r="D15" s="582">
        <v>301308578.57920063</v>
      </c>
      <c r="E15" s="657">
        <v>70080741.499729604</v>
      </c>
      <c r="F15" s="657">
        <v>13328528</v>
      </c>
      <c r="G15" s="658">
        <v>532831923.15548271</v>
      </c>
    </row>
    <row r="16" spans="1:7" ht="26.25" customHeight="1">
      <c r="A16" s="740">
        <v>9</v>
      </c>
      <c r="B16" s="742" t="s">
        <v>468</v>
      </c>
      <c r="C16" s="657">
        <v>82030317.137499258</v>
      </c>
      <c r="D16" s="582">
        <v>180622226.84999999</v>
      </c>
      <c r="E16" s="657">
        <v>106068319.945834</v>
      </c>
      <c r="F16" s="657">
        <v>0</v>
      </c>
      <c r="G16" s="658">
        <v>53034159.972916998</v>
      </c>
    </row>
    <row r="17" spans="1:7">
      <c r="A17" s="740">
        <v>10</v>
      </c>
      <c r="B17" s="741" t="s">
        <v>469</v>
      </c>
      <c r="C17" s="657"/>
      <c r="D17" s="582"/>
      <c r="E17" s="657"/>
      <c r="F17" s="657"/>
      <c r="G17" s="658"/>
    </row>
    <row r="18" spans="1:7">
      <c r="A18" s="740">
        <v>11</v>
      </c>
      <c r="B18" s="741" t="s">
        <v>89</v>
      </c>
      <c r="C18" s="657">
        <f>SUM(C19:C20)</f>
        <v>867586.87999999989</v>
      </c>
      <c r="D18" s="582">
        <f t="shared" ref="D18:G18" si="2">SUM(D19:D20)</f>
        <v>52826999.849692009</v>
      </c>
      <c r="E18" s="657">
        <f t="shared" si="2"/>
        <v>16488409.323957002</v>
      </c>
      <c r="F18" s="657">
        <f t="shared" si="2"/>
        <v>59842707.20463112</v>
      </c>
      <c r="G18" s="658">
        <f t="shared" si="2"/>
        <v>0</v>
      </c>
    </row>
    <row r="19" spans="1:7">
      <c r="A19" s="740">
        <v>12</v>
      </c>
      <c r="B19" s="742" t="s">
        <v>470</v>
      </c>
      <c r="C19" s="659"/>
      <c r="D19" s="582">
        <v>21532.37</v>
      </c>
      <c r="E19" s="657">
        <v>0</v>
      </c>
      <c r="F19" s="657">
        <v>0</v>
      </c>
      <c r="G19" s="658">
        <v>0</v>
      </c>
    </row>
    <row r="20" spans="1:7" ht="26.25" customHeight="1">
      <c r="A20" s="740">
        <v>13</v>
      </c>
      <c r="B20" s="742" t="s">
        <v>471</v>
      </c>
      <c r="C20" s="657">
        <v>867586.87999999989</v>
      </c>
      <c r="D20" s="657">
        <v>52805467.479692012</v>
      </c>
      <c r="E20" s="657">
        <v>16488409.323957002</v>
      </c>
      <c r="F20" s="657">
        <v>59842707.20463112</v>
      </c>
      <c r="G20" s="658">
        <v>0</v>
      </c>
    </row>
    <row r="21" spans="1:7">
      <c r="A21" s="743">
        <v>14</v>
      </c>
      <c r="B21" s="744" t="s">
        <v>472</v>
      </c>
      <c r="C21" s="659"/>
      <c r="D21" s="659"/>
      <c r="E21" s="659"/>
      <c r="F21" s="659"/>
      <c r="G21" s="660">
        <f>SUM(G8,G11,G14,G17,G18)</f>
        <v>2681906834.5624528</v>
      </c>
    </row>
    <row r="22" spans="1:7">
      <c r="A22" s="273"/>
      <c r="B22" s="282" t="s">
        <v>473</v>
      </c>
      <c r="C22" s="274"/>
      <c r="D22" s="275"/>
      <c r="E22" s="274"/>
      <c r="F22" s="274"/>
      <c r="G22" s="276"/>
    </row>
    <row r="23" spans="1:7">
      <c r="A23" s="740">
        <v>15</v>
      </c>
      <c r="B23" s="741" t="s">
        <v>322</v>
      </c>
      <c r="C23" s="661">
        <v>831921386.61657369</v>
      </c>
      <c r="D23" s="662">
        <v>99247600</v>
      </c>
      <c r="E23" s="661">
        <v>0</v>
      </c>
      <c r="F23" s="661">
        <v>0</v>
      </c>
      <c r="G23" s="658">
        <v>25638894.268308282</v>
      </c>
    </row>
    <row r="24" spans="1:7" ht="15" customHeight="1">
      <c r="A24" s="740">
        <v>16</v>
      </c>
      <c r="B24" s="741" t="s">
        <v>474</v>
      </c>
      <c r="C24" s="657">
        <f>SUM(C25:C27,C29,C31)</f>
        <v>959175.82282559993</v>
      </c>
      <c r="D24" s="582">
        <f t="shared" ref="D24:G24" si="3">SUM(D25:D27,D29,D31)</f>
        <v>773414176.84587955</v>
      </c>
      <c r="E24" s="657">
        <f t="shared" si="3"/>
        <v>351201036.34050375</v>
      </c>
      <c r="F24" s="657">
        <f t="shared" si="3"/>
        <v>1448385566.8868778</v>
      </c>
      <c r="G24" s="658">
        <f t="shared" si="3"/>
        <v>1726932669.8784249</v>
      </c>
    </row>
    <row r="25" spans="1:7" ht="26.25" customHeight="1">
      <c r="A25" s="740">
        <v>17</v>
      </c>
      <c r="B25" s="742" t="s">
        <v>475</v>
      </c>
      <c r="C25" s="657">
        <v>0</v>
      </c>
      <c r="D25" s="582">
        <v>0</v>
      </c>
      <c r="E25" s="657">
        <v>0</v>
      </c>
      <c r="F25" s="657">
        <v>0</v>
      </c>
      <c r="G25" s="658"/>
    </row>
    <row r="26" spans="1:7" ht="26.25" customHeight="1">
      <c r="A26" s="740">
        <v>18</v>
      </c>
      <c r="B26" s="742" t="s">
        <v>476</v>
      </c>
      <c r="C26" s="657">
        <v>959175.82282559993</v>
      </c>
      <c r="D26" s="582">
        <v>26912634.628899999</v>
      </c>
      <c r="E26" s="657">
        <v>25612736.132300001</v>
      </c>
      <c r="F26" s="657">
        <v>43164.647299999997</v>
      </c>
      <c r="G26" s="658">
        <v>16886427.907785002</v>
      </c>
    </row>
    <row r="27" spans="1:7" ht="15" customHeight="1">
      <c r="A27" s="740">
        <v>19</v>
      </c>
      <c r="B27" s="742" t="s">
        <v>477</v>
      </c>
      <c r="C27" s="657"/>
      <c r="D27" s="582">
        <v>695875376.27609491</v>
      </c>
      <c r="E27" s="657">
        <v>290454030.90513104</v>
      </c>
      <c r="F27" s="657">
        <v>1138328987.6903343</v>
      </c>
      <c r="G27" s="658">
        <v>1460744343.1273971</v>
      </c>
    </row>
    <row r="28" spans="1:7">
      <c r="A28" s="740">
        <v>20</v>
      </c>
      <c r="B28" s="745" t="s">
        <v>478</v>
      </c>
      <c r="C28" s="657"/>
      <c r="D28" s="582">
        <v>0</v>
      </c>
      <c r="E28" s="657">
        <v>0</v>
      </c>
      <c r="F28" s="657">
        <v>0</v>
      </c>
      <c r="G28" s="658">
        <v>0</v>
      </c>
    </row>
    <row r="29" spans="1:7" ht="15" customHeight="1">
      <c r="A29" s="740">
        <v>21</v>
      </c>
      <c r="B29" s="742" t="s">
        <v>479</v>
      </c>
      <c r="C29" s="657"/>
      <c r="D29" s="582">
        <v>49348622.210367605</v>
      </c>
      <c r="E29" s="657">
        <v>34817047.570718549</v>
      </c>
      <c r="F29" s="657">
        <v>285448605.72796339</v>
      </c>
      <c r="G29" s="658">
        <v>227624428.61371928</v>
      </c>
    </row>
    <row r="30" spans="1:7">
      <c r="A30" s="740">
        <v>22</v>
      </c>
      <c r="B30" s="745" t="s">
        <v>478</v>
      </c>
      <c r="C30" s="657"/>
      <c r="D30" s="582">
        <v>49348622.210367605</v>
      </c>
      <c r="E30" s="657">
        <v>34817047.570718549</v>
      </c>
      <c r="F30" s="657">
        <v>285448605.72796339</v>
      </c>
      <c r="G30" s="658">
        <v>227624428.61371928</v>
      </c>
    </row>
    <row r="31" spans="1:7" ht="27.6">
      <c r="A31" s="740">
        <v>23</v>
      </c>
      <c r="B31" s="742" t="s">
        <v>480</v>
      </c>
      <c r="C31" s="657"/>
      <c r="D31" s="582">
        <v>1277543.7305169981</v>
      </c>
      <c r="E31" s="657">
        <v>317221.73235419113</v>
      </c>
      <c r="F31" s="657">
        <v>24564808.821279943</v>
      </c>
      <c r="G31" s="658">
        <v>21677470.229523547</v>
      </c>
    </row>
    <row r="32" spans="1:7">
      <c r="A32" s="740">
        <v>24</v>
      </c>
      <c r="B32" s="741" t="s">
        <v>481</v>
      </c>
      <c r="C32" s="657">
        <v>0</v>
      </c>
      <c r="D32" s="582">
        <v>0</v>
      </c>
      <c r="E32" s="657">
        <v>0</v>
      </c>
      <c r="F32" s="657">
        <v>0</v>
      </c>
      <c r="G32" s="658">
        <v>0</v>
      </c>
    </row>
    <row r="33" spans="1:7">
      <c r="A33" s="740">
        <v>25</v>
      </c>
      <c r="B33" s="741" t="s">
        <v>99</v>
      </c>
      <c r="C33" s="657">
        <f>SUM(C34:C35)</f>
        <v>160744762.54908442</v>
      </c>
      <c r="D33" s="657">
        <f>SUM(D34:D35)</f>
        <v>37562288.485415891</v>
      </c>
      <c r="E33" s="657">
        <f>SUM(E34:E35)</f>
        <v>7664670.746832272</v>
      </c>
      <c r="F33" s="657">
        <f>SUM(F34:F35)</f>
        <v>129143921.8575722</v>
      </c>
      <c r="G33" s="658">
        <f>SUM(G34:G35)</f>
        <v>312505000.83778071</v>
      </c>
    </row>
    <row r="34" spans="1:7">
      <c r="A34" s="740">
        <v>26</v>
      </c>
      <c r="B34" s="742" t="s">
        <v>482</v>
      </c>
      <c r="C34" s="659"/>
      <c r="D34" s="582">
        <v>5673.63</v>
      </c>
      <c r="E34" s="657">
        <v>0</v>
      </c>
      <c r="F34" s="657">
        <v>0</v>
      </c>
      <c r="G34" s="658">
        <v>5673.63</v>
      </c>
    </row>
    <row r="35" spans="1:7" ht="15" customHeight="1">
      <c r="A35" s="740">
        <v>27</v>
      </c>
      <c r="B35" s="742" t="s">
        <v>483</v>
      </c>
      <c r="C35" s="657">
        <v>160744762.54908442</v>
      </c>
      <c r="D35" s="582">
        <v>37556614.855415888</v>
      </c>
      <c r="E35" s="657">
        <v>7664670.746832272</v>
      </c>
      <c r="F35" s="657">
        <v>129143921.8575722</v>
      </c>
      <c r="G35" s="658">
        <v>312499327.20778072</v>
      </c>
    </row>
    <row r="36" spans="1:7">
      <c r="A36" s="740">
        <v>28</v>
      </c>
      <c r="B36" s="741" t="s">
        <v>484</v>
      </c>
      <c r="C36" s="657">
        <v>156456515.59899992</v>
      </c>
      <c r="D36" s="582">
        <v>17055255.122524925</v>
      </c>
      <c r="E36" s="657">
        <v>11668093.784789376</v>
      </c>
      <c r="F36" s="657">
        <v>16444479.576866817</v>
      </c>
      <c r="G36" s="658">
        <v>13161832.607211448</v>
      </c>
    </row>
    <row r="37" spans="1:7">
      <c r="A37" s="743">
        <v>29</v>
      </c>
      <c r="B37" s="744" t="s">
        <v>485</v>
      </c>
      <c r="C37" s="659"/>
      <c r="D37" s="659"/>
      <c r="E37" s="659"/>
      <c r="F37" s="659"/>
      <c r="G37" s="660">
        <f>SUM(G23:G24,G32:G33,G36)</f>
        <v>2078238397.5917253</v>
      </c>
    </row>
    <row r="38" spans="1:7">
      <c r="A38" s="269"/>
      <c r="B38" s="277"/>
      <c r="C38" s="698"/>
      <c r="D38" s="698"/>
      <c r="E38" s="698"/>
      <c r="F38" s="698"/>
      <c r="G38" s="278"/>
    </row>
    <row r="39" spans="1:7" ht="15" thickBot="1">
      <c r="A39" s="746">
        <v>30</v>
      </c>
      <c r="B39" s="747" t="s">
        <v>453</v>
      </c>
      <c r="C39" s="224"/>
      <c r="D39" s="206"/>
      <c r="E39" s="206"/>
      <c r="F39" s="279"/>
      <c r="G39" s="761">
        <f>IFERROR(G21/G37,0)</f>
        <v>1.2904712171954198</v>
      </c>
    </row>
    <row r="42" spans="1:7" ht="41.4">
      <c r="B42" s="23" t="s">
        <v>486</v>
      </c>
    </row>
  </sheetData>
  <mergeCells count="2">
    <mergeCell ref="C5:F5"/>
    <mergeCell ref="G5:G6"/>
  </mergeCells>
  <pageMargins left="0.7" right="0.7" top="0.75" bottom="0.75" header="0.3" footer="0.3"/>
  <pageSetup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1"/>
  <sheetViews>
    <sheetView zoomScale="85" zoomScaleNormal="85" workbookViewId="0">
      <pane xSplit="1" ySplit="5" topLeftCell="B12" activePane="bottomRight" state="frozen"/>
      <selection activeCell="E17" sqref="E17:H44"/>
      <selection pane="topRight" activeCell="E17" sqref="E17:H44"/>
      <selection pane="bottomLeft" activeCell="E17" sqref="E17:H44"/>
      <selection pane="bottomRight" activeCell="E17" sqref="E17:H44"/>
    </sheetView>
  </sheetViews>
  <sheetFormatPr defaultRowHeight="14.4"/>
  <cols>
    <col min="1" max="1" width="9.5546875" style="19" bestFit="1" customWidth="1"/>
    <col min="2" max="2" width="80.5546875" style="16" customWidth="1"/>
    <col min="3" max="3" width="14.44140625" style="504" bestFit="1" customWidth="1"/>
    <col min="4" max="5" width="15.109375" style="2" bestFit="1" customWidth="1"/>
    <col min="6" max="6" width="14.44140625" style="2" bestFit="1" customWidth="1"/>
    <col min="7" max="7" width="15.44140625" style="2" bestFit="1" customWidth="1"/>
    <col min="8" max="8" width="6.6640625" customWidth="1"/>
    <col min="9" max="9" width="12.44140625" style="504" customWidth="1"/>
    <col min="10" max="10" width="11.77734375" style="504" customWidth="1"/>
    <col min="11" max="11" width="14" style="504" bestFit="1" customWidth="1"/>
    <col min="12" max="12" width="14.33203125" style="504" bestFit="1" customWidth="1"/>
    <col min="13" max="13" width="9" customWidth="1"/>
    <col min="14" max="14" width="9.109375" customWidth="1"/>
  </cols>
  <sheetData>
    <row r="1" spans="1:15">
      <c r="A1" s="17" t="s">
        <v>108</v>
      </c>
      <c r="B1" s="497" t="str">
        <f>Info!C2</f>
        <v>სს ”ლიბერთი ბანკი”</v>
      </c>
    </row>
    <row r="2" spans="1:15">
      <c r="A2" s="17" t="s">
        <v>109</v>
      </c>
      <c r="B2" s="496">
        <v>45199</v>
      </c>
      <c r="D2" s="18"/>
      <c r="E2" s="18"/>
      <c r="F2" s="18"/>
      <c r="G2" s="18"/>
      <c r="H2" s="1"/>
    </row>
    <row r="3" spans="1:15" ht="15" thickBot="1">
      <c r="A3" s="17"/>
      <c r="D3" s="18"/>
      <c r="E3" s="18"/>
      <c r="F3" s="18"/>
      <c r="G3" s="18"/>
      <c r="H3" s="1"/>
    </row>
    <row r="4" spans="1:15" ht="16.5" customHeight="1" thickBot="1">
      <c r="A4" s="40" t="s">
        <v>252</v>
      </c>
      <c r="B4" s="141" t="s">
        <v>139</v>
      </c>
      <c r="C4" s="142"/>
      <c r="D4" s="873" t="s">
        <v>936</v>
      </c>
      <c r="E4" s="874"/>
      <c r="F4" s="874"/>
      <c r="G4" s="875"/>
      <c r="H4" s="1"/>
      <c r="I4" s="876" t="s">
        <v>937</v>
      </c>
      <c r="J4" s="877"/>
      <c r="K4" s="877"/>
      <c r="L4" s="878"/>
    </row>
    <row r="5" spans="1:15">
      <c r="A5" s="192" t="s">
        <v>25</v>
      </c>
      <c r="B5" s="193"/>
      <c r="C5" s="575" t="str">
        <f>INT((MONTH($B$2))/3)&amp;"Q"&amp;"-"&amp;YEAR($B$2)</f>
        <v>3Q-2023</v>
      </c>
      <c r="D5" s="261" t="str">
        <f>IF(INT(MONTH($B$2))=3, "4"&amp;"Q"&amp;"-"&amp;YEAR($B$2)-1, IF(INT(MONTH($B$2))=6, "1"&amp;"Q"&amp;"-"&amp;YEAR($B$2), IF(INT(MONTH($B$2))=9, "2"&amp;"Q"&amp;"-"&amp;YEAR($B$2),IF(INT(MONTH($B$2))=12, "3"&amp;"Q"&amp;"-"&amp;YEAR($B$2), 0))))</f>
        <v>2Q-2023</v>
      </c>
      <c r="E5" s="261" t="str">
        <f>IF(INT(MONTH($B$2))=3, "3"&amp;"Q"&amp;"-"&amp;YEAR($B$2)-1, IF(INT(MONTH($B$2))=6, "4"&amp;"Q"&amp;"-"&amp;YEAR($B$2)-1, IF(INT(MONTH($B$2))=9, "1"&amp;"Q"&amp;"-"&amp;YEAR($B$2),IF(INT(MONTH($B$2))=12, "2"&amp;"Q"&amp;"-"&amp;YEAR($B$2), 0))))</f>
        <v>1Q-2023</v>
      </c>
      <c r="F5" s="261" t="str">
        <f>IF(INT(MONTH($B$2))=3, "2"&amp;"Q"&amp;"-"&amp;YEAR($B$2)-1, IF(INT(MONTH($B$2))=6, "3"&amp;"Q"&amp;"-"&amp;YEAR($B$2)-1, IF(INT(MONTH($B$2))=9, "4"&amp;"Q"&amp;"-"&amp;YEAR($B$2)-1,IF(INT(MONTH($B$2))=12, "1"&amp;"Q"&amp;"-"&amp;YEAR($B$2), 0))))</f>
        <v>4Q-2022</v>
      </c>
      <c r="G5" s="262" t="str">
        <f>IF(INT(MONTH($B$2))=3, "1"&amp;"Q"&amp;"-"&amp;YEAR($B$2)-1, IF(INT(MONTH($B$2))=6, "2"&amp;"Q"&amp;"-"&amp;YEAR($B$2)-1, IF(INT(MONTH($B$2))=9, "3"&amp;"Q"&amp;"-"&amp;YEAR($B$2)-1,IF(INT(MONTH($B$2))=12, "4"&amp;"Q"&amp;"-"&amp;YEAR($B$2)-1, 0))))</f>
        <v>3Q-2022</v>
      </c>
      <c r="I5" s="505" t="str">
        <f>D5</f>
        <v>2Q-2023</v>
      </c>
      <c r="J5" s="506" t="str">
        <f>E5</f>
        <v>1Q-2023</v>
      </c>
      <c r="K5" s="506" t="str">
        <f t="shared" ref="K5" si="0">F5</f>
        <v>4Q-2022</v>
      </c>
      <c r="L5" s="507" t="str">
        <f>G5</f>
        <v>3Q-2022</v>
      </c>
    </row>
    <row r="6" spans="1:15">
      <c r="A6" s="557"/>
      <c r="B6" s="558" t="s">
        <v>106</v>
      </c>
      <c r="C6" s="509"/>
      <c r="D6" s="194"/>
      <c r="E6" s="194"/>
      <c r="F6" s="194"/>
      <c r="G6" s="195"/>
      <c r="I6" s="508"/>
      <c r="J6" s="509"/>
      <c r="K6" s="509"/>
      <c r="L6" s="510"/>
    </row>
    <row r="7" spans="1:15">
      <c r="A7" s="557"/>
      <c r="B7" s="559" t="s">
        <v>110</v>
      </c>
      <c r="C7" s="509"/>
      <c r="D7" s="194"/>
      <c r="E7" s="194"/>
      <c r="F7" s="194"/>
      <c r="G7" s="195"/>
      <c r="I7" s="508"/>
      <c r="J7" s="509"/>
      <c r="K7" s="509"/>
      <c r="L7" s="510"/>
    </row>
    <row r="8" spans="1:15">
      <c r="A8" s="560">
        <v>1</v>
      </c>
      <c r="B8" s="561" t="s">
        <v>22</v>
      </c>
      <c r="C8" s="576">
        <v>384960812.1214807</v>
      </c>
      <c r="D8" s="562">
        <v>362755876.04808193</v>
      </c>
      <c r="E8" s="562">
        <v>339091387.01284665</v>
      </c>
      <c r="F8" s="562">
        <v>318182648.48792332</v>
      </c>
      <c r="G8" s="563">
        <v>315643038.84666014</v>
      </c>
      <c r="I8" s="748"/>
      <c r="J8" s="511"/>
      <c r="K8" s="511">
        <v>304656174.07479</v>
      </c>
      <c r="L8" s="512">
        <v>280035312</v>
      </c>
      <c r="O8" s="673"/>
    </row>
    <row r="9" spans="1:15">
      <c r="A9" s="560">
        <v>2</v>
      </c>
      <c r="B9" s="561" t="s">
        <v>86</v>
      </c>
      <c r="C9" s="576">
        <v>389526196.1214807</v>
      </c>
      <c r="D9" s="562">
        <v>367321260.04808193</v>
      </c>
      <c r="E9" s="562">
        <v>343656771.01284665</v>
      </c>
      <c r="F9" s="562">
        <v>322748032.48792332</v>
      </c>
      <c r="G9" s="563">
        <v>320208422.84666014</v>
      </c>
      <c r="I9" s="748"/>
      <c r="J9" s="511"/>
      <c r="K9" s="511">
        <v>309221558.07479</v>
      </c>
      <c r="L9" s="512">
        <v>284600696</v>
      </c>
      <c r="O9" s="673"/>
    </row>
    <row r="10" spans="1:15">
      <c r="A10" s="560">
        <v>3</v>
      </c>
      <c r="B10" s="561" t="s">
        <v>85</v>
      </c>
      <c r="C10" s="576">
        <v>453121386.75748068</v>
      </c>
      <c r="D10" s="562">
        <v>430902274.34608197</v>
      </c>
      <c r="E10" s="562">
        <v>410327314.85284668</v>
      </c>
      <c r="F10" s="562">
        <v>379786204.40792334</v>
      </c>
      <c r="G10" s="563">
        <v>380938395.29466015</v>
      </c>
      <c r="I10" s="748"/>
      <c r="J10" s="511"/>
      <c r="K10" s="511">
        <v>395255135.79429698</v>
      </c>
      <c r="L10" s="512">
        <v>373535018</v>
      </c>
      <c r="O10" s="673"/>
    </row>
    <row r="11" spans="1:15">
      <c r="A11" s="560">
        <v>4</v>
      </c>
      <c r="B11" s="561" t="s">
        <v>445</v>
      </c>
      <c r="C11" s="576">
        <v>252182501.21758682</v>
      </c>
      <c r="D11" s="562">
        <v>232545218.93363068</v>
      </c>
      <c r="E11" s="562">
        <v>232855011.40294367</v>
      </c>
      <c r="F11" s="562">
        <v>214999240.89426437</v>
      </c>
      <c r="G11" s="563">
        <v>219255980.94540113</v>
      </c>
      <c r="I11" s="748"/>
      <c r="J11" s="511"/>
      <c r="K11" s="511">
        <v>223364270.20872572</v>
      </c>
      <c r="L11" s="512">
        <v>214071353</v>
      </c>
      <c r="O11" s="673"/>
    </row>
    <row r="12" spans="1:15">
      <c r="A12" s="560">
        <v>5</v>
      </c>
      <c r="B12" s="561" t="s">
        <v>446</v>
      </c>
      <c r="C12" s="576">
        <v>322149482.97620833</v>
      </c>
      <c r="D12" s="562">
        <v>299246193.97942567</v>
      </c>
      <c r="E12" s="562">
        <v>299397119.87828332</v>
      </c>
      <c r="F12" s="562">
        <v>252247753.37256491</v>
      </c>
      <c r="G12" s="563">
        <v>257713710.25724071</v>
      </c>
      <c r="I12" s="748"/>
      <c r="J12" s="511"/>
      <c r="K12" s="511">
        <v>262986369.790757</v>
      </c>
      <c r="L12" s="512">
        <v>252043780</v>
      </c>
      <c r="O12" s="673"/>
    </row>
    <row r="13" spans="1:15">
      <c r="A13" s="560">
        <v>6</v>
      </c>
      <c r="B13" s="561" t="s">
        <v>447</v>
      </c>
      <c r="C13" s="576">
        <v>414960764.03538257</v>
      </c>
      <c r="D13" s="562">
        <v>387727507.47445738</v>
      </c>
      <c r="E13" s="562">
        <v>387665681.49837297</v>
      </c>
      <c r="F13" s="562">
        <v>355379682.30216306</v>
      </c>
      <c r="G13" s="563">
        <v>364540790.96459305</v>
      </c>
      <c r="I13" s="748"/>
      <c r="J13" s="511"/>
      <c r="K13" s="511">
        <v>372963463.38351107</v>
      </c>
      <c r="L13" s="512">
        <v>357498213</v>
      </c>
      <c r="O13" s="673"/>
    </row>
    <row r="14" spans="1:15">
      <c r="A14" s="557"/>
      <c r="B14" s="558" t="s">
        <v>449</v>
      </c>
      <c r="C14" s="509"/>
      <c r="D14" s="194"/>
      <c r="E14" s="194"/>
      <c r="F14" s="194"/>
      <c r="G14" s="195"/>
      <c r="I14" s="508"/>
      <c r="J14" s="509"/>
      <c r="K14" s="509"/>
      <c r="L14" s="510"/>
      <c r="O14" s="673"/>
    </row>
    <row r="15" spans="1:15" ht="21.9" customHeight="1">
      <c r="A15" s="560">
        <v>7</v>
      </c>
      <c r="B15" s="561" t="s">
        <v>448</v>
      </c>
      <c r="C15" s="577">
        <v>2847959231.754519</v>
      </c>
      <c r="D15" s="562">
        <v>2724116052.1454225</v>
      </c>
      <c r="E15" s="562">
        <v>2709991779.6421099</v>
      </c>
      <c r="F15" s="562">
        <v>2609882836.8143373</v>
      </c>
      <c r="G15" s="563">
        <v>2708577039.3449993</v>
      </c>
      <c r="I15" s="749"/>
      <c r="J15" s="513"/>
      <c r="K15" s="513">
        <v>2789371291.1460576</v>
      </c>
      <c r="L15" s="512">
        <v>2673360965</v>
      </c>
      <c r="O15" s="673"/>
    </row>
    <row r="16" spans="1:15">
      <c r="A16" s="557"/>
      <c r="B16" s="558" t="s">
        <v>452</v>
      </c>
      <c r="C16" s="509"/>
      <c r="D16" s="194"/>
      <c r="E16" s="194"/>
      <c r="F16" s="194"/>
      <c r="G16" s="195"/>
      <c r="I16" s="508"/>
      <c r="J16" s="509"/>
      <c r="K16" s="509"/>
      <c r="L16" s="510"/>
      <c r="O16" s="673"/>
    </row>
    <row r="17" spans="1:15" s="3" customFormat="1">
      <c r="A17" s="560"/>
      <c r="B17" s="559" t="s">
        <v>435</v>
      </c>
      <c r="C17" s="509"/>
      <c r="D17" s="194"/>
      <c r="E17" s="194"/>
      <c r="F17" s="194"/>
      <c r="G17" s="195"/>
      <c r="I17" s="508"/>
      <c r="J17" s="509"/>
      <c r="K17" s="509"/>
      <c r="L17" s="510"/>
      <c r="O17" s="673"/>
    </row>
    <row r="18" spans="1:15">
      <c r="A18" s="564">
        <v>8</v>
      </c>
      <c r="B18" s="565" t="s">
        <v>443</v>
      </c>
      <c r="C18" s="578">
        <v>0.13517075940877182</v>
      </c>
      <c r="D18" s="566">
        <v>0.1331646189457999</v>
      </c>
      <c r="E18" s="566">
        <v>0.12512635261854102</v>
      </c>
      <c r="F18" s="566">
        <v>0.12191453348009365</v>
      </c>
      <c r="G18" s="567">
        <v>0.11653463581120455</v>
      </c>
      <c r="I18" s="750"/>
      <c r="J18" s="514"/>
      <c r="K18" s="514">
        <v>0.10922037343749141</v>
      </c>
      <c r="L18" s="515">
        <v>0.1048</v>
      </c>
      <c r="O18" s="673"/>
    </row>
    <row r="19" spans="1:15" ht="15" customHeight="1">
      <c r="A19" s="564">
        <v>9</v>
      </c>
      <c r="B19" s="565" t="s">
        <v>442</v>
      </c>
      <c r="C19" s="578">
        <v>0.13677379640069795</v>
      </c>
      <c r="D19" s="566">
        <v>0.13484053286158348</v>
      </c>
      <c r="E19" s="566">
        <v>0.12681100127109263</v>
      </c>
      <c r="F19" s="566">
        <v>0.12366380127694716</v>
      </c>
      <c r="G19" s="567">
        <v>0.11822016438716265</v>
      </c>
      <c r="I19" s="750"/>
      <c r="J19" s="514"/>
      <c r="K19" s="514">
        <v>0.11085708061035553</v>
      </c>
      <c r="L19" s="515">
        <v>0.1065</v>
      </c>
      <c r="O19" s="673"/>
    </row>
    <row r="20" spans="1:15">
      <c r="A20" s="564">
        <v>10</v>
      </c>
      <c r="B20" s="565" t="s">
        <v>444</v>
      </c>
      <c r="C20" s="578">
        <v>0.15910388804208053</v>
      </c>
      <c r="D20" s="566">
        <v>0.15818058632513757</v>
      </c>
      <c r="E20" s="566">
        <v>0.1514127525903548</v>
      </c>
      <c r="F20" s="566">
        <v>0.14551848805270362</v>
      </c>
      <c r="G20" s="567">
        <v>0.14064152127154575</v>
      </c>
      <c r="I20" s="750"/>
      <c r="J20" s="514"/>
      <c r="K20" s="514">
        <v>0.14170043875080543</v>
      </c>
      <c r="L20" s="515">
        <v>0.13969999999999999</v>
      </c>
      <c r="O20" s="673"/>
    </row>
    <row r="21" spans="1:15">
      <c r="A21" s="564">
        <v>11</v>
      </c>
      <c r="B21" s="561" t="s">
        <v>445</v>
      </c>
      <c r="C21" s="578">
        <v>8.8548494095621863E-2</v>
      </c>
      <c r="D21" s="566">
        <v>8.5365386232530677E-2</v>
      </c>
      <c r="E21" s="566">
        <v>8.5924619090060453E-2</v>
      </c>
      <c r="F21" s="566">
        <v>8.2378886079306046E-2</v>
      </c>
      <c r="G21" s="567">
        <v>8.0948770428336286E-2</v>
      </c>
      <c r="I21" s="750"/>
      <c r="J21" s="514"/>
      <c r="K21" s="514">
        <v>8.0076923039153008E-2</v>
      </c>
      <c r="L21" s="515">
        <v>8.0100000000000005E-2</v>
      </c>
      <c r="O21" s="673"/>
    </row>
    <row r="22" spans="1:15">
      <c r="A22" s="564">
        <v>12</v>
      </c>
      <c r="B22" s="561" t="s">
        <v>446</v>
      </c>
      <c r="C22" s="578">
        <v>0.11311590397231365</v>
      </c>
      <c r="D22" s="566">
        <v>0.10985075094130053</v>
      </c>
      <c r="E22" s="566">
        <v>0.11047897714207172</v>
      </c>
      <c r="F22" s="566">
        <v>9.6650987475155159E-2</v>
      </c>
      <c r="G22" s="567">
        <v>9.514726977068455E-2</v>
      </c>
      <c r="I22" s="750"/>
      <c r="J22" s="514"/>
      <c r="K22" s="514">
        <v>9.4281593356008497E-2</v>
      </c>
      <c r="L22" s="515">
        <v>9.4299999999999995E-2</v>
      </c>
      <c r="O22" s="673"/>
    </row>
    <row r="23" spans="1:15">
      <c r="A23" s="564">
        <v>13</v>
      </c>
      <c r="B23" s="561" t="s">
        <v>447</v>
      </c>
      <c r="C23" s="578">
        <v>0.14570460117848705</v>
      </c>
      <c r="D23" s="566">
        <v>0.14233149397915562</v>
      </c>
      <c r="E23" s="566">
        <v>0.14305050089471813</v>
      </c>
      <c r="F23" s="566">
        <v>0.13616691036443035</v>
      </c>
      <c r="G23" s="567">
        <v>0.13458756596886312</v>
      </c>
      <c r="I23" s="750"/>
      <c r="J23" s="514"/>
      <c r="K23" s="514">
        <v>0.13370879114134465</v>
      </c>
      <c r="L23" s="515">
        <v>0.13370000000000001</v>
      </c>
      <c r="O23" s="673"/>
    </row>
    <row r="24" spans="1:15">
      <c r="A24" s="557"/>
      <c r="B24" s="558" t="s">
        <v>6</v>
      </c>
      <c r="C24" s="509"/>
      <c r="D24" s="194"/>
      <c r="E24" s="194"/>
      <c r="F24" s="194"/>
      <c r="G24" s="195"/>
      <c r="I24" s="508"/>
      <c r="J24" s="509"/>
      <c r="K24" s="509"/>
      <c r="L24" s="510"/>
      <c r="O24" s="673"/>
    </row>
    <row r="25" spans="1:15" ht="15" customHeight="1">
      <c r="A25" s="568">
        <v>14</v>
      </c>
      <c r="B25" s="569" t="s">
        <v>7</v>
      </c>
      <c r="C25" s="579">
        <v>0.13762786277312858</v>
      </c>
      <c r="D25" s="579">
        <v>0.13676258338176459</v>
      </c>
      <c r="E25" s="579">
        <v>0.1339054844107157</v>
      </c>
      <c r="F25" s="579">
        <v>0.13269085640257341</v>
      </c>
      <c r="G25" s="651">
        <v>0.13239779074982486</v>
      </c>
      <c r="I25" s="751"/>
      <c r="J25" s="516"/>
      <c r="K25" s="516">
        <v>0.13147239980341136</v>
      </c>
      <c r="L25" s="517">
        <v>0.13059999999999999</v>
      </c>
      <c r="O25" s="673"/>
    </row>
    <row r="26" spans="1:15">
      <c r="A26" s="568">
        <v>15</v>
      </c>
      <c r="B26" s="569" t="s">
        <v>8</v>
      </c>
      <c r="C26" s="579">
        <v>6.1809207426479731E-2</v>
      </c>
      <c r="D26" s="579">
        <v>6.109896003377592E-2</v>
      </c>
      <c r="E26" s="579">
        <v>5.9024258032832726E-2</v>
      </c>
      <c r="F26" s="579">
        <v>5.7789865374658259E-2</v>
      </c>
      <c r="G26" s="651">
        <v>5.7455637919074876E-2</v>
      </c>
      <c r="I26" s="751"/>
      <c r="J26" s="516"/>
      <c r="K26" s="516">
        <v>5.6929543893366581E-2</v>
      </c>
      <c r="L26" s="517">
        <v>5.6500000000000002E-2</v>
      </c>
      <c r="O26" s="673"/>
    </row>
    <row r="27" spans="1:15">
      <c r="A27" s="568">
        <v>16</v>
      </c>
      <c r="B27" s="569" t="s">
        <v>9</v>
      </c>
      <c r="C27" s="579">
        <v>3.603764286658459E-2</v>
      </c>
      <c r="D27" s="579">
        <v>3.4778316023107353E-2</v>
      </c>
      <c r="E27" s="579">
        <v>3.0397463985269078E-2</v>
      </c>
      <c r="F27" s="579">
        <v>3.2045881724551001E-2</v>
      </c>
      <c r="G27" s="651">
        <v>3.4215991715720526E-2</v>
      </c>
      <c r="I27" s="751"/>
      <c r="J27" s="516"/>
      <c r="K27" s="516">
        <v>3.7222877606409049E-2</v>
      </c>
      <c r="L27" s="517">
        <v>3.7100000000000001E-2</v>
      </c>
      <c r="O27" s="673"/>
    </row>
    <row r="28" spans="1:15">
      <c r="A28" s="568">
        <v>17</v>
      </c>
      <c r="B28" s="569" t="s">
        <v>140</v>
      </c>
      <c r="C28" s="579">
        <v>7.5818655346648847E-2</v>
      </c>
      <c r="D28" s="579">
        <v>7.5663623347988665E-2</v>
      </c>
      <c r="E28" s="579">
        <v>7.4881226377882984E-2</v>
      </c>
      <c r="F28" s="579">
        <v>7.490099102791517E-2</v>
      </c>
      <c r="G28" s="651">
        <v>7.4942152830749995E-2</v>
      </c>
      <c r="I28" s="751"/>
      <c r="J28" s="516"/>
      <c r="K28" s="516">
        <v>7.4542855910044795E-2</v>
      </c>
      <c r="L28" s="517">
        <v>7.3999999999999996E-2</v>
      </c>
      <c r="O28" s="673"/>
    </row>
    <row r="29" spans="1:15">
      <c r="A29" s="568">
        <v>18</v>
      </c>
      <c r="B29" s="569" t="s">
        <v>10</v>
      </c>
      <c r="C29" s="579">
        <v>2.2683945362033345E-2</v>
      </c>
      <c r="D29" s="579">
        <v>2.1600462616840309E-2</v>
      </c>
      <c r="E29" s="579">
        <v>2.374686997911098E-2</v>
      </c>
      <c r="F29" s="579">
        <v>1.7008685850698028E-2</v>
      </c>
      <c r="G29" s="651">
        <v>2.1814664234609586E-2</v>
      </c>
      <c r="I29" s="751"/>
      <c r="J29" s="516"/>
      <c r="K29" s="516">
        <v>2.0148617630484537E-2</v>
      </c>
      <c r="L29" s="517">
        <v>1.6299999999999999E-2</v>
      </c>
      <c r="O29" s="673"/>
    </row>
    <row r="30" spans="1:15">
      <c r="A30" s="568">
        <v>19</v>
      </c>
      <c r="B30" s="569" t="s">
        <v>11</v>
      </c>
      <c r="C30" s="579">
        <v>0.19149949119235457</v>
      </c>
      <c r="D30" s="579">
        <v>0.18538077589134191</v>
      </c>
      <c r="E30" s="579">
        <v>0.20928921131023481</v>
      </c>
      <c r="F30" s="579">
        <v>0.14794515226573307</v>
      </c>
      <c r="G30" s="651">
        <v>0.18844380572641864</v>
      </c>
      <c r="I30" s="751"/>
      <c r="J30" s="516"/>
      <c r="K30" s="516">
        <v>0.1830087230676733</v>
      </c>
      <c r="L30" s="517">
        <v>0.1492</v>
      </c>
      <c r="O30" s="673"/>
    </row>
    <row r="31" spans="1:15">
      <c r="A31" s="557"/>
      <c r="B31" s="558" t="s">
        <v>12</v>
      </c>
      <c r="C31" s="518"/>
      <c r="D31" s="194"/>
      <c r="E31" s="194"/>
      <c r="F31" s="194"/>
      <c r="G31" s="195"/>
      <c r="I31" s="752"/>
      <c r="J31" s="518"/>
      <c r="K31" s="518"/>
      <c r="L31" s="519"/>
      <c r="O31" s="673"/>
    </row>
    <row r="32" spans="1:15">
      <c r="A32" s="568">
        <v>20</v>
      </c>
      <c r="B32" s="569" t="s">
        <v>13</v>
      </c>
      <c r="C32" s="618">
        <v>4.1111507190188953E-2</v>
      </c>
      <c r="D32" s="618">
        <v>4.2063429359053078E-2</v>
      </c>
      <c r="E32" s="618">
        <v>3.918427778889131E-2</v>
      </c>
      <c r="F32" s="618">
        <v>3.7707640205578798E-2</v>
      </c>
      <c r="G32" s="652">
        <v>3.9343103073369023E-2</v>
      </c>
      <c r="I32" s="751"/>
      <c r="J32" s="516"/>
      <c r="K32" s="516">
        <v>3.9791137817082468E-2</v>
      </c>
      <c r="L32" s="517">
        <v>4.7600000000000003E-2</v>
      </c>
      <c r="O32" s="673"/>
    </row>
    <row r="33" spans="1:15" ht="15" customHeight="1">
      <c r="A33" s="568">
        <v>21</v>
      </c>
      <c r="B33" s="569" t="s">
        <v>958</v>
      </c>
      <c r="C33" s="618">
        <v>4.6348441593550685E-2</v>
      </c>
      <c r="D33" s="618">
        <v>4.7443619509338231E-2</v>
      </c>
      <c r="E33" s="618">
        <v>4.6661310837162427E-2</v>
      </c>
      <c r="F33" s="618">
        <v>4.647979016099351E-2</v>
      </c>
      <c r="G33" s="652">
        <v>4.5820945174762699E-2</v>
      </c>
      <c r="I33" s="751"/>
      <c r="J33" s="516"/>
      <c r="K33" s="516">
        <v>5.2254218293599719E-2</v>
      </c>
      <c r="L33" s="517">
        <v>5.4600000000000003E-2</v>
      </c>
      <c r="O33" s="673"/>
    </row>
    <row r="34" spans="1:15">
      <c r="A34" s="568">
        <v>22</v>
      </c>
      <c r="B34" s="569" t="s">
        <v>14</v>
      </c>
      <c r="C34" s="579">
        <v>0.19403507225663488</v>
      </c>
      <c r="D34" s="618">
        <v>0.17581367630952</v>
      </c>
      <c r="E34" s="618">
        <v>0.18373986066087525</v>
      </c>
      <c r="F34" s="618">
        <v>0.20147680870913523</v>
      </c>
      <c r="G34" s="652">
        <v>0.20242441066625103</v>
      </c>
      <c r="I34" s="751"/>
      <c r="J34" s="516"/>
      <c r="K34" s="516">
        <v>0.20368419464471332</v>
      </c>
      <c r="L34" s="517">
        <v>0.20669999999999999</v>
      </c>
      <c r="O34" s="673"/>
    </row>
    <row r="35" spans="1:15" ht="15" customHeight="1">
      <c r="A35" s="568">
        <v>23</v>
      </c>
      <c r="B35" s="569" t="s">
        <v>15</v>
      </c>
      <c r="C35" s="579">
        <v>0.21864614747501965</v>
      </c>
      <c r="D35" s="618">
        <v>0.20936299372718514</v>
      </c>
      <c r="E35" s="618">
        <v>0.23502780196466114</v>
      </c>
      <c r="F35" s="618">
        <v>0.23677846672506755</v>
      </c>
      <c r="G35" s="652">
        <v>0.26485434759038307</v>
      </c>
      <c r="I35" s="751"/>
      <c r="J35" s="516"/>
      <c r="K35" s="516">
        <v>0.23596077425657788</v>
      </c>
      <c r="L35" s="517">
        <v>0.26350000000000001</v>
      </c>
      <c r="O35" s="673"/>
    </row>
    <row r="36" spans="1:15">
      <c r="A36" s="568">
        <v>24</v>
      </c>
      <c r="B36" s="569" t="s">
        <v>16</v>
      </c>
      <c r="C36" s="579">
        <v>0.12296979044642864</v>
      </c>
      <c r="D36" s="618">
        <v>7.1733079075459782E-2</v>
      </c>
      <c r="E36" s="618">
        <v>3.3784568803086445E-2</v>
      </c>
      <c r="F36" s="618">
        <v>0.25307332964912788</v>
      </c>
      <c r="G36" s="652">
        <v>0.20398759483214146</v>
      </c>
      <c r="I36" s="751"/>
      <c r="J36" s="516"/>
      <c r="K36" s="516">
        <v>0.26681078489664128</v>
      </c>
      <c r="L36" s="517">
        <v>0.2077</v>
      </c>
      <c r="O36" s="673"/>
    </row>
    <row r="37" spans="1:15" ht="15" customHeight="1">
      <c r="A37" s="557"/>
      <c r="B37" s="558" t="s">
        <v>17</v>
      </c>
      <c r="C37" s="518"/>
      <c r="D37" s="194"/>
      <c r="E37" s="194"/>
      <c r="F37" s="194"/>
      <c r="G37" s="195"/>
      <c r="I37" s="752"/>
      <c r="J37" s="518"/>
      <c r="K37" s="518"/>
      <c r="L37" s="519"/>
      <c r="O37" s="673"/>
    </row>
    <row r="38" spans="1:15" ht="15" customHeight="1">
      <c r="A38" s="568">
        <v>25</v>
      </c>
      <c r="B38" s="569" t="s">
        <v>18</v>
      </c>
      <c r="C38" s="618">
        <v>0.21305981271047189</v>
      </c>
      <c r="D38" s="579">
        <v>0.1966751781841462</v>
      </c>
      <c r="E38" s="579">
        <v>0.19797734192973238</v>
      </c>
      <c r="F38" s="579">
        <v>0</v>
      </c>
      <c r="G38" s="651">
        <v>0</v>
      </c>
      <c r="I38" s="751"/>
      <c r="J38" s="516"/>
      <c r="K38" s="516">
        <v>0.21841367434706813</v>
      </c>
      <c r="L38" s="520">
        <v>0.21290000000000001</v>
      </c>
      <c r="O38" s="673"/>
    </row>
    <row r="39" spans="1:15" ht="15" customHeight="1">
      <c r="A39" s="568">
        <v>26</v>
      </c>
      <c r="B39" s="569" t="s">
        <v>19</v>
      </c>
      <c r="C39" s="579">
        <v>0.26384905934533576</v>
      </c>
      <c r="D39" s="579">
        <v>0.25890168905712457</v>
      </c>
      <c r="E39" s="579">
        <v>0.27976177581919986</v>
      </c>
      <c r="F39" s="579">
        <v>0.30331887044337252</v>
      </c>
      <c r="G39" s="651">
        <v>0.31418332543389671</v>
      </c>
      <c r="I39" s="751"/>
      <c r="J39" s="516"/>
      <c r="K39" s="516">
        <v>0.30560732045202155</v>
      </c>
      <c r="L39" s="520">
        <v>0.3145</v>
      </c>
      <c r="O39" s="673"/>
    </row>
    <row r="40" spans="1:15" ht="15" customHeight="1">
      <c r="A40" s="568">
        <v>27</v>
      </c>
      <c r="B40" s="490" t="s">
        <v>20</v>
      </c>
      <c r="C40" s="579">
        <v>0.35411587528408978</v>
      </c>
      <c r="D40" s="579">
        <v>0.33472731996779326</v>
      </c>
      <c r="E40" s="579">
        <v>0.34371171855070615</v>
      </c>
      <c r="F40" s="579">
        <v>0.38133319868943566</v>
      </c>
      <c r="G40" s="651">
        <v>0.40973124285526974</v>
      </c>
      <c r="I40" s="751"/>
      <c r="J40" s="516"/>
      <c r="K40" s="516">
        <v>0.38588952955000083</v>
      </c>
      <c r="L40" s="520">
        <v>0.41489999999999999</v>
      </c>
      <c r="O40" s="673"/>
    </row>
    <row r="41" spans="1:15" ht="15" customHeight="1">
      <c r="A41" s="570"/>
      <c r="B41" s="558" t="s">
        <v>356</v>
      </c>
      <c r="C41" s="509"/>
      <c r="D41" s="194"/>
      <c r="E41" s="194"/>
      <c r="F41" s="194"/>
      <c r="G41" s="195"/>
      <c r="I41" s="508"/>
      <c r="J41" s="509"/>
      <c r="K41" s="509"/>
      <c r="L41" s="510"/>
      <c r="O41" s="673"/>
    </row>
    <row r="42" spans="1:15" ht="15" customHeight="1">
      <c r="A42" s="568">
        <v>28</v>
      </c>
      <c r="B42" s="571" t="s">
        <v>340</v>
      </c>
      <c r="C42" s="760">
        <v>837435510.66204143</v>
      </c>
      <c r="D42" s="580">
        <v>734978241.23261356</v>
      </c>
      <c r="E42" s="580">
        <v>736552742.34232473</v>
      </c>
      <c r="F42" s="580">
        <v>0</v>
      </c>
      <c r="G42" s="653">
        <v>0</v>
      </c>
      <c r="I42" s="753"/>
      <c r="J42" s="490"/>
      <c r="K42" s="490">
        <v>852167490.39691901</v>
      </c>
      <c r="L42" s="491">
        <v>813311528</v>
      </c>
      <c r="O42" s="673"/>
    </row>
    <row r="43" spans="1:15">
      <c r="A43" s="568">
        <v>29</v>
      </c>
      <c r="B43" s="569" t="s">
        <v>341</v>
      </c>
      <c r="C43" s="760">
        <v>669862743.70333028</v>
      </c>
      <c r="D43" s="580">
        <v>623121545.81503963</v>
      </c>
      <c r="E43" s="580">
        <v>622311276.33739471</v>
      </c>
      <c r="F43" s="580">
        <v>0</v>
      </c>
      <c r="G43" s="653">
        <v>0</v>
      </c>
      <c r="I43" s="753"/>
      <c r="J43" s="490"/>
      <c r="K43" s="490">
        <v>693701041.68759179</v>
      </c>
      <c r="L43" s="489">
        <v>672577687</v>
      </c>
      <c r="O43" s="673"/>
    </row>
    <row r="44" spans="1:15">
      <c r="A44" s="280">
        <v>30</v>
      </c>
      <c r="B44" s="572" t="s">
        <v>339</v>
      </c>
      <c r="C44" s="618">
        <v>1.2501598551850885</v>
      </c>
      <c r="D44" s="579">
        <v>1.1795102354730262</v>
      </c>
      <c r="E44" s="579">
        <v>1.1835760821775507</v>
      </c>
      <c r="F44" s="579">
        <v>0</v>
      </c>
      <c r="G44" s="651">
        <v>0</v>
      </c>
      <c r="I44" s="751"/>
      <c r="J44" s="516"/>
      <c r="K44" s="516">
        <v>1.2284362271156752</v>
      </c>
      <c r="L44" s="520">
        <v>1.2092000000000001</v>
      </c>
      <c r="O44" s="673"/>
    </row>
    <row r="45" spans="1:15">
      <c r="A45" s="280"/>
      <c r="B45" s="558" t="s">
        <v>453</v>
      </c>
      <c r="C45" s="509"/>
      <c r="D45" s="194"/>
      <c r="E45" s="194"/>
      <c r="F45" s="194"/>
      <c r="G45" s="195"/>
      <c r="I45" s="508"/>
      <c r="J45" s="509"/>
      <c r="K45" s="509"/>
      <c r="L45" s="510"/>
      <c r="O45" s="673"/>
    </row>
    <row r="46" spans="1:15">
      <c r="A46" s="280">
        <v>31</v>
      </c>
      <c r="B46" s="572" t="s">
        <v>460</v>
      </c>
      <c r="C46" s="581">
        <v>2681906834.5624528</v>
      </c>
      <c r="D46" s="581">
        <v>2534523175.8285394</v>
      </c>
      <c r="E46" s="581">
        <v>2467493939.9152069</v>
      </c>
      <c r="F46" s="581">
        <v>2414809308.204433</v>
      </c>
      <c r="G46" s="654">
        <v>2421655736.3259006</v>
      </c>
      <c r="I46" s="754"/>
      <c r="J46" s="521"/>
      <c r="K46" s="521">
        <v>2401282841.523778</v>
      </c>
      <c r="L46" s="281">
        <v>2386018650</v>
      </c>
      <c r="O46" s="673"/>
    </row>
    <row r="47" spans="1:15">
      <c r="A47" s="280">
        <v>32</v>
      </c>
      <c r="B47" s="572" t="s">
        <v>473</v>
      </c>
      <c r="C47" s="581">
        <v>2078238397.5917275</v>
      </c>
      <c r="D47" s="581">
        <v>1992478760.3492975</v>
      </c>
      <c r="E47" s="581">
        <v>1960963020.1486213</v>
      </c>
      <c r="F47" s="581">
        <v>1922368207.7003715</v>
      </c>
      <c r="G47" s="654">
        <v>1842535960.7613354</v>
      </c>
      <c r="I47" s="754"/>
      <c r="J47" s="521"/>
      <c r="K47" s="521">
        <v>1845372133.4210818</v>
      </c>
      <c r="L47" s="281">
        <v>1763874902</v>
      </c>
      <c r="O47" s="673"/>
    </row>
    <row r="48" spans="1:15" ht="15" thickBot="1">
      <c r="A48" s="573">
        <v>33</v>
      </c>
      <c r="B48" s="574" t="s">
        <v>487</v>
      </c>
      <c r="C48" s="762">
        <v>1.2904712171954185</v>
      </c>
      <c r="D48" s="655">
        <v>1.2720452665624487</v>
      </c>
      <c r="E48" s="655">
        <v>1.2583072268890596</v>
      </c>
      <c r="F48" s="655">
        <v>1.2561637768100331</v>
      </c>
      <c r="G48" s="656">
        <v>1.314305819749251</v>
      </c>
      <c r="I48" s="755"/>
      <c r="J48" s="522"/>
      <c r="K48" s="522">
        <v>1.3012458560713764</v>
      </c>
      <c r="L48" s="523">
        <v>1.3527</v>
      </c>
      <c r="O48" s="673"/>
    </row>
    <row r="49" spans="1:7">
      <c r="A49" s="20"/>
      <c r="C49" s="16"/>
      <c r="D49" s="16"/>
      <c r="E49" s="16"/>
      <c r="F49" s="16"/>
      <c r="G49" s="16"/>
    </row>
    <row r="50" spans="1:7" ht="41.4">
      <c r="B50" s="23" t="s">
        <v>945</v>
      </c>
    </row>
    <row r="51" spans="1:7" ht="82.8">
      <c r="B51" s="227" t="s">
        <v>355</v>
      </c>
      <c r="D51" s="215"/>
      <c r="E51" s="215"/>
      <c r="F51" s="215"/>
      <c r="G51" s="215"/>
    </row>
  </sheetData>
  <mergeCells count="2">
    <mergeCell ref="D4:G4"/>
    <mergeCell ref="I4:L4"/>
  </mergeCells>
  <pageMargins left="0.7" right="0.7" top="0.75" bottom="0.75" header="0.3" footer="0.3"/>
  <pageSetup paperSize="9" scale="3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0" zoomScaleNormal="80" workbookViewId="0">
      <selection activeCell="E17" sqref="E17:H44"/>
    </sheetView>
  </sheetViews>
  <sheetFormatPr defaultColWidth="9.109375" defaultRowHeight="12"/>
  <cols>
    <col min="1" max="1" width="11.88671875" style="287" bestFit="1" customWidth="1"/>
    <col min="2" max="2" width="105.109375" style="287" bestFit="1" customWidth="1"/>
    <col min="3" max="4" width="15.5546875" style="287" bestFit="1" customWidth="1"/>
    <col min="5" max="5" width="19.44140625" style="287" bestFit="1" customWidth="1"/>
    <col min="6" max="6" width="15.5546875" style="287" bestFit="1" customWidth="1"/>
    <col min="7" max="7" width="20.109375" style="287" customWidth="1"/>
    <col min="8" max="8" width="15.5546875" style="287" bestFit="1" customWidth="1"/>
    <col min="9" max="16384" width="9.109375" style="287"/>
  </cols>
  <sheetData>
    <row r="1" spans="1:8" ht="13.8">
      <c r="A1" s="286" t="s">
        <v>108</v>
      </c>
      <c r="B1" s="253" t="str">
        <f>Info!C2</f>
        <v>სს ”ლიბერთი ბანკი”</v>
      </c>
    </row>
    <row r="2" spans="1:8">
      <c r="A2" s="288" t="s">
        <v>109</v>
      </c>
      <c r="B2" s="503">
        <f>'1. key ratios'!B2</f>
        <v>45199</v>
      </c>
    </row>
    <row r="3" spans="1:8">
      <c r="A3" s="289" t="s">
        <v>493</v>
      </c>
    </row>
    <row r="5" spans="1:8">
      <c r="A5" s="937" t="s">
        <v>494</v>
      </c>
      <c r="B5" s="938"/>
      <c r="C5" s="943" t="s">
        <v>495</v>
      </c>
      <c r="D5" s="944"/>
      <c r="E5" s="944"/>
      <c r="F5" s="944"/>
      <c r="G5" s="944"/>
      <c r="H5" s="945"/>
    </row>
    <row r="6" spans="1:8">
      <c r="A6" s="939"/>
      <c r="B6" s="940"/>
      <c r="C6" s="946"/>
      <c r="D6" s="947"/>
      <c r="E6" s="947"/>
      <c r="F6" s="947"/>
      <c r="G6" s="947"/>
      <c r="H6" s="948"/>
    </row>
    <row r="7" spans="1:8" ht="24">
      <c r="A7" s="941"/>
      <c r="B7" s="942"/>
      <c r="C7" s="352" t="s">
        <v>496</v>
      </c>
      <c r="D7" s="352" t="s">
        <v>497</v>
      </c>
      <c r="E7" s="352" t="s">
        <v>498</v>
      </c>
      <c r="F7" s="352" t="s">
        <v>499</v>
      </c>
      <c r="G7" s="353" t="s">
        <v>679</v>
      </c>
      <c r="H7" s="352" t="s">
        <v>66</v>
      </c>
    </row>
    <row r="8" spans="1:8">
      <c r="A8" s="348">
        <v>1</v>
      </c>
      <c r="B8" s="347" t="s">
        <v>134</v>
      </c>
      <c r="C8" s="725">
        <v>134863347.52294862</v>
      </c>
      <c r="D8" s="725">
        <v>39555327.901087806</v>
      </c>
      <c r="E8" s="725">
        <v>238428149.72824189</v>
      </c>
      <c r="F8" s="725">
        <v>32181935.227931842</v>
      </c>
      <c r="G8" s="725">
        <v>2176710.61</v>
      </c>
      <c r="H8" s="608">
        <f t="shared" ref="H8:H20" si="0">SUM(C8:G8)</f>
        <v>447205470.99021018</v>
      </c>
    </row>
    <row r="9" spans="1:8">
      <c r="A9" s="348">
        <v>2</v>
      </c>
      <c r="B9" s="347" t="s">
        <v>135</v>
      </c>
      <c r="C9" s="725">
        <v>0</v>
      </c>
      <c r="D9" s="725">
        <v>0</v>
      </c>
      <c r="E9" s="725">
        <v>0</v>
      </c>
      <c r="F9" s="725">
        <v>0</v>
      </c>
      <c r="G9" s="725">
        <v>0</v>
      </c>
      <c r="H9" s="608">
        <f t="shared" si="0"/>
        <v>0</v>
      </c>
    </row>
    <row r="10" spans="1:8">
      <c r="A10" s="348">
        <v>3</v>
      </c>
      <c r="B10" s="347" t="s">
        <v>136</v>
      </c>
      <c r="C10" s="725">
        <v>0</v>
      </c>
      <c r="D10" s="725">
        <v>0</v>
      </c>
      <c r="E10" s="725">
        <v>0</v>
      </c>
      <c r="F10" s="725">
        <v>0</v>
      </c>
      <c r="G10" s="725">
        <v>0</v>
      </c>
      <c r="H10" s="608">
        <f t="shared" si="0"/>
        <v>0</v>
      </c>
    </row>
    <row r="11" spans="1:8">
      <c r="A11" s="348">
        <v>4</v>
      </c>
      <c r="B11" s="347" t="s">
        <v>137</v>
      </c>
      <c r="C11" s="725">
        <v>0</v>
      </c>
      <c r="D11" s="725">
        <v>0</v>
      </c>
      <c r="E11" s="725">
        <v>0</v>
      </c>
      <c r="F11" s="725">
        <v>0</v>
      </c>
      <c r="G11" s="725">
        <v>0</v>
      </c>
      <c r="H11" s="608">
        <f t="shared" si="0"/>
        <v>0</v>
      </c>
    </row>
    <row r="12" spans="1:8">
      <c r="A12" s="348">
        <v>5</v>
      </c>
      <c r="B12" s="347" t="s">
        <v>949</v>
      </c>
      <c r="C12" s="725">
        <v>0</v>
      </c>
      <c r="D12" s="725">
        <v>0</v>
      </c>
      <c r="E12" s="725">
        <v>39988096.196860455</v>
      </c>
      <c r="F12" s="725">
        <v>0</v>
      </c>
      <c r="G12" s="725">
        <v>0</v>
      </c>
      <c r="H12" s="608">
        <f t="shared" si="0"/>
        <v>39988096.196860455</v>
      </c>
    </row>
    <row r="13" spans="1:8">
      <c r="A13" s="348">
        <v>6</v>
      </c>
      <c r="B13" s="347" t="s">
        <v>138</v>
      </c>
      <c r="C13" s="725">
        <v>125852921.27356006</v>
      </c>
      <c r="D13" s="725">
        <v>3477080.401839423</v>
      </c>
      <c r="E13" s="725">
        <v>0</v>
      </c>
      <c r="F13" s="725">
        <v>0</v>
      </c>
      <c r="G13" s="725">
        <v>0</v>
      </c>
      <c r="H13" s="608">
        <f t="shared" si="0"/>
        <v>129330001.67539948</v>
      </c>
    </row>
    <row r="14" spans="1:8">
      <c r="A14" s="348">
        <v>7</v>
      </c>
      <c r="B14" s="347" t="s">
        <v>71</v>
      </c>
      <c r="C14" s="725">
        <v>226848.28000000003</v>
      </c>
      <c r="D14" s="725">
        <v>242952563.99295646</v>
      </c>
      <c r="E14" s="725">
        <v>77907186.34682098</v>
      </c>
      <c r="F14" s="725">
        <v>167240436.32467574</v>
      </c>
      <c r="G14" s="725">
        <v>0</v>
      </c>
      <c r="H14" s="608">
        <f t="shared" si="0"/>
        <v>488327034.94445318</v>
      </c>
    </row>
    <row r="15" spans="1:8">
      <c r="A15" s="348">
        <v>8</v>
      </c>
      <c r="B15" s="349" t="s">
        <v>72</v>
      </c>
      <c r="C15" s="725">
        <v>10830426.32130569</v>
      </c>
      <c r="D15" s="725">
        <v>338690030.13656867</v>
      </c>
      <c r="E15" s="725">
        <v>1257175785.442162</v>
      </c>
      <c r="F15" s="725">
        <v>230838180.46558675</v>
      </c>
      <c r="G15" s="725">
        <v>0</v>
      </c>
      <c r="H15" s="608">
        <f t="shared" si="0"/>
        <v>1837534422.365623</v>
      </c>
    </row>
    <row r="16" spans="1:8">
      <c r="A16" s="348">
        <v>9</v>
      </c>
      <c r="B16" s="347" t="s">
        <v>950</v>
      </c>
      <c r="C16" s="725">
        <v>166506.90040354844</v>
      </c>
      <c r="D16" s="725">
        <v>19095467.703897025</v>
      </c>
      <c r="E16" s="725">
        <v>166457052.00342596</v>
      </c>
      <c r="F16" s="725">
        <v>246091588.69712758</v>
      </c>
      <c r="G16" s="725">
        <v>0</v>
      </c>
      <c r="H16" s="608">
        <f t="shared" si="0"/>
        <v>431810615.30485409</v>
      </c>
    </row>
    <row r="17" spans="1:8">
      <c r="A17" s="348">
        <v>10</v>
      </c>
      <c r="B17" s="351" t="s">
        <v>514</v>
      </c>
      <c r="C17" s="725">
        <v>5401119.2151407618</v>
      </c>
      <c r="D17" s="725">
        <v>4597399.5828762725</v>
      </c>
      <c r="E17" s="725">
        <v>13866562.126214078</v>
      </c>
      <c r="F17" s="725">
        <v>3924041.4598589404</v>
      </c>
      <c r="G17" s="725">
        <v>0</v>
      </c>
      <c r="H17" s="608">
        <f t="shared" si="0"/>
        <v>27789122.384090051</v>
      </c>
    </row>
    <row r="18" spans="1:8">
      <c r="A18" s="348">
        <v>11</v>
      </c>
      <c r="B18" s="347" t="s">
        <v>68</v>
      </c>
      <c r="C18" s="725">
        <v>0</v>
      </c>
      <c r="D18" s="725">
        <v>0</v>
      </c>
      <c r="E18" s="725">
        <v>0</v>
      </c>
      <c r="F18" s="725">
        <v>0</v>
      </c>
      <c r="G18" s="725">
        <v>2007587</v>
      </c>
      <c r="H18" s="608">
        <f t="shared" si="0"/>
        <v>2007587</v>
      </c>
    </row>
    <row r="19" spans="1:8">
      <c r="A19" s="348">
        <v>12</v>
      </c>
      <c r="B19" s="347" t="s">
        <v>69</v>
      </c>
      <c r="C19" s="725">
        <v>0</v>
      </c>
      <c r="D19" s="725">
        <v>0</v>
      </c>
      <c r="E19" s="725">
        <v>0</v>
      </c>
      <c r="F19" s="725">
        <v>0</v>
      </c>
      <c r="G19" s="725">
        <v>0</v>
      </c>
      <c r="H19" s="608">
        <f t="shared" si="0"/>
        <v>0</v>
      </c>
    </row>
    <row r="20" spans="1:8">
      <c r="A20" s="350">
        <v>13</v>
      </c>
      <c r="B20" s="349" t="s">
        <v>70</v>
      </c>
      <c r="C20" s="725">
        <v>0</v>
      </c>
      <c r="D20" s="725">
        <v>0</v>
      </c>
      <c r="E20" s="725">
        <v>0</v>
      </c>
      <c r="F20" s="725">
        <v>0</v>
      </c>
      <c r="G20" s="725">
        <v>0</v>
      </c>
      <c r="H20" s="608">
        <f t="shared" si="0"/>
        <v>0</v>
      </c>
    </row>
    <row r="21" spans="1:8">
      <c r="A21" s="348">
        <v>14</v>
      </c>
      <c r="B21" s="347" t="s">
        <v>500</v>
      </c>
      <c r="C21" s="725">
        <v>283621338.44999999</v>
      </c>
      <c r="D21" s="725">
        <v>13472390.075000003</v>
      </c>
      <c r="E21" s="725">
        <v>0</v>
      </c>
      <c r="F21" s="725">
        <v>2467851.4900000002</v>
      </c>
      <c r="G21" s="725">
        <v>168040379.62999991</v>
      </c>
      <c r="H21" s="608">
        <f>SUM(C21:G21)</f>
        <v>467601959.64499986</v>
      </c>
    </row>
    <row r="22" spans="1:8">
      <c r="A22" s="346">
        <v>15</v>
      </c>
      <c r="B22" s="345" t="s">
        <v>66</v>
      </c>
      <c r="C22" s="608">
        <f>SUM(C18:C21)+SUM(C8:C16)</f>
        <v>555561388.74821782</v>
      </c>
      <c r="D22" s="608">
        <f t="shared" ref="D22:H22" si="1">SUM(D18:D21)+SUM(D8:D16)</f>
        <v>657242860.21134937</v>
      </c>
      <c r="E22" s="608">
        <f t="shared" si="1"/>
        <v>1779956269.7175112</v>
      </c>
      <c r="F22" s="608">
        <f t="shared" si="1"/>
        <v>678819992.20532191</v>
      </c>
      <c r="G22" s="608">
        <f t="shared" si="1"/>
        <v>172224677.23999992</v>
      </c>
      <c r="H22" s="608">
        <f t="shared" si="1"/>
        <v>3843805188.1224003</v>
      </c>
    </row>
    <row r="26" spans="1:8" ht="36">
      <c r="B26" s="306"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scale="3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85" zoomScaleNormal="85" workbookViewId="0">
      <selection activeCell="C7" sqref="C7"/>
    </sheetView>
  </sheetViews>
  <sheetFormatPr defaultColWidth="9.109375" defaultRowHeight="12"/>
  <cols>
    <col min="1" max="1" width="11.88671875" style="290" bestFit="1" customWidth="1"/>
    <col min="2" max="2" width="90" style="287" customWidth="1"/>
    <col min="3" max="3" width="24.44140625" style="287" customWidth="1"/>
    <col min="4" max="4" width="28.33203125" style="287" customWidth="1"/>
    <col min="5" max="5" width="16.44140625" style="292" bestFit="1" customWidth="1"/>
    <col min="6" max="6" width="15.44140625" style="292" customWidth="1"/>
    <col min="7" max="7" width="15.5546875" style="287" customWidth="1"/>
    <col min="8" max="8" width="19" style="287" customWidth="1"/>
    <col min="9" max="16384" width="9.109375" style="287"/>
  </cols>
  <sheetData>
    <row r="1" spans="1:8" ht="13.8">
      <c r="A1" s="286" t="s">
        <v>108</v>
      </c>
      <c r="B1" s="253" t="str">
        <f>Info!C2</f>
        <v>სს ”ლიბერთი ბანკი”</v>
      </c>
      <c r="C1" s="366"/>
      <c r="D1" s="366"/>
      <c r="E1" s="366"/>
      <c r="F1" s="366"/>
      <c r="G1" s="366"/>
      <c r="H1" s="366"/>
    </row>
    <row r="2" spans="1:8">
      <c r="A2" s="288" t="s">
        <v>109</v>
      </c>
      <c r="B2" s="503">
        <f>'1. key ratios'!B2</f>
        <v>45199</v>
      </c>
      <c r="C2" s="366"/>
      <c r="D2" s="366"/>
      <c r="E2" s="366"/>
      <c r="F2" s="366"/>
      <c r="G2" s="366"/>
      <c r="H2" s="366"/>
    </row>
    <row r="3" spans="1:8">
      <c r="A3" s="289" t="s">
        <v>501</v>
      </c>
      <c r="B3" s="366"/>
      <c r="C3" s="366"/>
      <c r="D3" s="366"/>
      <c r="E3" s="366"/>
      <c r="F3" s="366"/>
      <c r="G3" s="366"/>
      <c r="H3" s="366"/>
    </row>
    <row r="4" spans="1:8">
      <c r="A4" s="367"/>
      <c r="B4" s="366"/>
      <c r="C4" s="365" t="s">
        <v>502</v>
      </c>
      <c r="D4" s="365" t="s">
        <v>503</v>
      </c>
      <c r="E4" s="365" t="s">
        <v>504</v>
      </c>
      <c r="F4" s="365" t="s">
        <v>505</v>
      </c>
      <c r="G4" s="365" t="s">
        <v>506</v>
      </c>
      <c r="H4" s="365" t="s">
        <v>507</v>
      </c>
    </row>
    <row r="5" spans="1:8" ht="33.9" customHeight="1">
      <c r="A5" s="937" t="s">
        <v>867</v>
      </c>
      <c r="B5" s="938"/>
      <c r="C5" s="951" t="s">
        <v>596</v>
      </c>
      <c r="D5" s="951"/>
      <c r="E5" s="951" t="s">
        <v>866</v>
      </c>
      <c r="F5" s="949" t="s">
        <v>865</v>
      </c>
      <c r="G5" s="949" t="s">
        <v>511</v>
      </c>
      <c r="H5" s="363" t="s">
        <v>864</v>
      </c>
    </row>
    <row r="6" spans="1:8" ht="24">
      <c r="A6" s="941"/>
      <c r="B6" s="942"/>
      <c r="C6" s="364" t="s">
        <v>512</v>
      </c>
      <c r="D6" s="364" t="s">
        <v>513</v>
      </c>
      <c r="E6" s="951"/>
      <c r="F6" s="950"/>
      <c r="G6" s="950"/>
      <c r="H6" s="363" t="s">
        <v>863</v>
      </c>
    </row>
    <row r="7" spans="1:8">
      <c r="A7" s="361">
        <v>1</v>
      </c>
      <c r="B7" s="347" t="s">
        <v>134</v>
      </c>
      <c r="C7" s="609">
        <v>0</v>
      </c>
      <c r="D7" s="609">
        <v>447813539.77451915</v>
      </c>
      <c r="E7" s="610">
        <v>608068.78430915996</v>
      </c>
      <c r="F7" s="610">
        <v>0</v>
      </c>
      <c r="G7" s="609">
        <v>0</v>
      </c>
      <c r="H7" s="354">
        <f>C7+D7-E7-F7</f>
        <v>447205470.99021</v>
      </c>
    </row>
    <row r="8" spans="1:8" ht="14.4" customHeight="1">
      <c r="A8" s="361">
        <v>2</v>
      </c>
      <c r="B8" s="347" t="s">
        <v>135</v>
      </c>
      <c r="C8" s="609">
        <v>0</v>
      </c>
      <c r="D8" s="609">
        <v>0</v>
      </c>
      <c r="E8" s="610">
        <v>0</v>
      </c>
      <c r="F8" s="610">
        <v>0</v>
      </c>
      <c r="G8" s="609">
        <v>0</v>
      </c>
      <c r="H8" s="354">
        <f t="shared" ref="H8:H20" si="0">C8+D8-E8-F8</f>
        <v>0</v>
      </c>
    </row>
    <row r="9" spans="1:8">
      <c r="A9" s="361">
        <v>3</v>
      </c>
      <c r="B9" s="347" t="s">
        <v>136</v>
      </c>
      <c r="C9" s="609">
        <v>0</v>
      </c>
      <c r="D9" s="609">
        <v>0</v>
      </c>
      <c r="E9" s="610">
        <v>0</v>
      </c>
      <c r="F9" s="610">
        <v>0</v>
      </c>
      <c r="G9" s="609">
        <v>0</v>
      </c>
      <c r="H9" s="354">
        <f t="shared" si="0"/>
        <v>0</v>
      </c>
    </row>
    <row r="10" spans="1:8">
      <c r="A10" s="361">
        <v>4</v>
      </c>
      <c r="B10" s="347" t="s">
        <v>137</v>
      </c>
      <c r="C10" s="609">
        <v>0</v>
      </c>
      <c r="D10" s="609">
        <v>0</v>
      </c>
      <c r="E10" s="610">
        <v>0</v>
      </c>
      <c r="F10" s="610">
        <v>0</v>
      </c>
      <c r="G10" s="609">
        <v>0</v>
      </c>
      <c r="H10" s="354">
        <f t="shared" si="0"/>
        <v>0</v>
      </c>
    </row>
    <row r="11" spans="1:8">
      <c r="A11" s="361">
        <v>5</v>
      </c>
      <c r="B11" s="347" t="s">
        <v>949</v>
      </c>
      <c r="C11" s="609">
        <v>0</v>
      </c>
      <c r="D11" s="609">
        <v>39988096.196860455</v>
      </c>
      <c r="E11" s="610">
        <v>0</v>
      </c>
      <c r="F11" s="610">
        <v>0</v>
      </c>
      <c r="G11" s="609">
        <v>0</v>
      </c>
      <c r="H11" s="354">
        <f t="shared" si="0"/>
        <v>39988096.196860455</v>
      </c>
    </row>
    <row r="12" spans="1:8">
      <c r="A12" s="361">
        <v>6</v>
      </c>
      <c r="B12" s="347" t="s">
        <v>138</v>
      </c>
      <c r="C12" s="609">
        <v>0</v>
      </c>
      <c r="D12" s="609">
        <v>129330001.67539901</v>
      </c>
      <c r="E12" s="610">
        <v>0</v>
      </c>
      <c r="F12" s="610">
        <v>0</v>
      </c>
      <c r="G12" s="609">
        <v>0</v>
      </c>
      <c r="H12" s="354">
        <f t="shared" si="0"/>
        <v>129330001.67539901</v>
      </c>
    </row>
    <row r="13" spans="1:8">
      <c r="A13" s="361">
        <v>7</v>
      </c>
      <c r="B13" s="347" t="s">
        <v>71</v>
      </c>
      <c r="C13" s="609">
        <v>2104.85</v>
      </c>
      <c r="D13" s="609">
        <v>492699798.17610478</v>
      </c>
      <c r="E13" s="610">
        <v>4374868.0816510497</v>
      </c>
      <c r="F13" s="610">
        <v>0</v>
      </c>
      <c r="G13" s="609">
        <v>0</v>
      </c>
      <c r="H13" s="354">
        <f t="shared" si="0"/>
        <v>488327034.94445378</v>
      </c>
    </row>
    <row r="14" spans="1:8">
      <c r="A14" s="361">
        <v>8</v>
      </c>
      <c r="B14" s="349" t="s">
        <v>72</v>
      </c>
      <c r="C14" s="609">
        <v>106181442.28806099</v>
      </c>
      <c r="D14" s="609">
        <v>1849489868.0171599</v>
      </c>
      <c r="E14" s="610">
        <v>117013124.039607</v>
      </c>
      <c r="F14" s="610">
        <v>1123764.6299999999</v>
      </c>
      <c r="G14" s="609">
        <v>7153203.8086980004</v>
      </c>
      <c r="H14" s="354">
        <f t="shared" si="0"/>
        <v>1837534421.6356137</v>
      </c>
    </row>
    <row r="15" spans="1:8">
      <c r="A15" s="361">
        <v>9</v>
      </c>
      <c r="B15" s="347" t="s">
        <v>950</v>
      </c>
      <c r="C15" s="609">
        <v>11127968.299855197</v>
      </c>
      <c r="D15" s="609">
        <v>430506614.82566285</v>
      </c>
      <c r="E15" s="610">
        <v>9823967.8206641804</v>
      </c>
      <c r="F15" s="610">
        <v>0</v>
      </c>
      <c r="G15" s="609">
        <v>0</v>
      </c>
      <c r="H15" s="354">
        <f t="shared" si="0"/>
        <v>431810615.30485386</v>
      </c>
    </row>
    <row r="16" spans="1:8">
      <c r="A16" s="361">
        <v>10</v>
      </c>
      <c r="B16" s="351" t="s">
        <v>514</v>
      </c>
      <c r="C16" s="609">
        <v>95431667.514718711</v>
      </c>
      <c r="D16" s="609">
        <v>1242568.0011690003</v>
      </c>
      <c r="E16" s="610">
        <v>68885113.131796852</v>
      </c>
      <c r="F16" s="610">
        <v>0</v>
      </c>
      <c r="G16" s="609">
        <v>6518417.7986979997</v>
      </c>
      <c r="H16" s="354">
        <f t="shared" si="0"/>
        <v>27789122.384090856</v>
      </c>
    </row>
    <row r="17" spans="1:8">
      <c r="A17" s="361">
        <v>11</v>
      </c>
      <c r="B17" s="347" t="s">
        <v>68</v>
      </c>
      <c r="C17" s="609">
        <v>0</v>
      </c>
      <c r="D17" s="609">
        <v>2007587</v>
      </c>
      <c r="E17" s="610">
        <v>0</v>
      </c>
      <c r="F17" s="610">
        <v>0</v>
      </c>
      <c r="G17" s="609">
        <v>0</v>
      </c>
      <c r="H17" s="354">
        <f t="shared" si="0"/>
        <v>2007587</v>
      </c>
    </row>
    <row r="18" spans="1:8">
      <c r="A18" s="361">
        <v>12</v>
      </c>
      <c r="B18" s="347" t="s">
        <v>69</v>
      </c>
      <c r="C18" s="609">
        <v>0</v>
      </c>
      <c r="D18" s="609">
        <v>0</v>
      </c>
      <c r="E18" s="610">
        <v>0</v>
      </c>
      <c r="F18" s="610">
        <v>0</v>
      </c>
      <c r="G18" s="609">
        <v>0</v>
      </c>
      <c r="H18" s="354">
        <f t="shared" si="0"/>
        <v>0</v>
      </c>
    </row>
    <row r="19" spans="1:8">
      <c r="A19" s="362">
        <v>13</v>
      </c>
      <c r="B19" s="349" t="s">
        <v>70</v>
      </c>
      <c r="C19" s="609">
        <v>0</v>
      </c>
      <c r="D19" s="609">
        <v>0</v>
      </c>
      <c r="E19" s="610">
        <v>0</v>
      </c>
      <c r="F19" s="610">
        <v>0</v>
      </c>
      <c r="G19" s="609">
        <v>0</v>
      </c>
      <c r="H19" s="354">
        <f t="shared" si="0"/>
        <v>0</v>
      </c>
    </row>
    <row r="20" spans="1:8">
      <c r="A20" s="361">
        <v>14</v>
      </c>
      <c r="B20" s="347" t="s">
        <v>500</v>
      </c>
      <c r="C20" s="609">
        <v>0</v>
      </c>
      <c r="D20" s="609">
        <v>549795925.8549999</v>
      </c>
      <c r="E20" s="610">
        <v>0</v>
      </c>
      <c r="F20" s="610">
        <v>0</v>
      </c>
      <c r="G20" s="609">
        <v>0</v>
      </c>
      <c r="H20" s="354">
        <f t="shared" si="0"/>
        <v>549795925.8549999</v>
      </c>
    </row>
    <row r="21" spans="1:8" s="291" customFormat="1">
      <c r="A21" s="360">
        <v>15</v>
      </c>
      <c r="B21" s="359" t="s">
        <v>66</v>
      </c>
      <c r="C21" s="611">
        <f t="shared" ref="C21:G21" si="1">SUM(C7:C15)+SUM(C17:C20)</f>
        <v>117311515.43791619</v>
      </c>
      <c r="D21" s="611">
        <f t="shared" si="1"/>
        <v>3941631431.5207057</v>
      </c>
      <c r="E21" s="611">
        <f t="shared" si="1"/>
        <v>131820028.7262314</v>
      </c>
      <c r="F21" s="611">
        <f t="shared" si="1"/>
        <v>1123764.6299999999</v>
      </c>
      <c r="G21" s="611">
        <f t="shared" si="1"/>
        <v>7153203.8086980004</v>
      </c>
      <c r="H21" s="694">
        <f t="shared" ref="H21" si="2">SUM(H7:H15)+SUM(H17:H20)</f>
        <v>3925999153.6023908</v>
      </c>
    </row>
    <row r="22" spans="1:8">
      <c r="A22" s="358">
        <v>16</v>
      </c>
      <c r="B22" s="357" t="s">
        <v>515</v>
      </c>
      <c r="C22" s="609">
        <v>117311515.437916</v>
      </c>
      <c r="D22" s="609">
        <v>2736184350.49893</v>
      </c>
      <c r="E22" s="610">
        <v>131131322.479811</v>
      </c>
      <c r="F22" s="610">
        <v>1123764.6299999999</v>
      </c>
      <c r="G22" s="609">
        <v>7153203.8086980004</v>
      </c>
      <c r="H22" s="695">
        <f>C22+D22-E22-F22</f>
        <v>2721240778.8270345</v>
      </c>
    </row>
    <row r="23" spans="1:8">
      <c r="A23" s="358">
        <v>17</v>
      </c>
      <c r="B23" s="357" t="s">
        <v>516</v>
      </c>
      <c r="C23" s="609">
        <v>0</v>
      </c>
      <c r="D23" s="610">
        <v>329903556.59157032</v>
      </c>
      <c r="E23" s="610">
        <v>688706.24641992</v>
      </c>
      <c r="F23" s="610">
        <v>0</v>
      </c>
      <c r="G23" s="609">
        <v>0</v>
      </c>
      <c r="H23" s="695">
        <f>C23+D23-E23-F23</f>
        <v>329214850.34515041</v>
      </c>
    </row>
    <row r="25" spans="1:8">
      <c r="E25" s="287"/>
      <c r="F25" s="287"/>
    </row>
    <row r="26" spans="1:8" ht="42.6" customHeight="1">
      <c r="B26" s="306"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scale="3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36"/>
  <sheetViews>
    <sheetView showGridLines="0" zoomScale="85" zoomScaleNormal="85" workbookViewId="0">
      <selection activeCell="C7" sqref="C7:G34"/>
    </sheetView>
  </sheetViews>
  <sheetFormatPr defaultColWidth="9.109375" defaultRowHeight="12"/>
  <cols>
    <col min="1" max="1" width="11" style="287" bestFit="1" customWidth="1"/>
    <col min="2" max="2" width="63.5546875" style="287" customWidth="1"/>
    <col min="3" max="3" width="23.33203125" style="287" customWidth="1"/>
    <col min="4" max="4" width="27.88671875" style="287" customWidth="1"/>
    <col min="5" max="5" width="19.44140625" style="287" customWidth="1"/>
    <col min="6" max="6" width="18" style="287" customWidth="1"/>
    <col min="7" max="7" width="22" style="287" customWidth="1"/>
    <col min="8" max="8" width="22.44140625" style="287" customWidth="1"/>
    <col min="9" max="16384" width="9.109375" style="287"/>
  </cols>
  <sheetData>
    <row r="1" spans="1:11" ht="13.8">
      <c r="A1" s="286" t="s">
        <v>108</v>
      </c>
      <c r="B1" s="253" t="str">
        <f>Info!C2</f>
        <v>სს ”ლიბერთი ბანკი”</v>
      </c>
      <c r="C1" s="366"/>
      <c r="D1" s="366"/>
      <c r="E1" s="366"/>
      <c r="F1" s="366"/>
      <c r="G1" s="366"/>
      <c r="H1" s="366"/>
    </row>
    <row r="2" spans="1:11">
      <c r="A2" s="288" t="s">
        <v>109</v>
      </c>
      <c r="B2" s="503">
        <f>'1. key ratios'!B2</f>
        <v>45199</v>
      </c>
      <c r="C2" s="366"/>
      <c r="D2" s="366"/>
      <c r="E2" s="366"/>
      <c r="F2" s="366"/>
      <c r="G2" s="366"/>
      <c r="H2" s="366"/>
    </row>
    <row r="3" spans="1:11">
      <c r="A3" s="289" t="s">
        <v>517</v>
      </c>
      <c r="B3" s="366"/>
      <c r="C3" s="366"/>
      <c r="D3" s="366"/>
      <c r="E3" s="366"/>
      <c r="F3" s="366"/>
      <c r="G3" s="366"/>
      <c r="H3" s="366"/>
    </row>
    <row r="4" spans="1:11">
      <c r="A4" s="366"/>
      <c r="B4" s="366"/>
      <c r="C4" s="365" t="s">
        <v>502</v>
      </c>
      <c r="D4" s="365" t="s">
        <v>503</v>
      </c>
      <c r="E4" s="365" t="s">
        <v>504</v>
      </c>
      <c r="F4" s="365" t="s">
        <v>505</v>
      </c>
      <c r="G4" s="365" t="s">
        <v>506</v>
      </c>
      <c r="H4" s="365" t="s">
        <v>507</v>
      </c>
    </row>
    <row r="5" spans="1:11" ht="41.4" customHeight="1">
      <c r="A5" s="937" t="s">
        <v>869</v>
      </c>
      <c r="B5" s="938"/>
      <c r="C5" s="952" t="s">
        <v>596</v>
      </c>
      <c r="D5" s="953"/>
      <c r="E5" s="949" t="s">
        <v>866</v>
      </c>
      <c r="F5" s="949" t="s">
        <v>865</v>
      </c>
      <c r="G5" s="949" t="s">
        <v>511</v>
      </c>
      <c r="H5" s="363" t="s">
        <v>864</v>
      </c>
    </row>
    <row r="6" spans="1:11" ht="31.2" customHeight="1">
      <c r="A6" s="941"/>
      <c r="B6" s="942"/>
      <c r="C6" s="364" t="s">
        <v>512</v>
      </c>
      <c r="D6" s="364" t="s">
        <v>513</v>
      </c>
      <c r="E6" s="950"/>
      <c r="F6" s="950"/>
      <c r="G6" s="950"/>
      <c r="H6" s="363" t="s">
        <v>863</v>
      </c>
    </row>
    <row r="7" spans="1:11">
      <c r="A7" s="355">
        <v>1</v>
      </c>
      <c r="B7" s="370" t="s">
        <v>518</v>
      </c>
      <c r="C7" s="612">
        <v>32799593.380299967</v>
      </c>
      <c r="D7" s="612">
        <v>1200041187.4983885</v>
      </c>
      <c r="E7" s="612">
        <v>47237395.708666295</v>
      </c>
      <c r="F7" s="612"/>
      <c r="G7" s="612">
        <v>0</v>
      </c>
      <c r="H7" s="615">
        <f t="shared" ref="H7:H34" si="0">C7+D7-E7-F7</f>
        <v>1185603385.1700222</v>
      </c>
      <c r="K7" s="867"/>
    </row>
    <row r="8" spans="1:11">
      <c r="A8" s="355">
        <v>2</v>
      </c>
      <c r="B8" s="370" t="s">
        <v>519</v>
      </c>
      <c r="C8" s="612">
        <v>332016.83013300004</v>
      </c>
      <c r="D8" s="612">
        <v>187460582.328439</v>
      </c>
      <c r="E8" s="612">
        <v>716294.67842700623</v>
      </c>
      <c r="F8" s="612"/>
      <c r="G8" s="612">
        <v>0</v>
      </c>
      <c r="H8" s="615">
        <f t="shared" si="0"/>
        <v>187076304.48014498</v>
      </c>
      <c r="K8" s="867"/>
    </row>
    <row r="9" spans="1:11">
      <c r="A9" s="355">
        <v>3</v>
      </c>
      <c r="B9" s="370" t="s">
        <v>868</v>
      </c>
      <c r="C9" s="612">
        <v>0</v>
      </c>
      <c r="D9" s="612">
        <v>79875666.67515099</v>
      </c>
      <c r="E9" s="612">
        <v>596944.48160326539</v>
      </c>
      <c r="F9" s="612"/>
      <c r="G9" s="612">
        <v>0</v>
      </c>
      <c r="H9" s="615">
        <f t="shared" si="0"/>
        <v>79278722.193547726</v>
      </c>
      <c r="K9" s="867"/>
    </row>
    <row r="10" spans="1:11">
      <c r="A10" s="355">
        <v>4</v>
      </c>
      <c r="B10" s="370" t="s">
        <v>520</v>
      </c>
      <c r="C10" s="612">
        <v>30765.47</v>
      </c>
      <c r="D10" s="612">
        <v>65286824.096744999</v>
      </c>
      <c r="E10" s="612">
        <v>999461.10502672603</v>
      </c>
      <c r="F10" s="612"/>
      <c r="G10" s="612">
        <v>0</v>
      </c>
      <c r="H10" s="615">
        <f t="shared" si="0"/>
        <v>64318128.461718269</v>
      </c>
      <c r="K10" s="867"/>
    </row>
    <row r="11" spans="1:11">
      <c r="A11" s="355">
        <v>5</v>
      </c>
      <c r="B11" s="370" t="s">
        <v>521</v>
      </c>
      <c r="C11" s="612">
        <v>942096.62458199996</v>
      </c>
      <c r="D11" s="612">
        <v>110071648.78720099</v>
      </c>
      <c r="E11" s="612">
        <v>1312724.2442290145</v>
      </c>
      <c r="F11" s="612"/>
      <c r="G11" s="612">
        <v>0</v>
      </c>
      <c r="H11" s="615">
        <f t="shared" si="0"/>
        <v>109701021.16755396</v>
      </c>
      <c r="K11" s="867"/>
    </row>
    <row r="12" spans="1:11">
      <c r="A12" s="355">
        <v>6</v>
      </c>
      <c r="B12" s="370" t="s">
        <v>522</v>
      </c>
      <c r="C12" s="612">
        <v>24335.15</v>
      </c>
      <c r="D12" s="612">
        <v>4089526.2358949999</v>
      </c>
      <c r="E12" s="612">
        <v>92708.147279205703</v>
      </c>
      <c r="F12" s="612"/>
      <c r="G12" s="612">
        <v>0</v>
      </c>
      <c r="H12" s="615">
        <f t="shared" si="0"/>
        <v>4021153.2386157941</v>
      </c>
      <c r="K12" s="867"/>
    </row>
    <row r="13" spans="1:11">
      <c r="A13" s="355">
        <v>7</v>
      </c>
      <c r="B13" s="370" t="s">
        <v>523</v>
      </c>
      <c r="C13" s="612">
        <v>275471.12219600001</v>
      </c>
      <c r="D13" s="612">
        <v>14382094.582082</v>
      </c>
      <c r="E13" s="612">
        <v>346542.2986572684</v>
      </c>
      <c r="F13" s="612"/>
      <c r="G13" s="612">
        <v>0</v>
      </c>
      <c r="H13" s="615">
        <f t="shared" si="0"/>
        <v>14311023.405620731</v>
      </c>
      <c r="K13" s="867"/>
    </row>
    <row r="14" spans="1:11">
      <c r="A14" s="355">
        <v>8</v>
      </c>
      <c r="B14" s="370" t="s">
        <v>524</v>
      </c>
      <c r="C14" s="612">
        <v>294846.32261000003</v>
      </c>
      <c r="D14" s="612">
        <v>6133045.0041620005</v>
      </c>
      <c r="E14" s="612">
        <v>94371.694576838752</v>
      </c>
      <c r="F14" s="612"/>
      <c r="G14" s="612">
        <v>7177.8953959999999</v>
      </c>
      <c r="H14" s="615">
        <f t="shared" si="0"/>
        <v>6333519.6321951617</v>
      </c>
      <c r="K14" s="867"/>
    </row>
    <row r="15" spans="1:11">
      <c r="A15" s="355">
        <v>9</v>
      </c>
      <c r="B15" s="370" t="s">
        <v>525</v>
      </c>
      <c r="C15" s="612">
        <v>194794</v>
      </c>
      <c r="D15" s="612">
        <v>13994296.211052999</v>
      </c>
      <c r="E15" s="612">
        <v>215544.42885404182</v>
      </c>
      <c r="F15" s="612"/>
      <c r="G15" s="612">
        <v>45984.01</v>
      </c>
      <c r="H15" s="615">
        <f t="shared" si="0"/>
        <v>13973545.782198956</v>
      </c>
      <c r="K15" s="867"/>
    </row>
    <row r="16" spans="1:11">
      <c r="A16" s="355">
        <v>10</v>
      </c>
      <c r="B16" s="370" t="s">
        <v>526</v>
      </c>
      <c r="C16" s="612">
        <v>2048.11</v>
      </c>
      <c r="D16" s="612">
        <v>1581625.956544</v>
      </c>
      <c r="E16" s="612">
        <v>5113.6712892544419</v>
      </c>
      <c r="F16" s="612"/>
      <c r="G16" s="612">
        <v>0</v>
      </c>
      <c r="H16" s="615">
        <f t="shared" si="0"/>
        <v>1578560.3952547456</v>
      </c>
      <c r="K16" s="867"/>
    </row>
    <row r="17" spans="1:11">
      <c r="A17" s="355">
        <v>11</v>
      </c>
      <c r="B17" s="370" t="s">
        <v>527</v>
      </c>
      <c r="C17" s="612">
        <v>36937.919999999998</v>
      </c>
      <c r="D17" s="612">
        <v>1031945.3849899999</v>
      </c>
      <c r="E17" s="612">
        <v>45101.209332030667</v>
      </c>
      <c r="F17" s="612"/>
      <c r="G17" s="612">
        <v>0</v>
      </c>
      <c r="H17" s="615">
        <f t="shared" si="0"/>
        <v>1023782.0956579692</v>
      </c>
      <c r="K17" s="867"/>
    </row>
    <row r="18" spans="1:11">
      <c r="A18" s="355">
        <v>12</v>
      </c>
      <c r="B18" s="370" t="s">
        <v>528</v>
      </c>
      <c r="C18" s="612">
        <v>6518865.300696997</v>
      </c>
      <c r="D18" s="612">
        <v>237695958.91188797</v>
      </c>
      <c r="E18" s="612">
        <v>7262456.2913400233</v>
      </c>
      <c r="F18" s="612"/>
      <c r="G18" s="612">
        <v>112516.68</v>
      </c>
      <c r="H18" s="615">
        <f t="shared" si="0"/>
        <v>236952367.92124495</v>
      </c>
      <c r="K18" s="867"/>
    </row>
    <row r="19" spans="1:11">
      <c r="A19" s="355">
        <v>13</v>
      </c>
      <c r="B19" s="370" t="s">
        <v>529</v>
      </c>
      <c r="C19" s="612">
        <v>1288621.8000000005</v>
      </c>
      <c r="D19" s="612">
        <v>73341572.954567999</v>
      </c>
      <c r="E19" s="612">
        <v>1447278.6039783945</v>
      </c>
      <c r="F19" s="612"/>
      <c r="G19" s="612">
        <v>0</v>
      </c>
      <c r="H19" s="615">
        <f t="shared" si="0"/>
        <v>73182916.1505896</v>
      </c>
      <c r="K19" s="867"/>
    </row>
    <row r="20" spans="1:11">
      <c r="A20" s="355">
        <v>14</v>
      </c>
      <c r="B20" s="370" t="s">
        <v>530</v>
      </c>
      <c r="C20" s="612">
        <v>3716081.8019309998</v>
      </c>
      <c r="D20" s="612">
        <v>45782396.254230998</v>
      </c>
      <c r="E20" s="612">
        <v>1891287.2087963372</v>
      </c>
      <c r="F20" s="612"/>
      <c r="G20" s="612">
        <v>0</v>
      </c>
      <c r="H20" s="615">
        <f t="shared" si="0"/>
        <v>47607190.847365662</v>
      </c>
      <c r="K20" s="867"/>
    </row>
    <row r="21" spans="1:11">
      <c r="A21" s="355">
        <v>15</v>
      </c>
      <c r="B21" s="370" t="s">
        <v>531</v>
      </c>
      <c r="C21" s="612">
        <v>493740.07999999996</v>
      </c>
      <c r="D21" s="612">
        <v>17393130.730560001</v>
      </c>
      <c r="E21" s="612">
        <v>585063.5212465782</v>
      </c>
      <c r="F21" s="612"/>
      <c r="G21" s="612">
        <v>0</v>
      </c>
      <c r="H21" s="615">
        <f t="shared" si="0"/>
        <v>17301807.289313421</v>
      </c>
      <c r="K21" s="867"/>
    </row>
    <row r="22" spans="1:11">
      <c r="A22" s="355">
        <v>16</v>
      </c>
      <c r="B22" s="370" t="s">
        <v>532</v>
      </c>
      <c r="C22" s="612">
        <v>0</v>
      </c>
      <c r="D22" s="612">
        <v>56686375.339552</v>
      </c>
      <c r="E22" s="612">
        <v>403770.39667351398</v>
      </c>
      <c r="F22" s="612"/>
      <c r="G22" s="612">
        <v>0</v>
      </c>
      <c r="H22" s="615">
        <f t="shared" si="0"/>
        <v>56282604.942878485</v>
      </c>
      <c r="K22" s="867"/>
    </row>
    <row r="23" spans="1:11">
      <c r="A23" s="355">
        <v>17</v>
      </c>
      <c r="B23" s="370" t="s">
        <v>533</v>
      </c>
      <c r="C23" s="612">
        <v>0</v>
      </c>
      <c r="D23" s="612">
        <v>3885927.4178440003</v>
      </c>
      <c r="E23" s="612">
        <v>22727.374349709269</v>
      </c>
      <c r="F23" s="612"/>
      <c r="G23" s="612">
        <v>0</v>
      </c>
      <c r="H23" s="615">
        <f t="shared" si="0"/>
        <v>3863200.0434942911</v>
      </c>
      <c r="K23" s="867"/>
    </row>
    <row r="24" spans="1:11">
      <c r="A24" s="355">
        <v>18</v>
      </c>
      <c r="B24" s="370" t="s">
        <v>534</v>
      </c>
      <c r="C24" s="612">
        <v>0</v>
      </c>
      <c r="D24" s="612">
        <v>34287605.576212004</v>
      </c>
      <c r="E24" s="612">
        <v>142207.72470603854</v>
      </c>
      <c r="F24" s="612"/>
      <c r="G24" s="612">
        <v>0</v>
      </c>
      <c r="H24" s="615">
        <f t="shared" si="0"/>
        <v>34145397.851505965</v>
      </c>
      <c r="K24" s="867"/>
    </row>
    <row r="25" spans="1:11">
      <c r="A25" s="355">
        <v>19</v>
      </c>
      <c r="B25" s="370" t="s">
        <v>535</v>
      </c>
      <c r="C25" s="612">
        <v>28118.58</v>
      </c>
      <c r="D25" s="612">
        <v>1651340.0799929998</v>
      </c>
      <c r="E25" s="612">
        <v>25514.53855037543</v>
      </c>
      <c r="F25" s="612"/>
      <c r="G25" s="612">
        <v>0</v>
      </c>
      <c r="H25" s="615">
        <f t="shared" si="0"/>
        <v>1653944.1214426244</v>
      </c>
      <c r="K25" s="867"/>
    </row>
    <row r="26" spans="1:11">
      <c r="A26" s="355">
        <v>20</v>
      </c>
      <c r="B26" s="370" t="s">
        <v>536</v>
      </c>
      <c r="C26" s="612">
        <v>5757.43</v>
      </c>
      <c r="D26" s="612">
        <v>44778510.367053002</v>
      </c>
      <c r="E26" s="612">
        <v>1055788.0130113834</v>
      </c>
      <c r="F26" s="612"/>
      <c r="G26" s="612">
        <v>0</v>
      </c>
      <c r="H26" s="615">
        <f t="shared" si="0"/>
        <v>43728479.784041621</v>
      </c>
      <c r="I26" s="293"/>
      <c r="K26" s="867"/>
    </row>
    <row r="27" spans="1:11">
      <c r="A27" s="355">
        <v>21</v>
      </c>
      <c r="B27" s="370" t="s">
        <v>537</v>
      </c>
      <c r="C27" s="612">
        <v>0</v>
      </c>
      <c r="D27" s="612">
        <v>21436505.824434999</v>
      </c>
      <c r="E27" s="612">
        <v>32460.592511541821</v>
      </c>
      <c r="F27" s="612"/>
      <c r="G27" s="612">
        <v>0</v>
      </c>
      <c r="H27" s="615">
        <f t="shared" si="0"/>
        <v>21404045.231923457</v>
      </c>
      <c r="I27" s="293"/>
      <c r="K27" s="867"/>
    </row>
    <row r="28" spans="1:11">
      <c r="A28" s="355">
        <v>22</v>
      </c>
      <c r="B28" s="370" t="s">
        <v>538</v>
      </c>
      <c r="C28" s="612">
        <v>55042.520000000004</v>
      </c>
      <c r="D28" s="612">
        <v>10805245.487517999</v>
      </c>
      <c r="E28" s="612">
        <v>428840.1071013094</v>
      </c>
      <c r="F28" s="612"/>
      <c r="G28" s="612">
        <v>0</v>
      </c>
      <c r="H28" s="615">
        <f t="shared" si="0"/>
        <v>10431447.900416689</v>
      </c>
      <c r="I28" s="293"/>
      <c r="K28" s="867"/>
    </row>
    <row r="29" spans="1:11">
      <c r="A29" s="355">
        <v>23</v>
      </c>
      <c r="B29" s="370" t="s">
        <v>539</v>
      </c>
      <c r="C29" s="612">
        <v>9199277.6203309987</v>
      </c>
      <c r="D29" s="612">
        <v>184798953.81644797</v>
      </c>
      <c r="E29" s="612">
        <v>9164493.5219690055</v>
      </c>
      <c r="F29" s="612"/>
      <c r="G29" s="612">
        <v>380022.99</v>
      </c>
      <c r="H29" s="615">
        <f t="shared" si="0"/>
        <v>184833737.91480994</v>
      </c>
      <c r="I29" s="293"/>
      <c r="K29" s="867"/>
    </row>
    <row r="30" spans="1:11">
      <c r="A30" s="355">
        <v>24</v>
      </c>
      <c r="B30" s="370" t="s">
        <v>540</v>
      </c>
      <c r="C30" s="612">
        <v>23254909.137643997</v>
      </c>
      <c r="D30" s="612">
        <v>528344721.09021574</v>
      </c>
      <c r="E30" s="612">
        <v>20923459.205576591</v>
      </c>
      <c r="F30" s="612"/>
      <c r="G30" s="612">
        <v>231958.67</v>
      </c>
      <c r="H30" s="615">
        <f t="shared" si="0"/>
        <v>530676171.02228314</v>
      </c>
      <c r="I30" s="293"/>
      <c r="K30" s="867"/>
    </row>
    <row r="31" spans="1:11">
      <c r="A31" s="355">
        <v>25</v>
      </c>
      <c r="B31" s="370" t="s">
        <v>541</v>
      </c>
      <c r="C31" s="612">
        <v>3724488.1786810011</v>
      </c>
      <c r="D31" s="612">
        <v>62521638.218043998</v>
      </c>
      <c r="E31" s="612">
        <v>3772006.8773190933</v>
      </c>
      <c r="F31" s="612"/>
      <c r="G31" s="612">
        <v>32781.89</v>
      </c>
      <c r="H31" s="615">
        <f t="shared" si="0"/>
        <v>62474119.519405909</v>
      </c>
      <c r="I31" s="293"/>
      <c r="K31" s="867"/>
    </row>
    <row r="32" spans="1:11">
      <c r="A32" s="355">
        <v>26</v>
      </c>
      <c r="B32" s="370" t="s">
        <v>542</v>
      </c>
      <c r="C32" s="612">
        <v>34093708.430524066</v>
      </c>
      <c r="D32" s="612">
        <v>306050203.70114207</v>
      </c>
      <c r="E32" s="612">
        <v>32920498.597308785</v>
      </c>
      <c r="F32" s="612"/>
      <c r="G32" s="612">
        <v>6342761.6333019985</v>
      </c>
      <c r="H32" s="615">
        <f t="shared" si="0"/>
        <v>307223413.53435731</v>
      </c>
      <c r="I32" s="293"/>
      <c r="K32" s="867"/>
    </row>
    <row r="33" spans="1:11">
      <c r="A33" s="355">
        <v>27</v>
      </c>
      <c r="B33" s="356" t="s">
        <v>99</v>
      </c>
      <c r="C33" s="612"/>
      <c r="D33" s="612">
        <v>628222902.99035215</v>
      </c>
      <c r="E33" s="612">
        <v>79974.483851760626</v>
      </c>
      <c r="F33" s="612">
        <v>0</v>
      </c>
      <c r="G33" s="612">
        <v>0</v>
      </c>
      <c r="H33" s="615">
        <f>C33+D33-E33-F33</f>
        <v>628142928.50650036</v>
      </c>
      <c r="I33" s="293"/>
      <c r="K33" s="867"/>
    </row>
    <row r="34" spans="1:11">
      <c r="A34" s="355">
        <v>28</v>
      </c>
      <c r="B34" s="369" t="s">
        <v>66</v>
      </c>
      <c r="C34" s="616">
        <v>117311515.80962901</v>
      </c>
      <c r="D34" s="616">
        <v>3941631431.5207057</v>
      </c>
      <c r="E34" s="616">
        <v>131820028.7262314</v>
      </c>
      <c r="F34" s="616">
        <v>1123764.6299999999</v>
      </c>
      <c r="G34" s="616">
        <v>7153203.7686979985</v>
      </c>
      <c r="H34" s="617">
        <f t="shared" si="0"/>
        <v>3925999153.974103</v>
      </c>
      <c r="I34" s="293"/>
      <c r="K34" s="867"/>
    </row>
    <row r="35" spans="1:11">
      <c r="A35" s="293"/>
      <c r="B35" s="293"/>
      <c r="C35" s="293"/>
      <c r="D35" s="293"/>
      <c r="E35" s="293"/>
      <c r="F35" s="293"/>
      <c r="G35" s="293"/>
      <c r="H35" s="293"/>
      <c r="I35" s="293"/>
    </row>
    <row r="36" spans="1:11">
      <c r="A36" s="293"/>
      <c r="B36" s="294"/>
      <c r="C36" s="293"/>
      <c r="D36" s="293"/>
      <c r="E36" s="293"/>
      <c r="F36" s="293"/>
      <c r="G36" s="293"/>
      <c r="H36" s="293"/>
      <c r="I36" s="293"/>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85" zoomScaleNormal="85" workbookViewId="0"/>
  </sheetViews>
  <sheetFormatPr defaultColWidth="9.109375" defaultRowHeight="12"/>
  <cols>
    <col min="1" max="1" width="11.88671875" style="287" bestFit="1" customWidth="1"/>
    <col min="2" max="2" width="101.33203125" style="287" customWidth="1"/>
    <col min="3" max="3" width="33" style="287" customWidth="1"/>
    <col min="4" max="4" width="38.44140625" style="292" customWidth="1"/>
    <col min="5" max="16384" width="9.109375" style="287"/>
  </cols>
  <sheetData>
    <row r="1" spans="1:4" ht="13.8">
      <c r="A1" s="286" t="s">
        <v>108</v>
      </c>
      <c r="B1" s="253" t="str">
        <f>Info!C2</f>
        <v>სს ”ლიბერთი ბანკი”</v>
      </c>
      <c r="D1" s="287"/>
    </row>
    <row r="2" spans="1:4">
      <c r="A2" s="288" t="s">
        <v>109</v>
      </c>
      <c r="B2" s="503">
        <f>'1. key ratios'!B2</f>
        <v>45199</v>
      </c>
      <c r="D2" s="287"/>
    </row>
    <row r="3" spans="1:4">
      <c r="A3" s="289" t="s">
        <v>543</v>
      </c>
      <c r="D3" s="287"/>
    </row>
    <row r="5" spans="1:4" ht="16.2" customHeight="1">
      <c r="A5" s="954" t="s">
        <v>880</v>
      </c>
      <c r="B5" s="954"/>
      <c r="C5" s="380" t="s">
        <v>562</v>
      </c>
      <c r="D5" s="380" t="s">
        <v>879</v>
      </c>
    </row>
    <row r="6" spans="1:4">
      <c r="A6" s="379">
        <v>1</v>
      </c>
      <c r="B6" s="372" t="s">
        <v>878</v>
      </c>
      <c r="C6" s="613">
        <v>129203305.34475453</v>
      </c>
      <c r="D6" s="374">
        <v>456866.62405645539</v>
      </c>
    </row>
    <row r="7" spans="1:4">
      <c r="A7" s="376">
        <v>2</v>
      </c>
      <c r="B7" s="372" t="s">
        <v>877</v>
      </c>
      <c r="C7" s="613">
        <f>SUM(C8:C9)</f>
        <v>31212829.778671347</v>
      </c>
      <c r="D7" s="374">
        <f>SUM(D8:D9)</f>
        <v>7798.7761128055863</v>
      </c>
    </row>
    <row r="8" spans="1:4">
      <c r="A8" s="378">
        <v>2.1</v>
      </c>
      <c r="B8" s="377" t="s">
        <v>876</v>
      </c>
      <c r="C8" s="613">
        <v>13070765.942275381</v>
      </c>
      <c r="D8" s="374"/>
    </row>
    <row r="9" spans="1:4">
      <c r="A9" s="378">
        <v>2.2000000000000002</v>
      </c>
      <c r="B9" s="377" t="s">
        <v>875</v>
      </c>
      <c r="C9" s="613">
        <v>18142063.836395968</v>
      </c>
      <c r="D9" s="374">
        <v>7798.7761128055863</v>
      </c>
    </row>
    <row r="10" spans="1:4">
      <c r="A10" s="379">
        <v>3</v>
      </c>
      <c r="B10" s="372" t="s">
        <v>874</v>
      </c>
      <c r="C10" s="613">
        <f>SUM(C11:C13)</f>
        <v>16278024.449521825</v>
      </c>
      <c r="D10" s="374">
        <f>SUM(D11:D13)</f>
        <v>0</v>
      </c>
    </row>
    <row r="11" spans="1:4">
      <c r="A11" s="378">
        <v>3.1</v>
      </c>
      <c r="B11" s="377" t="s">
        <v>544</v>
      </c>
      <c r="C11" s="613">
        <v>7020328.6267973138</v>
      </c>
      <c r="D11" s="374"/>
    </row>
    <row r="12" spans="1:4">
      <c r="A12" s="378">
        <v>3.2</v>
      </c>
      <c r="B12" s="377" t="s">
        <v>873</v>
      </c>
      <c r="C12" s="613">
        <v>8510636.6209245119</v>
      </c>
      <c r="D12" s="374"/>
    </row>
    <row r="13" spans="1:4">
      <c r="A13" s="378">
        <v>3.3</v>
      </c>
      <c r="B13" s="377" t="s">
        <v>872</v>
      </c>
      <c r="C13" s="613">
        <v>747059.20180000016</v>
      </c>
      <c r="D13" s="374"/>
    </row>
    <row r="14" spans="1:4">
      <c r="A14" s="376">
        <v>4</v>
      </c>
      <c r="B14" s="375" t="s">
        <v>871</v>
      </c>
      <c r="C14" s="613">
        <v>266583.04330803925</v>
      </c>
      <c r="D14" s="374"/>
    </row>
    <row r="15" spans="1:4">
      <c r="A15" s="373">
        <v>5</v>
      </c>
      <c r="B15" s="372" t="s">
        <v>870</v>
      </c>
      <c r="C15" s="614">
        <f>C6+C7-C10+C14</f>
        <v>144404693.71721211</v>
      </c>
      <c r="D15" s="371">
        <f>D6+D7-D10+D14</f>
        <v>464665.40016926097</v>
      </c>
    </row>
  </sheetData>
  <mergeCells count="1">
    <mergeCell ref="A5:B5"/>
  </mergeCells>
  <pageMargins left="0.7" right="0.7" top="0.75" bottom="0.75" header="0.3" footer="0.3"/>
  <pageSetup scale="4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85" zoomScaleNormal="85" workbookViewId="0">
      <selection activeCell="E17" sqref="E17:H44"/>
    </sheetView>
  </sheetViews>
  <sheetFormatPr defaultColWidth="9.109375" defaultRowHeight="12"/>
  <cols>
    <col min="1" max="1" width="11.88671875" style="366" bestFit="1" customWidth="1"/>
    <col min="2" max="2" width="129.6640625" style="366" bestFit="1" customWidth="1"/>
    <col min="3" max="3" width="29.88671875" style="366" customWidth="1"/>
    <col min="4" max="4" width="46" style="366" customWidth="1"/>
    <col min="5" max="16384" width="9.109375" style="366"/>
  </cols>
  <sheetData>
    <row r="1" spans="1:4" ht="13.8">
      <c r="A1" s="286" t="s">
        <v>108</v>
      </c>
      <c r="B1" s="253" t="str">
        <f>Info!C2</f>
        <v>სს ”ლიბერთი ბანკი”</v>
      </c>
    </row>
    <row r="2" spans="1:4">
      <c r="A2" s="288" t="s">
        <v>109</v>
      </c>
      <c r="B2" s="503">
        <f>'1. key ratios'!B2</f>
        <v>45199</v>
      </c>
    </row>
    <row r="3" spans="1:4">
      <c r="A3" s="289" t="s">
        <v>545</v>
      </c>
    </row>
    <row r="4" spans="1:4">
      <c r="A4" s="289"/>
    </row>
    <row r="5" spans="1:4" ht="15" customHeight="1">
      <c r="A5" s="955" t="s">
        <v>546</v>
      </c>
      <c r="B5" s="956"/>
      <c r="C5" s="959" t="s">
        <v>547</v>
      </c>
      <c r="D5" s="959" t="s">
        <v>548</v>
      </c>
    </row>
    <row r="6" spans="1:4">
      <c r="A6" s="957"/>
      <c r="B6" s="958"/>
      <c r="C6" s="959"/>
      <c r="D6" s="959"/>
    </row>
    <row r="7" spans="1:4">
      <c r="A7" s="369">
        <v>1</v>
      </c>
      <c r="B7" s="359" t="s">
        <v>549</v>
      </c>
      <c r="C7" s="612">
        <v>114551422.58392701</v>
      </c>
      <c r="D7" s="381"/>
    </row>
    <row r="8" spans="1:4">
      <c r="A8" s="356">
        <v>2</v>
      </c>
      <c r="B8" s="356" t="s">
        <v>550</v>
      </c>
      <c r="C8" s="612">
        <v>17199379.380433001</v>
      </c>
      <c r="D8" s="381"/>
    </row>
    <row r="9" spans="1:4">
      <c r="A9" s="356">
        <v>3</v>
      </c>
      <c r="B9" s="384" t="s">
        <v>551</v>
      </c>
      <c r="C9" s="612">
        <v>2517.1516111800001</v>
      </c>
      <c r="D9" s="381"/>
    </row>
    <row r="10" spans="1:4">
      <c r="A10" s="356">
        <v>4</v>
      </c>
      <c r="B10" s="356" t="s">
        <v>552</v>
      </c>
      <c r="C10" s="612">
        <v>14441803.304525997</v>
      </c>
      <c r="D10" s="381"/>
    </row>
    <row r="11" spans="1:4">
      <c r="A11" s="356">
        <v>5</v>
      </c>
      <c r="B11" s="383" t="s">
        <v>881</v>
      </c>
      <c r="C11" s="612">
        <v>1695695.12</v>
      </c>
      <c r="D11" s="381"/>
    </row>
    <row r="12" spans="1:4">
      <c r="A12" s="356">
        <v>6</v>
      </c>
      <c r="B12" s="383" t="s">
        <v>553</v>
      </c>
      <c r="C12" s="612">
        <v>5551738.5240309993</v>
      </c>
      <c r="D12" s="381"/>
    </row>
    <row r="13" spans="1:4">
      <c r="A13" s="356">
        <v>7</v>
      </c>
      <c r="B13" s="383" t="s">
        <v>556</v>
      </c>
      <c r="C13" s="612">
        <v>7153203.7686979976</v>
      </c>
      <c r="D13" s="381"/>
    </row>
    <row r="14" spans="1:4">
      <c r="A14" s="356">
        <v>8</v>
      </c>
      <c r="B14" s="383" t="s">
        <v>554</v>
      </c>
      <c r="C14" s="612">
        <v>-147156.5</v>
      </c>
      <c r="D14" s="356"/>
    </row>
    <row r="15" spans="1:4">
      <c r="A15" s="356">
        <v>9</v>
      </c>
      <c r="B15" s="383" t="s">
        <v>555</v>
      </c>
      <c r="C15" s="612">
        <v>0</v>
      </c>
      <c r="D15" s="356"/>
    </row>
    <row r="16" spans="1:4">
      <c r="A16" s="356">
        <v>10</v>
      </c>
      <c r="B16" s="383" t="s">
        <v>557</v>
      </c>
      <c r="C16" s="612">
        <v>169906.50999999978</v>
      </c>
      <c r="D16" s="356"/>
    </row>
    <row r="17" spans="1:4" ht="14.25" customHeight="1">
      <c r="A17" s="356">
        <v>11</v>
      </c>
      <c r="B17" s="383" t="s">
        <v>558</v>
      </c>
      <c r="C17" s="612">
        <v>18415.881797000002</v>
      </c>
      <c r="D17" s="381"/>
    </row>
    <row r="18" spans="1:4">
      <c r="A18" s="369">
        <v>12</v>
      </c>
      <c r="B18" s="382" t="s">
        <v>559</v>
      </c>
      <c r="C18" s="616">
        <f>C7+C8+C9-C10</f>
        <v>117311515.81144518</v>
      </c>
      <c r="D18" s="381"/>
    </row>
    <row r="21" spans="1:4">
      <c r="B21" s="286"/>
    </row>
    <row r="22" spans="1:4">
      <c r="B22" s="288"/>
    </row>
    <row r="23" spans="1:4">
      <c r="B23" s="289"/>
    </row>
  </sheetData>
  <mergeCells count="3">
    <mergeCell ref="A5:B6"/>
    <mergeCell ref="C5:C6"/>
    <mergeCell ref="D5:D6"/>
  </mergeCells>
  <pageMargins left="0.7" right="0.7" top="0.75" bottom="0.75" header="0.3" footer="0.3"/>
  <pageSetup paperSize="9" scale="3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opLeftCell="A2" zoomScale="85" zoomScaleNormal="85" workbookViewId="0">
      <selection activeCell="H54" sqref="H53:H54"/>
    </sheetView>
  </sheetViews>
  <sheetFormatPr defaultColWidth="9.109375" defaultRowHeight="12"/>
  <cols>
    <col min="1" max="1" width="11.88671875" style="366" bestFit="1" customWidth="1"/>
    <col min="2" max="2" width="48.88671875" style="366" customWidth="1"/>
    <col min="3" max="3" width="18" style="366" customWidth="1"/>
    <col min="4" max="4" width="18.6640625" style="366" customWidth="1"/>
    <col min="5" max="7" width="22.33203125" style="366" customWidth="1"/>
    <col min="8" max="8" width="18.44140625" style="366" customWidth="1"/>
    <col min="9" max="11" width="22.33203125" style="366" customWidth="1"/>
    <col min="12" max="12" width="18.6640625" style="366" customWidth="1"/>
    <col min="13" max="18" width="22.33203125" style="366" customWidth="1"/>
    <col min="19" max="19" width="23.33203125" style="366" bestFit="1" customWidth="1"/>
    <col min="20" max="20" width="20.44140625" style="366" customWidth="1"/>
    <col min="21" max="26" width="22.33203125" style="366" customWidth="1"/>
    <col min="27" max="27" width="23.33203125" style="366" bestFit="1" customWidth="1"/>
    <col min="28" max="28" width="20" style="366" customWidth="1"/>
    <col min="29" max="16384" width="9.109375" style="366"/>
  </cols>
  <sheetData>
    <row r="1" spans="1:28" ht="13.8">
      <c r="A1" s="286" t="s">
        <v>108</v>
      </c>
      <c r="B1" s="253" t="str">
        <f>Info!C2</f>
        <v>სს ”ლიბერთი ბანკი”</v>
      </c>
    </row>
    <row r="2" spans="1:28">
      <c r="A2" s="288" t="s">
        <v>109</v>
      </c>
      <c r="B2" s="503">
        <f>'1. key ratios'!B2</f>
        <v>45199</v>
      </c>
      <c r="C2" s="367"/>
    </row>
    <row r="3" spans="1:28">
      <c r="A3" s="289" t="s">
        <v>560</v>
      </c>
    </row>
    <row r="5" spans="1:28" ht="15" customHeight="1">
      <c r="A5" s="960" t="s">
        <v>894</v>
      </c>
      <c r="B5" s="961"/>
      <c r="C5" s="966" t="s">
        <v>893</v>
      </c>
      <c r="D5" s="967"/>
      <c r="E5" s="967"/>
      <c r="F5" s="967"/>
      <c r="G5" s="967"/>
      <c r="H5" s="967"/>
      <c r="I5" s="967"/>
      <c r="J5" s="967"/>
      <c r="K5" s="967"/>
      <c r="L5" s="967"/>
      <c r="M5" s="967"/>
      <c r="N5" s="967"/>
      <c r="O5" s="967"/>
      <c r="P5" s="967"/>
      <c r="Q5" s="967"/>
      <c r="R5" s="967"/>
      <c r="S5" s="967"/>
      <c r="T5" s="398"/>
      <c r="U5" s="398"/>
      <c r="V5" s="398"/>
      <c r="W5" s="398"/>
      <c r="X5" s="398"/>
      <c r="Y5" s="398"/>
      <c r="Z5" s="398"/>
      <c r="AA5" s="397"/>
      <c r="AB5" s="388"/>
    </row>
    <row r="6" spans="1:28">
      <c r="A6" s="962"/>
      <c r="B6" s="963"/>
      <c r="C6" s="968" t="s">
        <v>66</v>
      </c>
      <c r="D6" s="970" t="s">
        <v>892</v>
      </c>
      <c r="E6" s="970"/>
      <c r="F6" s="970"/>
      <c r="G6" s="970"/>
      <c r="H6" s="971" t="s">
        <v>891</v>
      </c>
      <c r="I6" s="972"/>
      <c r="J6" s="972"/>
      <c r="K6" s="973"/>
      <c r="L6" s="396"/>
      <c r="M6" s="974" t="s">
        <v>890</v>
      </c>
      <c r="N6" s="974"/>
      <c r="O6" s="974"/>
      <c r="P6" s="974"/>
      <c r="Q6" s="974"/>
      <c r="R6" s="974"/>
      <c r="S6" s="950"/>
      <c r="T6" s="395"/>
      <c r="U6" s="953" t="s">
        <v>889</v>
      </c>
      <c r="V6" s="953"/>
      <c r="W6" s="953"/>
      <c r="X6" s="953"/>
      <c r="Y6" s="953"/>
      <c r="Z6" s="953"/>
      <c r="AA6" s="951"/>
      <c r="AB6" s="394"/>
    </row>
    <row r="7" spans="1:28" ht="24">
      <c r="A7" s="964"/>
      <c r="B7" s="965"/>
      <c r="C7" s="969"/>
      <c r="D7" s="393"/>
      <c r="E7" s="389" t="s">
        <v>561</v>
      </c>
      <c r="F7" s="363" t="s">
        <v>887</v>
      </c>
      <c r="G7" s="363" t="s">
        <v>888</v>
      </c>
      <c r="H7" s="392"/>
      <c r="I7" s="389" t="s">
        <v>561</v>
      </c>
      <c r="J7" s="363" t="s">
        <v>887</v>
      </c>
      <c r="K7" s="363" t="s">
        <v>888</v>
      </c>
      <c r="L7" s="391"/>
      <c r="M7" s="389" t="s">
        <v>561</v>
      </c>
      <c r="N7" s="363" t="s">
        <v>887</v>
      </c>
      <c r="O7" s="363" t="s">
        <v>886</v>
      </c>
      <c r="P7" s="363" t="s">
        <v>885</v>
      </c>
      <c r="Q7" s="363" t="s">
        <v>884</v>
      </c>
      <c r="R7" s="363" t="s">
        <v>883</v>
      </c>
      <c r="S7" s="363" t="s">
        <v>882</v>
      </c>
      <c r="T7" s="390"/>
      <c r="U7" s="389" t="s">
        <v>561</v>
      </c>
      <c r="V7" s="363" t="s">
        <v>887</v>
      </c>
      <c r="W7" s="363" t="s">
        <v>886</v>
      </c>
      <c r="X7" s="363" t="s">
        <v>885</v>
      </c>
      <c r="Y7" s="363" t="s">
        <v>884</v>
      </c>
      <c r="Z7" s="363" t="s">
        <v>883</v>
      </c>
      <c r="AA7" s="363" t="s">
        <v>882</v>
      </c>
      <c r="AB7" s="388"/>
    </row>
    <row r="8" spans="1:28">
      <c r="A8" s="387">
        <v>1</v>
      </c>
      <c r="B8" s="359" t="s">
        <v>562</v>
      </c>
      <c r="C8" s="616">
        <v>2853495865.8900695</v>
      </c>
      <c r="D8" s="612">
        <v>2650635996.3724756</v>
      </c>
      <c r="E8" s="612">
        <v>26146503.71895501</v>
      </c>
      <c r="F8" s="612">
        <v>0</v>
      </c>
      <c r="G8" s="612">
        <v>347662.46415000001</v>
      </c>
      <c r="H8" s="612">
        <v>85548353.707958937</v>
      </c>
      <c r="I8" s="612">
        <v>29525471.178783998</v>
      </c>
      <c r="J8" s="612">
        <v>11317002.843355998</v>
      </c>
      <c r="K8" s="612">
        <v>0</v>
      </c>
      <c r="L8" s="612">
        <v>112291432.99264711</v>
      </c>
      <c r="M8" s="612">
        <v>4561810.3286540005</v>
      </c>
      <c r="N8" s="612">
        <v>5424355.8805829994</v>
      </c>
      <c r="O8" s="612">
        <v>13614317.020981018</v>
      </c>
      <c r="P8" s="612">
        <v>20154008.68023701</v>
      </c>
      <c r="Q8" s="612">
        <v>31314717.029126015</v>
      </c>
      <c r="R8" s="612">
        <v>27739408.678167999</v>
      </c>
      <c r="S8" s="612">
        <v>14691.653952000001</v>
      </c>
      <c r="T8" s="612">
        <v>5020082.8169819992</v>
      </c>
      <c r="U8" s="612">
        <v>18314.875842000001</v>
      </c>
      <c r="V8" s="612">
        <v>565090.43999999994</v>
      </c>
      <c r="W8" s="612">
        <v>0</v>
      </c>
      <c r="X8" s="612">
        <v>0</v>
      </c>
      <c r="Y8" s="612">
        <v>1563821.673339</v>
      </c>
      <c r="Z8" s="612">
        <v>68080.058915000001</v>
      </c>
      <c r="AA8" s="612">
        <v>0</v>
      </c>
      <c r="AB8" s="385"/>
    </row>
    <row r="9" spans="1:28">
      <c r="A9" s="355">
        <v>1.1000000000000001</v>
      </c>
      <c r="B9" s="386" t="s">
        <v>563</v>
      </c>
      <c r="C9" s="619">
        <v>0</v>
      </c>
      <c r="D9" s="612">
        <v>0</v>
      </c>
      <c r="E9" s="612">
        <v>0</v>
      </c>
      <c r="F9" s="612">
        <v>0</v>
      </c>
      <c r="G9" s="612">
        <v>0</v>
      </c>
      <c r="H9" s="612">
        <v>0</v>
      </c>
      <c r="I9" s="612">
        <v>0</v>
      </c>
      <c r="J9" s="612">
        <v>0</v>
      </c>
      <c r="K9" s="612">
        <v>0</v>
      </c>
      <c r="L9" s="612">
        <v>0</v>
      </c>
      <c r="M9" s="612">
        <v>0</v>
      </c>
      <c r="N9" s="612">
        <v>0</v>
      </c>
      <c r="O9" s="612">
        <v>0</v>
      </c>
      <c r="P9" s="612">
        <v>0</v>
      </c>
      <c r="Q9" s="612">
        <v>0</v>
      </c>
      <c r="R9" s="612">
        <v>0</v>
      </c>
      <c r="S9" s="612">
        <v>0</v>
      </c>
      <c r="T9" s="612">
        <v>0</v>
      </c>
      <c r="U9" s="612">
        <v>0</v>
      </c>
      <c r="V9" s="612">
        <v>0</v>
      </c>
      <c r="W9" s="612">
        <v>0</v>
      </c>
      <c r="X9" s="612">
        <v>0</v>
      </c>
      <c r="Y9" s="612">
        <v>0</v>
      </c>
      <c r="Z9" s="612">
        <v>0</v>
      </c>
      <c r="AA9" s="612">
        <v>0</v>
      </c>
      <c r="AB9" s="385"/>
    </row>
    <row r="10" spans="1:28">
      <c r="A10" s="355">
        <v>1.2</v>
      </c>
      <c r="B10" s="386" t="s">
        <v>564</v>
      </c>
      <c r="C10" s="619">
        <v>0</v>
      </c>
      <c r="D10" s="612">
        <v>0</v>
      </c>
      <c r="E10" s="612">
        <v>0</v>
      </c>
      <c r="F10" s="612">
        <v>0</v>
      </c>
      <c r="G10" s="612">
        <v>0</v>
      </c>
      <c r="H10" s="612">
        <v>0</v>
      </c>
      <c r="I10" s="612">
        <v>0</v>
      </c>
      <c r="J10" s="612">
        <v>0</v>
      </c>
      <c r="K10" s="612">
        <v>0</v>
      </c>
      <c r="L10" s="612">
        <v>0</v>
      </c>
      <c r="M10" s="612">
        <v>0</v>
      </c>
      <c r="N10" s="612">
        <v>0</v>
      </c>
      <c r="O10" s="612">
        <v>0</v>
      </c>
      <c r="P10" s="612">
        <v>0</v>
      </c>
      <c r="Q10" s="612">
        <v>0</v>
      </c>
      <c r="R10" s="612">
        <v>0</v>
      </c>
      <c r="S10" s="612">
        <v>0</v>
      </c>
      <c r="T10" s="612">
        <v>0</v>
      </c>
      <c r="U10" s="612">
        <v>0</v>
      </c>
      <c r="V10" s="612">
        <v>0</v>
      </c>
      <c r="W10" s="612">
        <v>0</v>
      </c>
      <c r="X10" s="612">
        <v>0</v>
      </c>
      <c r="Y10" s="612">
        <v>0</v>
      </c>
      <c r="Z10" s="612">
        <v>0</v>
      </c>
      <c r="AA10" s="612">
        <v>0</v>
      </c>
      <c r="AB10" s="385"/>
    </row>
    <row r="11" spans="1:28">
      <c r="A11" s="355">
        <v>1.3</v>
      </c>
      <c r="B11" s="386" t="s">
        <v>565</v>
      </c>
      <c r="C11" s="619">
        <v>0</v>
      </c>
      <c r="D11" s="612">
        <v>0</v>
      </c>
      <c r="E11" s="612">
        <v>0</v>
      </c>
      <c r="F11" s="612">
        <v>0</v>
      </c>
      <c r="G11" s="612">
        <v>0</v>
      </c>
      <c r="H11" s="612">
        <v>0</v>
      </c>
      <c r="I11" s="612">
        <v>0</v>
      </c>
      <c r="J11" s="612">
        <v>0</v>
      </c>
      <c r="K11" s="612">
        <v>0</v>
      </c>
      <c r="L11" s="612">
        <v>0</v>
      </c>
      <c r="M11" s="612">
        <v>0</v>
      </c>
      <c r="N11" s="612">
        <v>0</v>
      </c>
      <c r="O11" s="612">
        <v>0</v>
      </c>
      <c r="P11" s="612">
        <v>0</v>
      </c>
      <c r="Q11" s="612">
        <v>0</v>
      </c>
      <c r="R11" s="612">
        <v>0</v>
      </c>
      <c r="S11" s="612">
        <v>0</v>
      </c>
      <c r="T11" s="612">
        <v>0</v>
      </c>
      <c r="U11" s="612">
        <v>0</v>
      </c>
      <c r="V11" s="612">
        <v>0</v>
      </c>
      <c r="W11" s="612">
        <v>0</v>
      </c>
      <c r="X11" s="612">
        <v>0</v>
      </c>
      <c r="Y11" s="612">
        <v>0</v>
      </c>
      <c r="Z11" s="612">
        <v>0</v>
      </c>
      <c r="AA11" s="612">
        <v>0</v>
      </c>
      <c r="AB11" s="385"/>
    </row>
    <row r="12" spans="1:28">
      <c r="A12" s="355">
        <v>1.4</v>
      </c>
      <c r="B12" s="386" t="s">
        <v>566</v>
      </c>
      <c r="C12" s="619">
        <v>101156349.17880198</v>
      </c>
      <c r="D12" s="612">
        <v>101074219.10621999</v>
      </c>
      <c r="E12" s="612">
        <v>0</v>
      </c>
      <c r="F12" s="612">
        <v>0</v>
      </c>
      <c r="G12" s="612">
        <v>8459.9032810000008</v>
      </c>
      <c r="H12" s="612">
        <v>0</v>
      </c>
      <c r="I12" s="612">
        <v>0</v>
      </c>
      <c r="J12" s="612">
        <v>0</v>
      </c>
      <c r="K12" s="612">
        <v>0</v>
      </c>
      <c r="L12" s="612">
        <v>82130.072581999993</v>
      </c>
      <c r="M12" s="612">
        <v>0</v>
      </c>
      <c r="N12" s="612">
        <v>402.09</v>
      </c>
      <c r="O12" s="612">
        <v>0</v>
      </c>
      <c r="P12" s="612">
        <v>0</v>
      </c>
      <c r="Q12" s="612">
        <v>0</v>
      </c>
      <c r="R12" s="612">
        <v>0</v>
      </c>
      <c r="S12" s="612">
        <v>0</v>
      </c>
      <c r="T12" s="612">
        <v>0</v>
      </c>
      <c r="U12" s="612">
        <v>0</v>
      </c>
      <c r="V12" s="612">
        <v>0</v>
      </c>
      <c r="W12" s="612">
        <v>0</v>
      </c>
      <c r="X12" s="612">
        <v>0</v>
      </c>
      <c r="Y12" s="612">
        <v>0</v>
      </c>
      <c r="Z12" s="612">
        <v>0</v>
      </c>
      <c r="AA12" s="612">
        <v>0</v>
      </c>
      <c r="AB12" s="385"/>
    </row>
    <row r="13" spans="1:28">
      <c r="A13" s="355">
        <v>1.5</v>
      </c>
      <c r="B13" s="386" t="s">
        <v>567</v>
      </c>
      <c r="C13" s="619">
        <v>595495404.61864507</v>
      </c>
      <c r="D13" s="612">
        <v>565582788.78268981</v>
      </c>
      <c r="E13" s="612">
        <v>3234270.0976160006</v>
      </c>
      <c r="F13" s="612">
        <v>0</v>
      </c>
      <c r="G13" s="612">
        <v>5.6844000000000001</v>
      </c>
      <c r="H13" s="612">
        <v>20854570.594598003</v>
      </c>
      <c r="I13" s="612">
        <v>13304364.403235998</v>
      </c>
      <c r="J13" s="612">
        <v>2111945.6186990002</v>
      </c>
      <c r="K13" s="612">
        <v>0</v>
      </c>
      <c r="L13" s="612">
        <v>7008334.4721759977</v>
      </c>
      <c r="M13" s="612">
        <v>169513.70224899999</v>
      </c>
      <c r="N13" s="612">
        <v>448818.346036</v>
      </c>
      <c r="O13" s="612">
        <v>892522.11219600006</v>
      </c>
      <c r="P13" s="612">
        <v>4155642.8073859997</v>
      </c>
      <c r="Q13" s="612">
        <v>364710.16</v>
      </c>
      <c r="R13" s="612">
        <v>339852.60013299994</v>
      </c>
      <c r="S13" s="612">
        <v>0</v>
      </c>
      <c r="T13" s="612">
        <v>2049710.7691810001</v>
      </c>
      <c r="U13" s="612">
        <v>18314.875842000001</v>
      </c>
      <c r="V13" s="612">
        <v>537178.98</v>
      </c>
      <c r="W13" s="612">
        <v>0</v>
      </c>
      <c r="X13" s="612">
        <v>0</v>
      </c>
      <c r="Y13" s="612">
        <v>1249857.8333390001</v>
      </c>
      <c r="Z13" s="612">
        <v>0</v>
      </c>
      <c r="AA13" s="612">
        <v>0</v>
      </c>
      <c r="AB13" s="385"/>
    </row>
    <row r="14" spans="1:28">
      <c r="A14" s="355">
        <v>1.6</v>
      </c>
      <c r="B14" s="386" t="s">
        <v>568</v>
      </c>
      <c r="C14" s="619">
        <v>2156844112.0926223</v>
      </c>
      <c r="D14" s="612">
        <v>1983978988.4835656</v>
      </c>
      <c r="E14" s="612">
        <v>22912233.621339008</v>
      </c>
      <c r="F14" s="612">
        <v>0</v>
      </c>
      <c r="G14" s="612">
        <v>339196.87646900001</v>
      </c>
      <c r="H14" s="612">
        <v>64693783.113360927</v>
      </c>
      <c r="I14" s="612">
        <v>16221106.775547998</v>
      </c>
      <c r="J14" s="612">
        <v>9205057.2246569991</v>
      </c>
      <c r="K14" s="612">
        <v>0</v>
      </c>
      <c r="L14" s="612">
        <v>105200968.44788912</v>
      </c>
      <c r="M14" s="612">
        <v>4392296.6264050007</v>
      </c>
      <c r="N14" s="612">
        <v>4975135.4445469994</v>
      </c>
      <c r="O14" s="612">
        <v>12721794.908785017</v>
      </c>
      <c r="P14" s="612">
        <v>15998365.872851009</v>
      </c>
      <c r="Q14" s="612">
        <v>30950006.869126014</v>
      </c>
      <c r="R14" s="612">
        <v>27399556.078035001</v>
      </c>
      <c r="S14" s="612">
        <v>14691.653952000001</v>
      </c>
      <c r="T14" s="612">
        <v>2970372.0478009996</v>
      </c>
      <c r="U14" s="612">
        <v>0</v>
      </c>
      <c r="V14" s="612">
        <v>27911.46</v>
      </c>
      <c r="W14" s="612">
        <v>0</v>
      </c>
      <c r="X14" s="612">
        <v>0</v>
      </c>
      <c r="Y14" s="612">
        <v>313963.83999999997</v>
      </c>
      <c r="Z14" s="612">
        <v>68080.058915000001</v>
      </c>
      <c r="AA14" s="612">
        <v>0</v>
      </c>
      <c r="AB14" s="385"/>
    </row>
    <row r="15" spans="1:28">
      <c r="A15" s="387">
        <v>2</v>
      </c>
      <c r="B15" s="369" t="s">
        <v>569</v>
      </c>
      <c r="C15" s="616">
        <v>329903560.59157032</v>
      </c>
      <c r="D15" s="616">
        <v>329903560.59157032</v>
      </c>
      <c r="E15" s="612">
        <v>0</v>
      </c>
      <c r="F15" s="612">
        <v>0</v>
      </c>
      <c r="G15" s="612">
        <v>0</v>
      </c>
      <c r="H15" s="612">
        <v>0</v>
      </c>
      <c r="I15" s="612">
        <v>0</v>
      </c>
      <c r="J15" s="612">
        <v>0</v>
      </c>
      <c r="K15" s="612">
        <v>0</v>
      </c>
      <c r="L15" s="612">
        <v>0</v>
      </c>
      <c r="M15" s="612">
        <v>0</v>
      </c>
      <c r="N15" s="612">
        <v>0</v>
      </c>
      <c r="O15" s="612">
        <v>0</v>
      </c>
      <c r="P15" s="612">
        <v>0</v>
      </c>
      <c r="Q15" s="612">
        <v>0</v>
      </c>
      <c r="R15" s="612">
        <v>0</v>
      </c>
      <c r="S15" s="612">
        <v>0</v>
      </c>
      <c r="T15" s="612">
        <v>0</v>
      </c>
      <c r="U15" s="612">
        <v>0</v>
      </c>
      <c r="V15" s="612">
        <v>0</v>
      </c>
      <c r="W15" s="612">
        <v>0</v>
      </c>
      <c r="X15" s="612">
        <v>0</v>
      </c>
      <c r="Y15" s="612">
        <v>0</v>
      </c>
      <c r="Z15" s="612">
        <v>0</v>
      </c>
      <c r="AA15" s="612">
        <v>0</v>
      </c>
      <c r="AB15" s="385"/>
    </row>
    <row r="16" spans="1:28">
      <c r="A16" s="355">
        <v>2.1</v>
      </c>
      <c r="B16" s="386" t="s">
        <v>563</v>
      </c>
      <c r="C16" s="619">
        <v>0</v>
      </c>
      <c r="D16" s="612">
        <v>0</v>
      </c>
      <c r="E16" s="612">
        <v>0</v>
      </c>
      <c r="F16" s="612">
        <v>0</v>
      </c>
      <c r="G16" s="612">
        <v>0</v>
      </c>
      <c r="H16" s="612">
        <v>0</v>
      </c>
      <c r="I16" s="612">
        <v>0</v>
      </c>
      <c r="J16" s="612">
        <v>0</v>
      </c>
      <c r="K16" s="612">
        <v>0</v>
      </c>
      <c r="L16" s="612">
        <v>0</v>
      </c>
      <c r="M16" s="612">
        <v>0</v>
      </c>
      <c r="N16" s="612">
        <v>0</v>
      </c>
      <c r="O16" s="612">
        <v>0</v>
      </c>
      <c r="P16" s="612">
        <v>0</v>
      </c>
      <c r="Q16" s="612">
        <v>0</v>
      </c>
      <c r="R16" s="612">
        <v>0</v>
      </c>
      <c r="S16" s="612">
        <v>0</v>
      </c>
      <c r="T16" s="612">
        <v>0</v>
      </c>
      <c r="U16" s="612">
        <v>0</v>
      </c>
      <c r="V16" s="612">
        <v>0</v>
      </c>
      <c r="W16" s="612">
        <v>0</v>
      </c>
      <c r="X16" s="612">
        <v>0</v>
      </c>
      <c r="Y16" s="612">
        <v>0</v>
      </c>
      <c r="Z16" s="612">
        <v>0</v>
      </c>
      <c r="AA16" s="612">
        <v>0</v>
      </c>
      <c r="AB16" s="385"/>
    </row>
    <row r="17" spans="1:28">
      <c r="A17" s="355">
        <v>2.2000000000000002</v>
      </c>
      <c r="B17" s="386" t="s">
        <v>564</v>
      </c>
      <c r="C17" s="663">
        <v>307808783.75157034</v>
      </c>
      <c r="D17" s="631">
        <v>307808783.75157034</v>
      </c>
      <c r="E17" s="612">
        <v>0</v>
      </c>
      <c r="F17" s="612">
        <v>0</v>
      </c>
      <c r="G17" s="612">
        <v>0</v>
      </c>
      <c r="H17" s="612">
        <v>0</v>
      </c>
      <c r="I17" s="612">
        <v>0</v>
      </c>
      <c r="J17" s="612">
        <v>0</v>
      </c>
      <c r="K17" s="612">
        <v>0</v>
      </c>
      <c r="L17" s="612">
        <v>0</v>
      </c>
      <c r="M17" s="612">
        <v>0</v>
      </c>
      <c r="N17" s="612">
        <v>0</v>
      </c>
      <c r="O17" s="612">
        <v>0</v>
      </c>
      <c r="P17" s="612">
        <v>0</v>
      </c>
      <c r="Q17" s="612">
        <v>0</v>
      </c>
      <c r="R17" s="612">
        <v>0</v>
      </c>
      <c r="S17" s="612">
        <v>0</v>
      </c>
      <c r="T17" s="612">
        <v>0</v>
      </c>
      <c r="U17" s="612">
        <v>0</v>
      </c>
      <c r="V17" s="612">
        <v>0</v>
      </c>
      <c r="W17" s="612">
        <v>0</v>
      </c>
      <c r="X17" s="612">
        <v>0</v>
      </c>
      <c r="Y17" s="612">
        <v>0</v>
      </c>
      <c r="Z17" s="612">
        <v>0</v>
      </c>
      <c r="AA17" s="612">
        <v>0</v>
      </c>
      <c r="AB17" s="385"/>
    </row>
    <row r="18" spans="1:28">
      <c r="A18" s="355">
        <v>2.2999999999999998</v>
      </c>
      <c r="B18" s="386" t="s">
        <v>565</v>
      </c>
      <c r="C18" s="663">
        <v>0</v>
      </c>
      <c r="D18" s="631">
        <v>0</v>
      </c>
      <c r="E18" s="612">
        <v>0</v>
      </c>
      <c r="F18" s="612">
        <v>0</v>
      </c>
      <c r="G18" s="612">
        <v>0</v>
      </c>
      <c r="H18" s="612">
        <v>0</v>
      </c>
      <c r="I18" s="612">
        <v>0</v>
      </c>
      <c r="J18" s="612">
        <v>0</v>
      </c>
      <c r="K18" s="612">
        <v>0</v>
      </c>
      <c r="L18" s="612">
        <v>0</v>
      </c>
      <c r="M18" s="612">
        <v>0</v>
      </c>
      <c r="N18" s="612">
        <v>0</v>
      </c>
      <c r="O18" s="612">
        <v>0</v>
      </c>
      <c r="P18" s="612">
        <v>0</v>
      </c>
      <c r="Q18" s="612">
        <v>0</v>
      </c>
      <c r="R18" s="612">
        <v>0</v>
      </c>
      <c r="S18" s="612">
        <v>0</v>
      </c>
      <c r="T18" s="612">
        <v>0</v>
      </c>
      <c r="U18" s="612">
        <v>0</v>
      </c>
      <c r="V18" s="612">
        <v>0</v>
      </c>
      <c r="W18" s="612">
        <v>0</v>
      </c>
      <c r="X18" s="612">
        <v>0</v>
      </c>
      <c r="Y18" s="612">
        <v>0</v>
      </c>
      <c r="Z18" s="612">
        <v>0</v>
      </c>
      <c r="AA18" s="612">
        <v>0</v>
      </c>
      <c r="AB18" s="385"/>
    </row>
    <row r="19" spans="1:28">
      <c r="A19" s="355">
        <v>2.4</v>
      </c>
      <c r="B19" s="386" t="s">
        <v>566</v>
      </c>
      <c r="C19" s="663">
        <v>7025464</v>
      </c>
      <c r="D19" s="631">
        <v>7025464</v>
      </c>
      <c r="E19" s="612">
        <v>0</v>
      </c>
      <c r="F19" s="612">
        <v>0</v>
      </c>
      <c r="G19" s="612">
        <v>0</v>
      </c>
      <c r="H19" s="612">
        <v>0</v>
      </c>
      <c r="I19" s="612">
        <v>0</v>
      </c>
      <c r="J19" s="612">
        <v>0</v>
      </c>
      <c r="K19" s="612">
        <v>0</v>
      </c>
      <c r="L19" s="612">
        <v>0</v>
      </c>
      <c r="M19" s="612">
        <v>0</v>
      </c>
      <c r="N19" s="612">
        <v>0</v>
      </c>
      <c r="O19" s="612">
        <v>0</v>
      </c>
      <c r="P19" s="612">
        <v>0</v>
      </c>
      <c r="Q19" s="612">
        <v>0</v>
      </c>
      <c r="R19" s="612">
        <v>0</v>
      </c>
      <c r="S19" s="612">
        <v>0</v>
      </c>
      <c r="T19" s="612">
        <v>0</v>
      </c>
      <c r="U19" s="612">
        <v>0</v>
      </c>
      <c r="V19" s="612">
        <v>0</v>
      </c>
      <c r="W19" s="612">
        <v>0</v>
      </c>
      <c r="X19" s="612">
        <v>0</v>
      </c>
      <c r="Y19" s="612">
        <v>0</v>
      </c>
      <c r="Z19" s="612">
        <v>0</v>
      </c>
      <c r="AA19" s="612">
        <v>0</v>
      </c>
      <c r="AB19" s="385"/>
    </row>
    <row r="20" spans="1:28">
      <c r="A20" s="355">
        <v>2.5</v>
      </c>
      <c r="B20" s="386" t="s">
        <v>567</v>
      </c>
      <c r="C20" s="663">
        <v>15069312.84</v>
      </c>
      <c r="D20" s="631">
        <v>15069312.84</v>
      </c>
      <c r="E20" s="612">
        <v>0</v>
      </c>
      <c r="F20" s="612">
        <v>0</v>
      </c>
      <c r="G20" s="612">
        <v>0</v>
      </c>
      <c r="H20" s="612">
        <v>0</v>
      </c>
      <c r="I20" s="612">
        <v>0</v>
      </c>
      <c r="J20" s="612">
        <v>0</v>
      </c>
      <c r="K20" s="612">
        <v>0</v>
      </c>
      <c r="L20" s="612">
        <v>0</v>
      </c>
      <c r="M20" s="612">
        <v>0</v>
      </c>
      <c r="N20" s="612">
        <v>0</v>
      </c>
      <c r="O20" s="612">
        <v>0</v>
      </c>
      <c r="P20" s="612">
        <v>0</v>
      </c>
      <c r="Q20" s="612">
        <v>0</v>
      </c>
      <c r="R20" s="612">
        <v>0</v>
      </c>
      <c r="S20" s="612">
        <v>0</v>
      </c>
      <c r="T20" s="612">
        <v>0</v>
      </c>
      <c r="U20" s="612">
        <v>0</v>
      </c>
      <c r="V20" s="612">
        <v>0</v>
      </c>
      <c r="W20" s="612">
        <v>0</v>
      </c>
      <c r="X20" s="612">
        <v>0</v>
      </c>
      <c r="Y20" s="612">
        <v>0</v>
      </c>
      <c r="Z20" s="612">
        <v>0</v>
      </c>
      <c r="AA20" s="612">
        <v>0</v>
      </c>
      <c r="AB20" s="385"/>
    </row>
    <row r="21" spans="1:28">
      <c r="A21" s="355">
        <v>2.6</v>
      </c>
      <c r="B21" s="386" t="s">
        <v>568</v>
      </c>
      <c r="C21" s="619">
        <v>0</v>
      </c>
      <c r="D21" s="612">
        <v>0</v>
      </c>
      <c r="E21" s="612">
        <v>0</v>
      </c>
      <c r="F21" s="612">
        <v>0</v>
      </c>
      <c r="G21" s="612">
        <v>0</v>
      </c>
      <c r="H21" s="612">
        <v>0</v>
      </c>
      <c r="I21" s="612">
        <v>0</v>
      </c>
      <c r="J21" s="612">
        <v>0</v>
      </c>
      <c r="K21" s="612">
        <v>0</v>
      </c>
      <c r="L21" s="612">
        <v>0</v>
      </c>
      <c r="M21" s="612">
        <v>0</v>
      </c>
      <c r="N21" s="612">
        <v>0</v>
      </c>
      <c r="O21" s="612">
        <v>0</v>
      </c>
      <c r="P21" s="612">
        <v>0</v>
      </c>
      <c r="Q21" s="612">
        <v>0</v>
      </c>
      <c r="R21" s="612">
        <v>0</v>
      </c>
      <c r="S21" s="612">
        <v>0</v>
      </c>
      <c r="T21" s="612">
        <v>0</v>
      </c>
      <c r="U21" s="612">
        <v>0</v>
      </c>
      <c r="V21" s="612">
        <v>0</v>
      </c>
      <c r="W21" s="612">
        <v>0</v>
      </c>
      <c r="X21" s="612">
        <v>0</v>
      </c>
      <c r="Y21" s="612">
        <v>0</v>
      </c>
      <c r="Z21" s="612">
        <v>0</v>
      </c>
      <c r="AA21" s="612">
        <v>0</v>
      </c>
      <c r="AB21" s="385"/>
    </row>
    <row r="22" spans="1:28">
      <c r="A22" s="387">
        <v>3</v>
      </c>
      <c r="B22" s="359" t="s">
        <v>570</v>
      </c>
      <c r="C22" s="616">
        <v>217609561.48402703</v>
      </c>
      <c r="D22" s="616">
        <v>215053122.96834701</v>
      </c>
      <c r="E22" s="620">
        <v>0</v>
      </c>
      <c r="F22" s="620">
        <v>0</v>
      </c>
      <c r="G22" s="620">
        <v>0</v>
      </c>
      <c r="H22" s="616">
        <v>1590136.121</v>
      </c>
      <c r="I22" s="620">
        <v>0</v>
      </c>
      <c r="J22" s="620">
        <v>0</v>
      </c>
      <c r="K22" s="620">
        <v>0</v>
      </c>
      <c r="L22" s="616">
        <v>966297.82467999891</v>
      </c>
      <c r="M22" s="620">
        <v>0</v>
      </c>
      <c r="N22" s="620">
        <v>0</v>
      </c>
      <c r="O22" s="620">
        <v>0</v>
      </c>
      <c r="P22" s="620">
        <v>0</v>
      </c>
      <c r="Q22" s="620">
        <v>0</v>
      </c>
      <c r="R22" s="620">
        <v>0</v>
      </c>
      <c r="S22" s="620">
        <v>0</v>
      </c>
      <c r="T22" s="616">
        <v>0</v>
      </c>
      <c r="U22" s="620">
        <v>0</v>
      </c>
      <c r="V22" s="620">
        <v>0</v>
      </c>
      <c r="W22" s="620">
        <v>0</v>
      </c>
      <c r="X22" s="620">
        <v>0</v>
      </c>
      <c r="Y22" s="620">
        <v>0</v>
      </c>
      <c r="Z22" s="620">
        <v>0</v>
      </c>
      <c r="AA22" s="620">
        <v>0</v>
      </c>
      <c r="AB22" s="385"/>
    </row>
    <row r="23" spans="1:28">
      <c r="A23" s="355">
        <v>3.1</v>
      </c>
      <c r="B23" s="386" t="s">
        <v>563</v>
      </c>
      <c r="C23" s="619">
        <v>0</v>
      </c>
      <c r="D23" s="616">
        <v>0</v>
      </c>
      <c r="E23" s="620">
        <v>0</v>
      </c>
      <c r="F23" s="620">
        <v>0</v>
      </c>
      <c r="G23" s="620">
        <v>0</v>
      </c>
      <c r="H23" s="616">
        <v>0</v>
      </c>
      <c r="I23" s="620">
        <v>0</v>
      </c>
      <c r="J23" s="620">
        <v>0</v>
      </c>
      <c r="K23" s="620">
        <v>0</v>
      </c>
      <c r="L23" s="616">
        <v>0</v>
      </c>
      <c r="M23" s="620">
        <v>0</v>
      </c>
      <c r="N23" s="620">
        <v>0</v>
      </c>
      <c r="O23" s="620">
        <v>0</v>
      </c>
      <c r="P23" s="620">
        <v>0</v>
      </c>
      <c r="Q23" s="620">
        <v>0</v>
      </c>
      <c r="R23" s="620">
        <v>0</v>
      </c>
      <c r="S23" s="620">
        <v>0</v>
      </c>
      <c r="T23" s="616">
        <v>0</v>
      </c>
      <c r="U23" s="620">
        <v>0</v>
      </c>
      <c r="V23" s="620">
        <v>0</v>
      </c>
      <c r="W23" s="620">
        <v>0</v>
      </c>
      <c r="X23" s="620">
        <v>0</v>
      </c>
      <c r="Y23" s="620">
        <v>0</v>
      </c>
      <c r="Z23" s="620">
        <v>0</v>
      </c>
      <c r="AA23" s="620">
        <v>0</v>
      </c>
      <c r="AB23" s="385"/>
    </row>
    <row r="24" spans="1:28">
      <c r="A24" s="355">
        <v>3.2</v>
      </c>
      <c r="B24" s="386" t="s">
        <v>564</v>
      </c>
      <c r="C24" s="619">
        <v>0</v>
      </c>
      <c r="D24" s="616">
        <v>0</v>
      </c>
      <c r="E24" s="620">
        <v>0</v>
      </c>
      <c r="F24" s="620">
        <v>0</v>
      </c>
      <c r="G24" s="620">
        <v>0</v>
      </c>
      <c r="H24" s="616">
        <v>0</v>
      </c>
      <c r="I24" s="620">
        <v>0</v>
      </c>
      <c r="J24" s="620">
        <v>0</v>
      </c>
      <c r="K24" s="620">
        <v>0</v>
      </c>
      <c r="L24" s="616">
        <v>0</v>
      </c>
      <c r="M24" s="620">
        <v>0</v>
      </c>
      <c r="N24" s="620">
        <v>0</v>
      </c>
      <c r="O24" s="620">
        <v>0</v>
      </c>
      <c r="P24" s="620">
        <v>0</v>
      </c>
      <c r="Q24" s="620">
        <v>0</v>
      </c>
      <c r="R24" s="620">
        <v>0</v>
      </c>
      <c r="S24" s="620">
        <v>0</v>
      </c>
      <c r="T24" s="616">
        <v>0</v>
      </c>
      <c r="U24" s="620">
        <v>0</v>
      </c>
      <c r="V24" s="620">
        <v>0</v>
      </c>
      <c r="W24" s="620">
        <v>0</v>
      </c>
      <c r="X24" s="620">
        <v>0</v>
      </c>
      <c r="Y24" s="620">
        <v>0</v>
      </c>
      <c r="Z24" s="620">
        <v>0</v>
      </c>
      <c r="AA24" s="620">
        <v>0</v>
      </c>
      <c r="AB24" s="385"/>
    </row>
    <row r="25" spans="1:28">
      <c r="A25" s="355">
        <v>3.3</v>
      </c>
      <c r="B25" s="386" t="s">
        <v>565</v>
      </c>
      <c r="C25" s="619">
        <v>9973351</v>
      </c>
      <c r="D25" s="616">
        <v>9973351</v>
      </c>
      <c r="E25" s="620">
        <v>0</v>
      </c>
      <c r="F25" s="620">
        <v>0</v>
      </c>
      <c r="G25" s="620">
        <v>0</v>
      </c>
      <c r="H25" s="616">
        <v>0</v>
      </c>
      <c r="I25" s="620">
        <v>0</v>
      </c>
      <c r="J25" s="620">
        <v>0</v>
      </c>
      <c r="K25" s="620">
        <v>0</v>
      </c>
      <c r="L25" s="616">
        <v>0</v>
      </c>
      <c r="M25" s="620">
        <v>0</v>
      </c>
      <c r="N25" s="620">
        <v>0</v>
      </c>
      <c r="O25" s="620">
        <v>0</v>
      </c>
      <c r="P25" s="620">
        <v>0</v>
      </c>
      <c r="Q25" s="620">
        <v>0</v>
      </c>
      <c r="R25" s="620">
        <v>0</v>
      </c>
      <c r="S25" s="620">
        <v>0</v>
      </c>
      <c r="T25" s="616">
        <v>0</v>
      </c>
      <c r="U25" s="620">
        <v>0</v>
      </c>
      <c r="V25" s="620">
        <v>0</v>
      </c>
      <c r="W25" s="620">
        <v>0</v>
      </c>
      <c r="X25" s="620">
        <v>0</v>
      </c>
      <c r="Y25" s="620">
        <v>0</v>
      </c>
      <c r="Z25" s="620">
        <v>0</v>
      </c>
      <c r="AA25" s="620">
        <v>0</v>
      </c>
      <c r="AB25" s="385"/>
    </row>
    <row r="26" spans="1:28">
      <c r="A26" s="355">
        <v>3.4</v>
      </c>
      <c r="B26" s="386" t="s">
        <v>566</v>
      </c>
      <c r="C26" s="619">
        <v>2019312.4874179999</v>
      </c>
      <c r="D26" s="616">
        <v>1700000</v>
      </c>
      <c r="E26" s="620">
        <v>0</v>
      </c>
      <c r="F26" s="620">
        <v>0</v>
      </c>
      <c r="G26" s="620">
        <v>0</v>
      </c>
      <c r="H26" s="616">
        <v>0</v>
      </c>
      <c r="I26" s="620">
        <v>0</v>
      </c>
      <c r="J26" s="620">
        <v>0</v>
      </c>
      <c r="K26" s="620">
        <v>0</v>
      </c>
      <c r="L26" s="616">
        <v>319312.487418</v>
      </c>
      <c r="M26" s="620">
        <v>0</v>
      </c>
      <c r="N26" s="620">
        <v>0</v>
      </c>
      <c r="O26" s="620">
        <v>0</v>
      </c>
      <c r="P26" s="620">
        <v>0</v>
      </c>
      <c r="Q26" s="620">
        <v>0</v>
      </c>
      <c r="R26" s="620">
        <v>0</v>
      </c>
      <c r="S26" s="620">
        <v>0</v>
      </c>
      <c r="T26" s="616">
        <v>0</v>
      </c>
      <c r="U26" s="620">
        <v>0</v>
      </c>
      <c r="V26" s="620">
        <v>0</v>
      </c>
      <c r="W26" s="620">
        <v>0</v>
      </c>
      <c r="X26" s="620">
        <v>0</v>
      </c>
      <c r="Y26" s="620">
        <v>0</v>
      </c>
      <c r="Z26" s="620">
        <v>0</v>
      </c>
      <c r="AA26" s="620">
        <v>0</v>
      </c>
      <c r="AB26" s="385"/>
    </row>
    <row r="27" spans="1:28">
      <c r="A27" s="355">
        <v>3.5</v>
      </c>
      <c r="B27" s="386" t="s">
        <v>567</v>
      </c>
      <c r="C27" s="619">
        <v>159699358.59876001</v>
      </c>
      <c r="D27" s="616">
        <v>158164201.26424101</v>
      </c>
      <c r="E27" s="620">
        <v>0</v>
      </c>
      <c r="F27" s="620">
        <v>0</v>
      </c>
      <c r="G27" s="620">
        <v>0</v>
      </c>
      <c r="H27" s="616">
        <v>1535157.334519</v>
      </c>
      <c r="I27" s="620">
        <v>0</v>
      </c>
      <c r="J27" s="620">
        <v>0</v>
      </c>
      <c r="K27" s="620">
        <v>0</v>
      </c>
      <c r="L27" s="616">
        <v>0</v>
      </c>
      <c r="M27" s="620">
        <v>0</v>
      </c>
      <c r="N27" s="620">
        <v>0</v>
      </c>
      <c r="O27" s="620">
        <v>0</v>
      </c>
      <c r="P27" s="620">
        <v>0</v>
      </c>
      <c r="Q27" s="620">
        <v>0</v>
      </c>
      <c r="R27" s="620">
        <v>0</v>
      </c>
      <c r="S27" s="620">
        <v>0</v>
      </c>
      <c r="T27" s="616">
        <v>0</v>
      </c>
      <c r="U27" s="620">
        <v>0</v>
      </c>
      <c r="V27" s="620">
        <v>0</v>
      </c>
      <c r="W27" s="620">
        <v>0</v>
      </c>
      <c r="X27" s="620">
        <v>0</v>
      </c>
      <c r="Y27" s="620">
        <v>0</v>
      </c>
      <c r="Z27" s="620">
        <v>0</v>
      </c>
      <c r="AA27" s="620">
        <v>0</v>
      </c>
      <c r="AB27" s="385"/>
    </row>
    <row r="28" spans="1:28">
      <c r="A28" s="355">
        <v>3.6</v>
      </c>
      <c r="B28" s="386" t="s">
        <v>568</v>
      </c>
      <c r="C28" s="619">
        <v>45917539.397849008</v>
      </c>
      <c r="D28" s="616">
        <v>45215570.704106003</v>
      </c>
      <c r="E28" s="620">
        <v>0</v>
      </c>
      <c r="F28" s="620">
        <v>0</v>
      </c>
      <c r="G28" s="620">
        <v>0</v>
      </c>
      <c r="H28" s="616">
        <v>54978.786481000003</v>
      </c>
      <c r="I28" s="620">
        <v>0</v>
      </c>
      <c r="J28" s="620">
        <v>0</v>
      </c>
      <c r="K28" s="620">
        <v>0</v>
      </c>
      <c r="L28" s="616">
        <v>646985.33726199891</v>
      </c>
      <c r="M28" s="620">
        <v>0</v>
      </c>
      <c r="N28" s="620">
        <v>0</v>
      </c>
      <c r="O28" s="620">
        <v>0</v>
      </c>
      <c r="P28" s="620">
        <v>0</v>
      </c>
      <c r="Q28" s="620">
        <v>0</v>
      </c>
      <c r="R28" s="620">
        <v>0</v>
      </c>
      <c r="S28" s="620">
        <v>0</v>
      </c>
      <c r="T28" s="616">
        <v>0</v>
      </c>
      <c r="U28" s="620">
        <v>0</v>
      </c>
      <c r="V28" s="620">
        <v>0</v>
      </c>
      <c r="W28" s="620">
        <v>0</v>
      </c>
      <c r="X28" s="620">
        <v>0</v>
      </c>
      <c r="Y28" s="620">
        <v>0</v>
      </c>
      <c r="Z28" s="620">
        <v>0</v>
      </c>
      <c r="AA28" s="620">
        <v>0</v>
      </c>
      <c r="AB28" s="385"/>
    </row>
  </sheetData>
  <mergeCells count="7">
    <mergeCell ref="U6:AA6"/>
    <mergeCell ref="A5:B7"/>
    <mergeCell ref="C5:S5"/>
    <mergeCell ref="C6:C7"/>
    <mergeCell ref="D6:G6"/>
    <mergeCell ref="H6:K6"/>
    <mergeCell ref="M6:S6"/>
  </mergeCells>
  <pageMargins left="0.7" right="0.7" top="0.75" bottom="0.75" header="0.3" footer="0.3"/>
  <pageSetup scale="1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85" zoomScaleNormal="85" workbookViewId="0"/>
  </sheetViews>
  <sheetFormatPr defaultColWidth="9.109375" defaultRowHeight="12"/>
  <cols>
    <col min="1" max="1" width="11.88671875" style="366" bestFit="1" customWidth="1"/>
    <col min="2" max="2" width="90.33203125" style="366" bestFit="1" customWidth="1"/>
    <col min="3" max="4" width="17.33203125" style="366" customWidth="1"/>
    <col min="5" max="7" width="15.88671875" style="366" bestFit="1" customWidth="1"/>
    <col min="8" max="8" width="17.5546875" style="366" customWidth="1"/>
    <col min="9" max="10" width="15.88671875" style="366" bestFit="1" customWidth="1"/>
    <col min="11" max="11" width="18.109375" style="366" bestFit="1" customWidth="1"/>
    <col min="12" max="12" width="17.44140625" style="366" customWidth="1"/>
    <col min="13" max="16" width="22.33203125" style="366" customWidth="1"/>
    <col min="17" max="19" width="17.33203125" style="366" bestFit="1" customWidth="1"/>
    <col min="20" max="20" width="17.6640625" style="366" customWidth="1"/>
    <col min="21" max="23" width="18.109375" style="366" bestFit="1" customWidth="1"/>
    <col min="24" max="24" width="19" style="366" bestFit="1" customWidth="1"/>
    <col min="25" max="27" width="17.33203125" style="366" bestFit="1" customWidth="1"/>
    <col min="28" max="16384" width="9.109375" style="366"/>
  </cols>
  <sheetData>
    <row r="1" spans="1:27" ht="13.8">
      <c r="A1" s="286" t="s">
        <v>108</v>
      </c>
      <c r="B1" s="253" t="str">
        <f>Info!C2</f>
        <v>სს ”ლიბერთი ბანკი”</v>
      </c>
    </row>
    <row r="2" spans="1:27">
      <c r="A2" s="288" t="s">
        <v>109</v>
      </c>
      <c r="B2" s="503">
        <f>'1. key ratios'!B2</f>
        <v>45199</v>
      </c>
    </row>
    <row r="3" spans="1:27">
      <c r="A3" s="289" t="s">
        <v>571</v>
      </c>
      <c r="C3" s="368"/>
    </row>
    <row r="4" spans="1:27" ht="12.6" thickBot="1">
      <c r="A4" s="289"/>
      <c r="B4" s="368"/>
      <c r="C4" s="368"/>
    </row>
    <row r="5" spans="1:27" s="399" customFormat="1" ht="13.5" customHeight="1">
      <c r="A5" s="979" t="s">
        <v>901</v>
      </c>
      <c r="B5" s="980"/>
      <c r="C5" s="976" t="s">
        <v>572</v>
      </c>
      <c r="D5" s="977"/>
      <c r="E5" s="977"/>
      <c r="F5" s="977"/>
      <c r="G5" s="977"/>
      <c r="H5" s="977"/>
      <c r="I5" s="977"/>
      <c r="J5" s="977"/>
      <c r="K5" s="977"/>
      <c r="L5" s="977"/>
      <c r="M5" s="977"/>
      <c r="N5" s="977"/>
      <c r="O5" s="977"/>
      <c r="P5" s="977"/>
      <c r="Q5" s="977"/>
      <c r="R5" s="977"/>
      <c r="S5" s="977"/>
      <c r="T5" s="977"/>
      <c r="U5" s="977"/>
      <c r="V5" s="977"/>
      <c r="W5" s="977"/>
      <c r="X5" s="977"/>
      <c r="Y5" s="977"/>
      <c r="Z5" s="977"/>
      <c r="AA5" s="978"/>
    </row>
    <row r="6" spans="1:27" s="399" customFormat="1" ht="12" customHeight="1">
      <c r="A6" s="981"/>
      <c r="B6" s="982"/>
      <c r="C6" s="986" t="s">
        <v>66</v>
      </c>
      <c r="D6" s="985" t="s">
        <v>892</v>
      </c>
      <c r="E6" s="985"/>
      <c r="F6" s="985"/>
      <c r="G6" s="985"/>
      <c r="H6" s="971" t="s">
        <v>891</v>
      </c>
      <c r="I6" s="972"/>
      <c r="J6" s="972"/>
      <c r="K6" s="972"/>
      <c r="L6" s="677"/>
      <c r="M6" s="953" t="s">
        <v>890</v>
      </c>
      <c r="N6" s="953"/>
      <c r="O6" s="953"/>
      <c r="P6" s="953"/>
      <c r="Q6" s="953"/>
      <c r="R6" s="953"/>
      <c r="S6" s="951"/>
      <c r="T6" s="677"/>
      <c r="U6" s="953" t="s">
        <v>889</v>
      </c>
      <c r="V6" s="953"/>
      <c r="W6" s="953"/>
      <c r="X6" s="953"/>
      <c r="Y6" s="953"/>
      <c r="Z6" s="953"/>
      <c r="AA6" s="975"/>
    </row>
    <row r="7" spans="1:27" s="399" customFormat="1" ht="36">
      <c r="A7" s="983"/>
      <c r="B7" s="984"/>
      <c r="C7" s="987"/>
      <c r="D7" s="393"/>
      <c r="E7" s="389" t="s">
        <v>561</v>
      </c>
      <c r="F7" s="676" t="s">
        <v>887</v>
      </c>
      <c r="G7" s="676" t="s">
        <v>888</v>
      </c>
      <c r="H7" s="420"/>
      <c r="I7" s="389" t="s">
        <v>561</v>
      </c>
      <c r="J7" s="676" t="s">
        <v>887</v>
      </c>
      <c r="K7" s="676" t="s">
        <v>888</v>
      </c>
      <c r="L7" s="675"/>
      <c r="M7" s="389" t="s">
        <v>561</v>
      </c>
      <c r="N7" s="676" t="s">
        <v>900</v>
      </c>
      <c r="O7" s="676" t="s">
        <v>899</v>
      </c>
      <c r="P7" s="676" t="s">
        <v>898</v>
      </c>
      <c r="Q7" s="676" t="s">
        <v>897</v>
      </c>
      <c r="R7" s="676" t="s">
        <v>896</v>
      </c>
      <c r="S7" s="676" t="s">
        <v>882</v>
      </c>
      <c r="T7" s="675"/>
      <c r="U7" s="389" t="s">
        <v>561</v>
      </c>
      <c r="V7" s="676" t="s">
        <v>900</v>
      </c>
      <c r="W7" s="676" t="s">
        <v>899</v>
      </c>
      <c r="X7" s="676" t="s">
        <v>898</v>
      </c>
      <c r="Y7" s="676" t="s">
        <v>897</v>
      </c>
      <c r="Z7" s="676" t="s">
        <v>896</v>
      </c>
      <c r="AA7" s="678" t="s">
        <v>882</v>
      </c>
    </row>
    <row r="8" spans="1:27">
      <c r="A8" s="419">
        <v>1</v>
      </c>
      <c r="B8" s="418" t="s">
        <v>562</v>
      </c>
      <c r="C8" s="621">
        <v>2853495865.8900766</v>
      </c>
      <c r="D8" s="612">
        <v>2650635996.3724756</v>
      </c>
      <c r="E8" s="612">
        <v>26146503.718955014</v>
      </c>
      <c r="F8" s="612">
        <v>0</v>
      </c>
      <c r="G8" s="612">
        <v>347662.46415000007</v>
      </c>
      <c r="H8" s="612">
        <v>85548353.707958937</v>
      </c>
      <c r="I8" s="612">
        <v>29525471.178784024</v>
      </c>
      <c r="J8" s="612">
        <v>11317002.843355998</v>
      </c>
      <c r="K8" s="612">
        <v>0</v>
      </c>
      <c r="L8" s="612">
        <v>112291432.99264714</v>
      </c>
      <c r="M8" s="612">
        <v>4561810.3286540015</v>
      </c>
      <c r="N8" s="612">
        <v>5424355.8805830004</v>
      </c>
      <c r="O8" s="612">
        <v>13614317.020981018</v>
      </c>
      <c r="P8" s="612">
        <v>20154008.680237006</v>
      </c>
      <c r="Q8" s="612">
        <v>31314717.029126011</v>
      </c>
      <c r="R8" s="612">
        <v>27739408.678168003</v>
      </c>
      <c r="S8" s="612">
        <v>14691.653952000001</v>
      </c>
      <c r="T8" s="612">
        <v>5020082.8169820011</v>
      </c>
      <c r="U8" s="612">
        <v>18314.875842000001</v>
      </c>
      <c r="V8" s="612">
        <v>565090.43999999994</v>
      </c>
      <c r="W8" s="612">
        <v>0</v>
      </c>
      <c r="X8" s="612">
        <v>0</v>
      </c>
      <c r="Y8" s="612">
        <v>1563821.673339</v>
      </c>
      <c r="Z8" s="612">
        <v>68080.058915000001</v>
      </c>
      <c r="AA8" s="622">
        <v>0</v>
      </c>
    </row>
    <row r="9" spans="1:27">
      <c r="A9" s="416">
        <v>1.1000000000000001</v>
      </c>
      <c r="B9" s="417" t="s">
        <v>573</v>
      </c>
      <c r="C9" s="623">
        <v>1679938287.551383</v>
      </c>
      <c r="D9" s="612">
        <v>1584995108.6343653</v>
      </c>
      <c r="E9" s="612">
        <v>17315088.808954999</v>
      </c>
      <c r="F9" s="612">
        <v>0</v>
      </c>
      <c r="G9" s="612">
        <v>0</v>
      </c>
      <c r="H9" s="612">
        <v>61198471.517958947</v>
      </c>
      <c r="I9" s="612">
        <v>26199772.438784003</v>
      </c>
      <c r="J9" s="612">
        <v>6562300.5033560004</v>
      </c>
      <c r="K9" s="612">
        <v>0</v>
      </c>
      <c r="L9" s="612">
        <v>28775776.502077002</v>
      </c>
      <c r="M9" s="612">
        <v>3327877.5279599996</v>
      </c>
      <c r="N9" s="612">
        <v>1634050.9379440004</v>
      </c>
      <c r="O9" s="612">
        <v>4233756.2221959997</v>
      </c>
      <c r="P9" s="612">
        <v>8897476.3413759992</v>
      </c>
      <c r="Q9" s="612">
        <v>3404209.9216990005</v>
      </c>
      <c r="R9" s="612">
        <v>2775879.9949180004</v>
      </c>
      <c r="S9" s="612">
        <v>14691.653952000001</v>
      </c>
      <c r="T9" s="612">
        <v>4968930.8969820011</v>
      </c>
      <c r="U9" s="612">
        <v>18314.875842000001</v>
      </c>
      <c r="V9" s="612">
        <v>565090.43999999994</v>
      </c>
      <c r="W9" s="612">
        <v>0</v>
      </c>
      <c r="X9" s="612">
        <v>0</v>
      </c>
      <c r="Y9" s="612">
        <v>1529224.673339</v>
      </c>
      <c r="Z9" s="612">
        <v>62792.868914999999</v>
      </c>
      <c r="AA9" s="622">
        <v>0</v>
      </c>
    </row>
    <row r="10" spans="1:27">
      <c r="A10" s="414" t="s">
        <v>157</v>
      </c>
      <c r="B10" s="415" t="s">
        <v>574</v>
      </c>
      <c r="C10" s="624">
        <v>1294344359.1839554</v>
      </c>
      <c r="D10" s="612">
        <v>1215204539.0625036</v>
      </c>
      <c r="E10" s="612">
        <v>9235985.1512520015</v>
      </c>
      <c r="F10" s="612">
        <v>0</v>
      </c>
      <c r="G10" s="612">
        <v>0</v>
      </c>
      <c r="H10" s="612">
        <v>54778049.557269014</v>
      </c>
      <c r="I10" s="612">
        <v>24500091.768783998</v>
      </c>
      <c r="J10" s="612">
        <v>4881942.5926659983</v>
      </c>
      <c r="K10" s="612">
        <v>0</v>
      </c>
      <c r="L10" s="612">
        <v>19392839.667201996</v>
      </c>
      <c r="M10" s="612">
        <v>3118659.38796</v>
      </c>
      <c r="N10" s="612">
        <v>1079254.7379440002</v>
      </c>
      <c r="O10" s="612">
        <v>2177987.2821960002</v>
      </c>
      <c r="P10" s="612">
        <v>6637581.5104529979</v>
      </c>
      <c r="Q10" s="612">
        <v>1725284.8516989998</v>
      </c>
      <c r="R10" s="612">
        <v>1139529.6749180001</v>
      </c>
      <c r="S10" s="612">
        <v>0</v>
      </c>
      <c r="T10" s="612">
        <v>4968930.8969820011</v>
      </c>
      <c r="U10" s="612">
        <v>18314.875842000001</v>
      </c>
      <c r="V10" s="612">
        <v>565090.43999999994</v>
      </c>
      <c r="W10" s="612">
        <v>0</v>
      </c>
      <c r="X10" s="612">
        <v>0</v>
      </c>
      <c r="Y10" s="612">
        <v>1529224.673339</v>
      </c>
      <c r="Z10" s="612">
        <v>62792.868914999999</v>
      </c>
      <c r="AA10" s="622">
        <v>0</v>
      </c>
    </row>
    <row r="11" spans="1:27">
      <c r="A11" s="413" t="s">
        <v>575</v>
      </c>
      <c r="B11" s="412" t="s">
        <v>576</v>
      </c>
      <c r="C11" s="625">
        <v>780145971.49934268</v>
      </c>
      <c r="D11" s="612">
        <v>747906454.53023446</v>
      </c>
      <c r="E11" s="612">
        <v>5449287.3559769988</v>
      </c>
      <c r="F11" s="612">
        <v>0</v>
      </c>
      <c r="G11" s="612">
        <v>0</v>
      </c>
      <c r="H11" s="612">
        <v>22282818.883173008</v>
      </c>
      <c r="I11" s="612">
        <v>2526592.8096310003</v>
      </c>
      <c r="J11" s="612">
        <v>2012434.3039670002</v>
      </c>
      <c r="K11" s="612">
        <v>0</v>
      </c>
      <c r="L11" s="612">
        <v>6529381.5681340005</v>
      </c>
      <c r="M11" s="612">
        <v>2067930.0897630001</v>
      </c>
      <c r="N11" s="612">
        <v>815871.24794400018</v>
      </c>
      <c r="O11" s="612">
        <v>564863.48219599994</v>
      </c>
      <c r="P11" s="612">
        <v>755460.78059199988</v>
      </c>
      <c r="Q11" s="612">
        <v>567133.16</v>
      </c>
      <c r="R11" s="612">
        <v>509666.78013300005</v>
      </c>
      <c r="S11" s="612">
        <v>0</v>
      </c>
      <c r="T11" s="612">
        <v>3427316.5178010003</v>
      </c>
      <c r="U11" s="612">
        <v>4801.28</v>
      </c>
      <c r="V11" s="612">
        <v>27911.46</v>
      </c>
      <c r="W11" s="612">
        <v>0</v>
      </c>
      <c r="X11" s="612">
        <v>0</v>
      </c>
      <c r="Y11" s="612">
        <v>885258.21</v>
      </c>
      <c r="Z11" s="612">
        <v>62792.868914999999</v>
      </c>
      <c r="AA11" s="622">
        <v>0</v>
      </c>
    </row>
    <row r="12" spans="1:27">
      <c r="A12" s="413" t="s">
        <v>577</v>
      </c>
      <c r="B12" s="412" t="s">
        <v>578</v>
      </c>
      <c r="C12" s="625">
        <v>204001761.7870819</v>
      </c>
      <c r="D12" s="612">
        <v>173643245.91006693</v>
      </c>
      <c r="E12" s="612">
        <v>1122365.6000000001</v>
      </c>
      <c r="F12" s="612">
        <v>0</v>
      </c>
      <c r="G12" s="612">
        <v>0</v>
      </c>
      <c r="H12" s="612">
        <v>24221615.477775998</v>
      </c>
      <c r="I12" s="612">
        <v>21692754.349153001</v>
      </c>
      <c r="J12" s="612">
        <v>42847.45</v>
      </c>
      <c r="K12" s="612">
        <v>0</v>
      </c>
      <c r="L12" s="612">
        <v>5599721.4192389986</v>
      </c>
      <c r="M12" s="612">
        <v>0</v>
      </c>
      <c r="N12" s="612">
        <v>127902.66</v>
      </c>
      <c r="O12" s="612">
        <v>132096.6</v>
      </c>
      <c r="P12" s="612">
        <v>3861691.9873860003</v>
      </c>
      <c r="Q12" s="612">
        <v>441555.51169900002</v>
      </c>
      <c r="R12" s="612">
        <v>104918.66</v>
      </c>
      <c r="S12" s="612">
        <v>0</v>
      </c>
      <c r="T12" s="612">
        <v>537178.98</v>
      </c>
      <c r="U12" s="612">
        <v>0</v>
      </c>
      <c r="V12" s="612">
        <v>537178.98</v>
      </c>
      <c r="W12" s="612">
        <v>0</v>
      </c>
      <c r="X12" s="612">
        <v>0</v>
      </c>
      <c r="Y12" s="612">
        <v>0</v>
      </c>
      <c r="Z12" s="612">
        <v>0</v>
      </c>
      <c r="AA12" s="622">
        <v>0</v>
      </c>
    </row>
    <row r="13" spans="1:27">
      <c r="A13" s="413" t="s">
        <v>579</v>
      </c>
      <c r="B13" s="412" t="s">
        <v>580</v>
      </c>
      <c r="C13" s="625">
        <v>101953115.720742</v>
      </c>
      <c r="D13" s="612">
        <v>95083905.603191033</v>
      </c>
      <c r="E13" s="612">
        <v>760762.16999999993</v>
      </c>
      <c r="F13" s="612">
        <v>0</v>
      </c>
      <c r="G13" s="612">
        <v>0</v>
      </c>
      <c r="H13" s="612">
        <v>3419647.0629130006</v>
      </c>
      <c r="I13" s="612">
        <v>200344.42</v>
      </c>
      <c r="J13" s="612">
        <v>247680.59000000003</v>
      </c>
      <c r="K13" s="612">
        <v>0</v>
      </c>
      <c r="L13" s="612">
        <v>2792082.9954569996</v>
      </c>
      <c r="M13" s="612">
        <v>924404.66819699993</v>
      </c>
      <c r="N13" s="612">
        <v>36465.56</v>
      </c>
      <c r="O13" s="612">
        <v>498789.94000000006</v>
      </c>
      <c r="P13" s="612">
        <v>786239.392475</v>
      </c>
      <c r="Q13" s="612">
        <v>149143.97999999998</v>
      </c>
      <c r="R13" s="612">
        <v>202678.43478499999</v>
      </c>
      <c r="S13" s="612">
        <v>0</v>
      </c>
      <c r="T13" s="612">
        <v>657480.05918099999</v>
      </c>
      <c r="U13" s="612">
        <v>13513.595842000001</v>
      </c>
      <c r="V13" s="612">
        <v>0</v>
      </c>
      <c r="W13" s="612">
        <v>0</v>
      </c>
      <c r="X13" s="612">
        <v>0</v>
      </c>
      <c r="Y13" s="612">
        <v>643966.46333900001</v>
      </c>
      <c r="Z13" s="612">
        <v>0</v>
      </c>
      <c r="AA13" s="622">
        <v>0</v>
      </c>
    </row>
    <row r="14" spans="1:27">
      <c r="A14" s="413" t="s">
        <v>581</v>
      </c>
      <c r="B14" s="412" t="s">
        <v>582</v>
      </c>
      <c r="C14" s="625">
        <v>208243510.17678997</v>
      </c>
      <c r="D14" s="612">
        <v>198570933.01901102</v>
      </c>
      <c r="E14" s="612">
        <v>1903570.0252749999</v>
      </c>
      <c r="F14" s="612">
        <v>0</v>
      </c>
      <c r="G14" s="612">
        <v>0</v>
      </c>
      <c r="H14" s="612">
        <v>4853968.1334070005</v>
      </c>
      <c r="I14" s="612">
        <v>80400.19</v>
      </c>
      <c r="J14" s="612">
        <v>2578980.2486990001</v>
      </c>
      <c r="K14" s="612">
        <v>0</v>
      </c>
      <c r="L14" s="612">
        <v>4471653.6843719995</v>
      </c>
      <c r="M14" s="612">
        <v>126324.63</v>
      </c>
      <c r="N14" s="612">
        <v>99015.27</v>
      </c>
      <c r="O14" s="612">
        <v>982237.26</v>
      </c>
      <c r="P14" s="612">
        <v>1234189.3500000006</v>
      </c>
      <c r="Q14" s="612">
        <v>567452.19999999995</v>
      </c>
      <c r="R14" s="612">
        <v>322265.8</v>
      </c>
      <c r="S14" s="612">
        <v>0</v>
      </c>
      <c r="T14" s="612">
        <v>346955.34</v>
      </c>
      <c r="U14" s="612">
        <v>0</v>
      </c>
      <c r="V14" s="612">
        <v>0</v>
      </c>
      <c r="W14" s="612">
        <v>0</v>
      </c>
      <c r="X14" s="612">
        <v>0</v>
      </c>
      <c r="Y14" s="612">
        <v>0</v>
      </c>
      <c r="Z14" s="612">
        <v>0</v>
      </c>
      <c r="AA14" s="622">
        <v>0</v>
      </c>
    </row>
    <row r="15" spans="1:27">
      <c r="A15" s="411">
        <v>1.2</v>
      </c>
      <c r="B15" s="409" t="s">
        <v>895</v>
      </c>
      <c r="C15" s="626">
        <v>33870824.874448687</v>
      </c>
      <c r="D15" s="612">
        <v>9357228.4531265758</v>
      </c>
      <c r="E15" s="612">
        <v>144884.08151612151</v>
      </c>
      <c r="F15" s="612">
        <v>0</v>
      </c>
      <c r="G15" s="612">
        <v>0</v>
      </c>
      <c r="H15" s="612">
        <v>9603150.2844296433</v>
      </c>
      <c r="I15" s="612">
        <v>2656582.6479980866</v>
      </c>
      <c r="J15" s="612">
        <v>1283679.466114148</v>
      </c>
      <c r="K15" s="612">
        <v>0</v>
      </c>
      <c r="L15" s="612">
        <v>13921010.864475314</v>
      </c>
      <c r="M15" s="612">
        <v>1185539.1130510562</v>
      </c>
      <c r="N15" s="612">
        <v>749605.8280746477</v>
      </c>
      <c r="O15" s="612">
        <v>1768834.3761358699</v>
      </c>
      <c r="P15" s="612">
        <v>3640701.6289106281</v>
      </c>
      <c r="Q15" s="612">
        <v>2478055.2105067535</v>
      </c>
      <c r="R15" s="612">
        <v>2244686.4207251724</v>
      </c>
      <c r="S15" s="612">
        <v>14691.653952000001</v>
      </c>
      <c r="T15" s="612">
        <v>989435.27241712611</v>
      </c>
      <c r="U15" s="612">
        <v>306.4550633103284</v>
      </c>
      <c r="V15" s="612">
        <v>27596.008587406341</v>
      </c>
      <c r="W15" s="612">
        <v>0</v>
      </c>
      <c r="X15" s="612">
        <v>0</v>
      </c>
      <c r="Y15" s="612">
        <v>612034.352764818</v>
      </c>
      <c r="Z15" s="612">
        <v>18372.6298638888</v>
      </c>
      <c r="AA15" s="622">
        <v>0</v>
      </c>
    </row>
    <row r="16" spans="1:27">
      <c r="A16" s="410">
        <v>1.3</v>
      </c>
      <c r="B16" s="409" t="s">
        <v>583</v>
      </c>
      <c r="C16" s="627"/>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9"/>
    </row>
    <row r="17" spans="1:27" s="399" customFormat="1" ht="24">
      <c r="A17" s="407" t="s">
        <v>584</v>
      </c>
      <c r="B17" s="408" t="s">
        <v>585</v>
      </c>
      <c r="C17" s="630">
        <v>1603013081.6614985</v>
      </c>
      <c r="D17" s="631">
        <v>1511297452.2980027</v>
      </c>
      <c r="E17" s="631">
        <v>15754579.30677522</v>
      </c>
      <c r="F17" s="631">
        <v>0</v>
      </c>
      <c r="G17" s="631">
        <v>0</v>
      </c>
      <c r="H17" s="631">
        <v>60025122.902569987</v>
      </c>
      <c r="I17" s="631">
        <v>26141142.402960833</v>
      </c>
      <c r="J17" s="631">
        <v>0</v>
      </c>
      <c r="K17" s="631">
        <v>0</v>
      </c>
      <c r="L17" s="631">
        <v>26743567.408301674</v>
      </c>
      <c r="M17" s="631">
        <v>3276963.5317233</v>
      </c>
      <c r="N17" s="631">
        <v>1540752.6867616475</v>
      </c>
      <c r="O17" s="631">
        <v>3989223.8345337296</v>
      </c>
      <c r="P17" s="631">
        <v>8409161.6127990354</v>
      </c>
      <c r="Q17" s="631">
        <v>3092378.9224159829</v>
      </c>
      <c r="R17" s="631">
        <v>2623007.2792320917</v>
      </c>
      <c r="S17" s="631">
        <v>14691.653952000001</v>
      </c>
      <c r="T17" s="631">
        <v>4946939.0526225297</v>
      </c>
      <c r="U17" s="631">
        <v>18314.875842000001</v>
      </c>
      <c r="V17" s="631">
        <v>565090.43999999994</v>
      </c>
      <c r="W17" s="631">
        <v>0</v>
      </c>
      <c r="X17" s="631">
        <v>0</v>
      </c>
      <c r="Y17" s="631">
        <v>1529224.673339</v>
      </c>
      <c r="Z17" s="631">
        <v>62792.868914999999</v>
      </c>
      <c r="AA17" s="632">
        <v>0</v>
      </c>
    </row>
    <row r="18" spans="1:27" s="399" customFormat="1" ht="24">
      <c r="A18" s="404" t="s">
        <v>586</v>
      </c>
      <c r="B18" s="405" t="s">
        <v>587</v>
      </c>
      <c r="C18" s="633">
        <v>1231946027.7231553</v>
      </c>
      <c r="D18" s="631">
        <v>1155494126.1981127</v>
      </c>
      <c r="E18" s="631">
        <v>8513311.9929924253</v>
      </c>
      <c r="F18" s="631">
        <v>0</v>
      </c>
      <c r="G18" s="631">
        <v>0</v>
      </c>
      <c r="H18" s="631">
        <v>53735720.226850897</v>
      </c>
      <c r="I18" s="631">
        <v>24481292.478783999</v>
      </c>
      <c r="J18" s="631">
        <v>0</v>
      </c>
      <c r="K18" s="631">
        <v>0</v>
      </c>
      <c r="L18" s="631">
        <v>17769242.245569967</v>
      </c>
      <c r="M18" s="631">
        <v>3083185.6037500016</v>
      </c>
      <c r="N18" s="631">
        <v>1039162.067944</v>
      </c>
      <c r="O18" s="631">
        <v>1942466.9446674229</v>
      </c>
      <c r="P18" s="631">
        <v>6246875.5209306823</v>
      </c>
      <c r="Q18" s="631">
        <v>1498244.5816990002</v>
      </c>
      <c r="R18" s="631">
        <v>992424.69491799991</v>
      </c>
      <c r="S18" s="631">
        <v>0</v>
      </c>
      <c r="T18" s="631">
        <v>4946939.0526225297</v>
      </c>
      <c r="U18" s="631">
        <v>18314.875842000001</v>
      </c>
      <c r="V18" s="631">
        <v>565090.43999999994</v>
      </c>
      <c r="W18" s="631">
        <v>0</v>
      </c>
      <c r="X18" s="631">
        <v>0</v>
      </c>
      <c r="Y18" s="631">
        <v>1529224.673339</v>
      </c>
      <c r="Z18" s="631">
        <v>62792.868914999999</v>
      </c>
      <c r="AA18" s="632">
        <v>0</v>
      </c>
    </row>
    <row r="19" spans="1:27" s="399" customFormat="1">
      <c r="A19" s="407" t="s">
        <v>588</v>
      </c>
      <c r="B19" s="406" t="s">
        <v>589</v>
      </c>
      <c r="C19" s="634">
        <v>2935973919.5872641</v>
      </c>
      <c r="D19" s="631">
        <v>2790057797.8528886</v>
      </c>
      <c r="E19" s="631">
        <v>12442775.997820558</v>
      </c>
      <c r="F19" s="631">
        <v>0</v>
      </c>
      <c r="G19" s="631">
        <v>0</v>
      </c>
      <c r="H19" s="631">
        <v>122675306.83085862</v>
      </c>
      <c r="I19" s="631">
        <v>70960020.591185749</v>
      </c>
      <c r="J19" s="631">
        <v>0</v>
      </c>
      <c r="K19" s="631">
        <v>0</v>
      </c>
      <c r="L19" s="631">
        <v>18567772.019950241</v>
      </c>
      <c r="M19" s="631">
        <v>3007986.9603107655</v>
      </c>
      <c r="N19" s="631">
        <v>1219738.3980967961</v>
      </c>
      <c r="O19" s="631">
        <v>2415532.8307761205</v>
      </c>
      <c r="P19" s="631">
        <v>3853654.7058457686</v>
      </c>
      <c r="Q19" s="631">
        <v>2108029.5309692184</v>
      </c>
      <c r="R19" s="631">
        <v>2731545.4366787062</v>
      </c>
      <c r="S19" s="631">
        <v>7664.5399970968911</v>
      </c>
      <c r="T19" s="631">
        <v>4673042.8835637486</v>
      </c>
      <c r="U19" s="631">
        <v>9814.6355901713432</v>
      </c>
      <c r="V19" s="631">
        <v>487548.49137087225</v>
      </c>
      <c r="W19" s="631">
        <v>0</v>
      </c>
      <c r="X19" s="631">
        <v>0</v>
      </c>
      <c r="Y19" s="631">
        <v>1202156.0230907779</v>
      </c>
      <c r="Z19" s="631">
        <v>97905.662355222099</v>
      </c>
      <c r="AA19" s="632">
        <v>0</v>
      </c>
    </row>
    <row r="20" spans="1:27" s="399" customFormat="1">
      <c r="A20" s="404" t="s">
        <v>590</v>
      </c>
      <c r="B20" s="405" t="s">
        <v>591</v>
      </c>
      <c r="C20" s="633">
        <v>1840741986.1648884</v>
      </c>
      <c r="D20" s="631">
        <v>1765276151.1204641</v>
      </c>
      <c r="E20" s="631">
        <v>8044220.3040385386</v>
      </c>
      <c r="F20" s="631">
        <v>0</v>
      </c>
      <c r="G20" s="631">
        <v>0</v>
      </c>
      <c r="H20" s="631">
        <v>58819964.707883202</v>
      </c>
      <c r="I20" s="631">
        <v>12059753.490561701</v>
      </c>
      <c r="J20" s="631">
        <v>0</v>
      </c>
      <c r="K20" s="631">
        <v>0</v>
      </c>
      <c r="L20" s="631">
        <v>12334206.05297811</v>
      </c>
      <c r="M20" s="631">
        <v>2877312.0327012651</v>
      </c>
      <c r="N20" s="631">
        <v>784053.61874140287</v>
      </c>
      <c r="O20" s="631">
        <v>1616580.8582949629</v>
      </c>
      <c r="P20" s="631">
        <v>2741319.8462293996</v>
      </c>
      <c r="Q20" s="631">
        <v>824784.96096921747</v>
      </c>
      <c r="R20" s="631">
        <v>685164.66667870572</v>
      </c>
      <c r="S20" s="631">
        <v>0</v>
      </c>
      <c r="T20" s="631">
        <v>4311664.2835637499</v>
      </c>
      <c r="U20" s="631">
        <v>4740.2923514267086</v>
      </c>
      <c r="V20" s="631">
        <v>324233.62139808747</v>
      </c>
      <c r="W20" s="631">
        <v>0</v>
      </c>
      <c r="X20" s="631">
        <v>0</v>
      </c>
      <c r="Y20" s="631">
        <v>1202156.0230907779</v>
      </c>
      <c r="Z20" s="631">
        <v>97905.662355222099</v>
      </c>
      <c r="AA20" s="632">
        <v>0</v>
      </c>
    </row>
    <row r="21" spans="1:27" s="399" customFormat="1">
      <c r="A21" s="403">
        <v>1.4</v>
      </c>
      <c r="B21" s="402" t="s">
        <v>680</v>
      </c>
      <c r="C21" s="635">
        <v>1260891.8195272</v>
      </c>
      <c r="D21" s="631">
        <v>1151988.7323</v>
      </c>
      <c r="E21" s="631">
        <v>0</v>
      </c>
      <c r="F21" s="631">
        <v>0</v>
      </c>
      <c r="G21" s="631">
        <v>0</v>
      </c>
      <c r="H21" s="631">
        <v>0</v>
      </c>
      <c r="I21" s="631">
        <v>0</v>
      </c>
      <c r="J21" s="631">
        <v>0</v>
      </c>
      <c r="K21" s="631">
        <v>0</v>
      </c>
      <c r="L21" s="631">
        <v>72678.087227199998</v>
      </c>
      <c r="M21" s="631">
        <v>0</v>
      </c>
      <c r="N21" s="631">
        <v>27863.032050000002</v>
      </c>
      <c r="O21" s="631">
        <v>44815.055177199996</v>
      </c>
      <c r="P21" s="631">
        <v>0</v>
      </c>
      <c r="Q21" s="631">
        <v>0</v>
      </c>
      <c r="R21" s="631">
        <v>0</v>
      </c>
      <c r="S21" s="631">
        <v>0</v>
      </c>
      <c r="T21" s="631">
        <v>36225</v>
      </c>
      <c r="U21" s="631">
        <v>0</v>
      </c>
      <c r="V21" s="631">
        <v>0</v>
      </c>
      <c r="W21" s="631">
        <v>0</v>
      </c>
      <c r="X21" s="631">
        <v>0</v>
      </c>
      <c r="Y21" s="631">
        <v>0</v>
      </c>
      <c r="Z21" s="631">
        <v>0</v>
      </c>
      <c r="AA21" s="632">
        <v>0</v>
      </c>
    </row>
    <row r="22" spans="1:27" s="399" customFormat="1" ht="12.6" thickBot="1">
      <c r="A22" s="401">
        <v>1.5</v>
      </c>
      <c r="B22" s="400" t="s">
        <v>681</v>
      </c>
      <c r="C22" s="636"/>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8"/>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scale="1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40"/>
  <sheetViews>
    <sheetView showGridLines="0" zoomScale="85" zoomScaleNormal="85" workbookViewId="0"/>
  </sheetViews>
  <sheetFormatPr defaultColWidth="9.109375" defaultRowHeight="12"/>
  <cols>
    <col min="1" max="1" width="11.88671875" style="366" bestFit="1" customWidth="1"/>
    <col min="2" max="2" width="73.109375" style="366" customWidth="1"/>
    <col min="3" max="3" width="17.33203125" style="366" customWidth="1"/>
    <col min="4" max="5" width="15.88671875" style="366" bestFit="1" customWidth="1"/>
    <col min="6" max="6" width="15.88671875" style="421" bestFit="1" customWidth="1"/>
    <col min="7" max="7" width="24.88671875" style="421" bestFit="1" customWidth="1"/>
    <col min="8" max="8" width="17.6640625" style="366" customWidth="1"/>
    <col min="9" max="11" width="16.109375" style="421" customWidth="1"/>
    <col min="12" max="12" width="24.33203125" style="421" customWidth="1"/>
    <col min="13" max="16384" width="9.109375" style="366"/>
  </cols>
  <sheetData>
    <row r="1" spans="1:12" ht="13.8">
      <c r="A1" s="286" t="s">
        <v>108</v>
      </c>
      <c r="B1" s="253" t="str">
        <f>Info!C2</f>
        <v>სს ”ლიბერთი ბანკი”</v>
      </c>
      <c r="F1" s="366"/>
      <c r="G1" s="366"/>
      <c r="I1" s="366"/>
      <c r="J1" s="366"/>
      <c r="K1" s="366"/>
      <c r="L1" s="366"/>
    </row>
    <row r="2" spans="1:12">
      <c r="A2" s="288" t="s">
        <v>109</v>
      </c>
      <c r="B2" s="503">
        <f>'1. key ratios'!B2</f>
        <v>45199</v>
      </c>
      <c r="F2" s="366"/>
      <c r="G2" s="366"/>
      <c r="I2" s="366"/>
      <c r="J2" s="366"/>
      <c r="K2" s="366"/>
      <c r="L2" s="366"/>
    </row>
    <row r="3" spans="1:12">
      <c r="A3" s="289" t="s">
        <v>594</v>
      </c>
      <c r="F3" s="366"/>
      <c r="G3" s="366"/>
      <c r="I3" s="366"/>
      <c r="J3" s="366"/>
      <c r="K3" s="366"/>
      <c r="L3" s="366"/>
    </row>
    <row r="4" spans="1:12">
      <c r="F4" s="366"/>
      <c r="G4" s="366"/>
      <c r="I4" s="366"/>
      <c r="J4" s="366"/>
      <c r="K4" s="366"/>
      <c r="L4" s="366"/>
    </row>
    <row r="5" spans="1:12" ht="37.5" customHeight="1">
      <c r="A5" s="937" t="s">
        <v>595</v>
      </c>
      <c r="B5" s="938"/>
      <c r="C5" s="988" t="s">
        <v>596</v>
      </c>
      <c r="D5" s="989"/>
      <c r="E5" s="989"/>
      <c r="F5" s="989"/>
      <c r="G5" s="989"/>
      <c r="H5" s="990" t="s">
        <v>907</v>
      </c>
      <c r="I5" s="991"/>
      <c r="J5" s="991"/>
      <c r="K5" s="991"/>
      <c r="L5" s="992"/>
    </row>
    <row r="6" spans="1:12" ht="39.6" customHeight="1">
      <c r="A6" s="941"/>
      <c r="B6" s="942"/>
      <c r="C6" s="295"/>
      <c r="D6" s="364" t="s">
        <v>892</v>
      </c>
      <c r="E6" s="364" t="s">
        <v>891</v>
      </c>
      <c r="F6" s="364" t="s">
        <v>890</v>
      </c>
      <c r="G6" s="364" t="s">
        <v>889</v>
      </c>
      <c r="H6" s="424"/>
      <c r="I6" s="364" t="s">
        <v>892</v>
      </c>
      <c r="J6" s="364" t="s">
        <v>891</v>
      </c>
      <c r="K6" s="364" t="s">
        <v>890</v>
      </c>
      <c r="L6" s="364" t="s">
        <v>889</v>
      </c>
    </row>
    <row r="7" spans="1:12">
      <c r="A7" s="355">
        <v>1</v>
      </c>
      <c r="B7" s="756" t="s">
        <v>518</v>
      </c>
      <c r="C7" s="644">
        <v>785027241.10416937</v>
      </c>
      <c r="D7" s="612">
        <v>741306910.0092864</v>
      </c>
      <c r="E7" s="612">
        <v>10920737.714583004</v>
      </c>
      <c r="F7" s="643">
        <v>32799593.380299967</v>
      </c>
      <c r="G7" s="612">
        <v>0</v>
      </c>
      <c r="H7" s="612">
        <v>46629326.924357057</v>
      </c>
      <c r="I7" s="612">
        <v>16018856.0755718</v>
      </c>
      <c r="J7" s="612">
        <v>4187230.5635700771</v>
      </c>
      <c r="K7" s="612">
        <v>26423240.285215184</v>
      </c>
      <c r="L7" s="612">
        <v>0</v>
      </c>
    </row>
    <row r="8" spans="1:12">
      <c r="A8" s="355">
        <v>2</v>
      </c>
      <c r="B8" s="370" t="s">
        <v>519</v>
      </c>
      <c r="C8" s="639">
        <v>58462597.48317299</v>
      </c>
      <c r="D8" s="612">
        <v>57694635.397833996</v>
      </c>
      <c r="E8" s="612">
        <v>435945.25520600006</v>
      </c>
      <c r="F8" s="640">
        <v>332016.83013300004</v>
      </c>
      <c r="G8" s="640">
        <v>0</v>
      </c>
      <c r="H8" s="612">
        <v>716294.67842700635</v>
      </c>
      <c r="I8" s="640">
        <v>259755.88406799862</v>
      </c>
      <c r="J8" s="640">
        <v>263336.8639187325</v>
      </c>
      <c r="K8" s="640">
        <v>193201.93044027523</v>
      </c>
      <c r="L8" s="640">
        <v>0</v>
      </c>
    </row>
    <row r="9" spans="1:12">
      <c r="A9" s="355">
        <v>3</v>
      </c>
      <c r="B9" s="370" t="s">
        <v>868</v>
      </c>
      <c r="C9" s="639">
        <v>79875666.67515099</v>
      </c>
      <c r="D9" s="612">
        <v>79875666.67515099</v>
      </c>
      <c r="E9" s="612">
        <v>0</v>
      </c>
      <c r="F9" s="641">
        <v>0</v>
      </c>
      <c r="G9" s="641">
        <v>0</v>
      </c>
      <c r="H9" s="612">
        <v>596944.48160326539</v>
      </c>
      <c r="I9" s="641">
        <v>596944.48160326539</v>
      </c>
      <c r="J9" s="641">
        <v>0</v>
      </c>
      <c r="K9" s="641">
        <v>0</v>
      </c>
      <c r="L9" s="641">
        <v>0</v>
      </c>
    </row>
    <row r="10" spans="1:12">
      <c r="A10" s="355">
        <v>4</v>
      </c>
      <c r="B10" s="370" t="s">
        <v>520</v>
      </c>
      <c r="C10" s="639">
        <v>65317589.566744998</v>
      </c>
      <c r="D10" s="612">
        <v>62944161.528467</v>
      </c>
      <c r="E10" s="612">
        <v>2342662.5682779998</v>
      </c>
      <c r="F10" s="641">
        <v>30765.47</v>
      </c>
      <c r="G10" s="641">
        <v>0</v>
      </c>
      <c r="H10" s="612">
        <v>999461.10502672615</v>
      </c>
      <c r="I10" s="641">
        <v>568656.92150658008</v>
      </c>
      <c r="J10" s="641">
        <v>409451.193708356</v>
      </c>
      <c r="K10" s="641">
        <v>21352.989811790001</v>
      </c>
      <c r="L10" s="641">
        <v>0</v>
      </c>
    </row>
    <row r="11" spans="1:12">
      <c r="A11" s="355">
        <v>5</v>
      </c>
      <c r="B11" s="370" t="s">
        <v>521</v>
      </c>
      <c r="C11" s="639">
        <v>111013745.41178301</v>
      </c>
      <c r="D11" s="612">
        <v>109129813.704382</v>
      </c>
      <c r="E11" s="612">
        <v>941835.082819</v>
      </c>
      <c r="F11" s="641">
        <v>298130.16124299995</v>
      </c>
      <c r="G11" s="641">
        <v>643966.46333900001</v>
      </c>
      <c r="H11" s="612">
        <v>1312724.2442290145</v>
      </c>
      <c r="I11" s="641">
        <v>769266.2171754617</v>
      </c>
      <c r="J11" s="641">
        <v>127861.92355327557</v>
      </c>
      <c r="K11" s="641">
        <v>135148.06390037929</v>
      </c>
      <c r="L11" s="641">
        <v>280448.03959989798</v>
      </c>
    </row>
    <row r="12" spans="1:12">
      <c r="A12" s="355">
        <v>6</v>
      </c>
      <c r="B12" s="370" t="s">
        <v>522</v>
      </c>
      <c r="C12" s="639">
        <v>4113861.3858949998</v>
      </c>
      <c r="D12" s="612">
        <v>3872859.5799849997</v>
      </c>
      <c r="E12" s="612">
        <v>216666.65591</v>
      </c>
      <c r="F12" s="641">
        <v>24335.15</v>
      </c>
      <c r="G12" s="641">
        <v>0</v>
      </c>
      <c r="H12" s="612">
        <v>92708.147279205703</v>
      </c>
      <c r="I12" s="641">
        <v>19130.568365882235</v>
      </c>
      <c r="J12" s="641">
        <v>53896.140840833476</v>
      </c>
      <c r="K12" s="641">
        <v>19681.43807249</v>
      </c>
      <c r="L12" s="641">
        <v>0</v>
      </c>
    </row>
    <row r="13" spans="1:12">
      <c r="A13" s="355">
        <v>7</v>
      </c>
      <c r="B13" s="370" t="s">
        <v>523</v>
      </c>
      <c r="C13" s="639">
        <v>14657565.704278</v>
      </c>
      <c r="D13" s="612">
        <v>14125823.192081999</v>
      </c>
      <c r="E13" s="612">
        <v>256271.38999999998</v>
      </c>
      <c r="F13" s="641">
        <v>275471.12219600001</v>
      </c>
      <c r="G13" s="641">
        <v>0</v>
      </c>
      <c r="H13" s="612">
        <v>346542.29865726834</v>
      </c>
      <c r="I13" s="641">
        <v>162466.34546635559</v>
      </c>
      <c r="J13" s="641">
        <v>57705.032207432858</v>
      </c>
      <c r="K13" s="641">
        <v>126370.9209834799</v>
      </c>
      <c r="L13" s="641">
        <v>0</v>
      </c>
    </row>
    <row r="14" spans="1:12">
      <c r="A14" s="355">
        <v>8</v>
      </c>
      <c r="B14" s="370" t="s">
        <v>524</v>
      </c>
      <c r="C14" s="639">
        <v>6427891.3267719997</v>
      </c>
      <c r="D14" s="612">
        <v>6133045.0041620005</v>
      </c>
      <c r="E14" s="612">
        <v>0</v>
      </c>
      <c r="F14" s="641">
        <v>130751.14000000001</v>
      </c>
      <c r="G14" s="641">
        <v>164095.18260999999</v>
      </c>
      <c r="H14" s="612">
        <v>94371.694576838767</v>
      </c>
      <c r="I14" s="641">
        <v>26512.023496531692</v>
      </c>
      <c r="J14" s="641">
        <v>0</v>
      </c>
      <c r="K14" s="641">
        <v>57444.289585630002</v>
      </c>
      <c r="L14" s="641">
        <v>10415.381494677067</v>
      </c>
    </row>
    <row r="15" spans="1:12">
      <c r="A15" s="355">
        <v>9</v>
      </c>
      <c r="B15" s="370" t="s">
        <v>525</v>
      </c>
      <c r="C15" s="639">
        <v>14189090.211052999</v>
      </c>
      <c r="D15" s="612">
        <v>13693238.045724999</v>
      </c>
      <c r="E15" s="612">
        <v>301058.16532800003</v>
      </c>
      <c r="F15" s="641">
        <v>139686.43</v>
      </c>
      <c r="G15" s="641">
        <v>55107.57</v>
      </c>
      <c r="H15" s="612">
        <v>215544.42885404185</v>
      </c>
      <c r="I15" s="641">
        <v>115915.21178912319</v>
      </c>
      <c r="J15" s="641">
        <v>18787.228919945828</v>
      </c>
      <c r="K15" s="641">
        <v>80588.922635540002</v>
      </c>
      <c r="L15" s="641">
        <v>253.06550943281101</v>
      </c>
    </row>
    <row r="16" spans="1:12">
      <c r="A16" s="355">
        <v>10</v>
      </c>
      <c r="B16" s="370" t="s">
        <v>526</v>
      </c>
      <c r="C16" s="639">
        <v>1583674.0665440001</v>
      </c>
      <c r="D16" s="612">
        <v>1581625.956544</v>
      </c>
      <c r="E16" s="612">
        <v>0</v>
      </c>
      <c r="F16" s="641">
        <v>2048.11</v>
      </c>
      <c r="G16" s="641">
        <v>0</v>
      </c>
      <c r="H16" s="612">
        <v>5113.6712892544419</v>
      </c>
      <c r="I16" s="641">
        <v>3684.4509766144424</v>
      </c>
      <c r="J16" s="641">
        <v>0</v>
      </c>
      <c r="K16" s="641">
        <v>1429.22031264</v>
      </c>
      <c r="L16" s="641">
        <v>0</v>
      </c>
    </row>
    <row r="17" spans="1:12">
      <c r="A17" s="355">
        <v>11</v>
      </c>
      <c r="B17" s="370" t="s">
        <v>527</v>
      </c>
      <c r="C17" s="639">
        <v>1068883.3049899999</v>
      </c>
      <c r="D17" s="612">
        <v>998712.15498999995</v>
      </c>
      <c r="E17" s="612">
        <v>33233.230000000003</v>
      </c>
      <c r="F17" s="641">
        <v>36937.919999999998</v>
      </c>
      <c r="G17" s="641">
        <v>0</v>
      </c>
      <c r="H17" s="612">
        <v>45101.209332030659</v>
      </c>
      <c r="I17" s="641">
        <v>9922.4430429168624</v>
      </c>
      <c r="J17" s="641">
        <v>13343.0816529738</v>
      </c>
      <c r="K17" s="641">
        <v>21835.684636139998</v>
      </c>
      <c r="L17" s="641">
        <v>0</v>
      </c>
    </row>
    <row r="18" spans="1:12">
      <c r="A18" s="355">
        <v>12</v>
      </c>
      <c r="B18" s="370" t="s">
        <v>528</v>
      </c>
      <c r="C18" s="639">
        <v>244214824.21258503</v>
      </c>
      <c r="D18" s="612">
        <v>232568942.01408702</v>
      </c>
      <c r="E18" s="612">
        <v>5127016.8978009988</v>
      </c>
      <c r="F18" s="641">
        <v>6518865.300696997</v>
      </c>
      <c r="G18" s="641">
        <v>0</v>
      </c>
      <c r="H18" s="612">
        <v>7262456.2913400233</v>
      </c>
      <c r="I18" s="641">
        <v>1512867.416084307</v>
      </c>
      <c r="J18" s="641">
        <v>1433214.3575643557</v>
      </c>
      <c r="K18" s="641">
        <v>4316374.5176913608</v>
      </c>
      <c r="L18" s="641">
        <v>0</v>
      </c>
    </row>
    <row r="19" spans="1:12">
      <c r="A19" s="355">
        <v>13</v>
      </c>
      <c r="B19" s="370" t="s">
        <v>529</v>
      </c>
      <c r="C19" s="639">
        <v>74630194.754567996</v>
      </c>
      <c r="D19" s="612">
        <v>72799312.344567999</v>
      </c>
      <c r="E19" s="612">
        <v>542260.61</v>
      </c>
      <c r="F19" s="641">
        <v>1288621.8000000005</v>
      </c>
      <c r="G19" s="641">
        <v>0</v>
      </c>
      <c r="H19" s="612">
        <v>1447278.6039783945</v>
      </c>
      <c r="I19" s="641">
        <v>483134.49799481459</v>
      </c>
      <c r="J19" s="641">
        <v>130039.77667623962</v>
      </c>
      <c r="K19" s="641">
        <v>834104.3293073402</v>
      </c>
      <c r="L19" s="641">
        <v>0</v>
      </c>
    </row>
    <row r="20" spans="1:12">
      <c r="A20" s="355">
        <v>14</v>
      </c>
      <c r="B20" s="370" t="s">
        <v>530</v>
      </c>
      <c r="C20" s="639">
        <v>49498478.056162</v>
      </c>
      <c r="D20" s="612">
        <v>41343634.91629</v>
      </c>
      <c r="E20" s="612">
        <v>4438761.3379409993</v>
      </c>
      <c r="F20" s="641">
        <v>3247544.3953689998</v>
      </c>
      <c r="G20" s="641">
        <v>468537.40656200005</v>
      </c>
      <c r="H20" s="612">
        <v>1891287.2087963372</v>
      </c>
      <c r="I20" s="641">
        <v>212358.25390996781</v>
      </c>
      <c r="J20" s="641">
        <v>578828.43270253285</v>
      </c>
      <c r="K20" s="641">
        <v>1079399.7082207752</v>
      </c>
      <c r="L20" s="641">
        <v>20700.8139630613</v>
      </c>
    </row>
    <row r="21" spans="1:12">
      <c r="A21" s="355">
        <v>15</v>
      </c>
      <c r="B21" s="370" t="s">
        <v>531</v>
      </c>
      <c r="C21" s="639">
        <v>17886870.810559995</v>
      </c>
      <c r="D21" s="612">
        <v>15218253.037363999</v>
      </c>
      <c r="E21" s="612">
        <v>2174877.6931959991</v>
      </c>
      <c r="F21" s="641">
        <v>493740.07999999996</v>
      </c>
      <c r="G21" s="641">
        <v>0</v>
      </c>
      <c r="H21" s="612">
        <v>585063.52124657831</v>
      </c>
      <c r="I21" s="641">
        <v>72698.60102926234</v>
      </c>
      <c r="J21" s="641">
        <v>214431.34526707599</v>
      </c>
      <c r="K21" s="641">
        <v>297933.57495024003</v>
      </c>
      <c r="L21" s="641">
        <v>0</v>
      </c>
    </row>
    <row r="22" spans="1:12">
      <c r="A22" s="355">
        <v>16</v>
      </c>
      <c r="B22" s="370" t="s">
        <v>532</v>
      </c>
      <c r="C22" s="639">
        <v>56686375.339552</v>
      </c>
      <c r="D22" s="612">
        <v>56686375.339552</v>
      </c>
      <c r="E22" s="612">
        <v>0</v>
      </c>
      <c r="F22" s="641">
        <v>0</v>
      </c>
      <c r="G22" s="641">
        <v>0</v>
      </c>
      <c r="H22" s="612">
        <v>403770.39667351398</v>
      </c>
      <c r="I22" s="641">
        <v>403770.39667351398</v>
      </c>
      <c r="J22" s="641">
        <v>0</v>
      </c>
      <c r="K22" s="641">
        <v>0</v>
      </c>
      <c r="L22" s="641">
        <v>0</v>
      </c>
    </row>
    <row r="23" spans="1:12">
      <c r="A23" s="355">
        <v>17</v>
      </c>
      <c r="B23" s="370" t="s">
        <v>533</v>
      </c>
      <c r="C23" s="639">
        <v>3885927.4178440003</v>
      </c>
      <c r="D23" s="612">
        <v>3878777.177844</v>
      </c>
      <c r="E23" s="612">
        <v>7150.24</v>
      </c>
      <c r="F23" s="641">
        <v>0</v>
      </c>
      <c r="G23" s="641">
        <v>0</v>
      </c>
      <c r="H23" s="612">
        <v>22727.374349709269</v>
      </c>
      <c r="I23" s="641">
        <v>19888.406397253668</v>
      </c>
      <c r="J23" s="641">
        <v>2838.9679524556</v>
      </c>
      <c r="K23" s="641">
        <v>0</v>
      </c>
      <c r="L23" s="641">
        <v>0</v>
      </c>
    </row>
    <row r="24" spans="1:12">
      <c r="A24" s="355">
        <v>18</v>
      </c>
      <c r="B24" s="370" t="s">
        <v>534</v>
      </c>
      <c r="C24" s="639">
        <v>34287605.576212004</v>
      </c>
      <c r="D24" s="612">
        <v>34287605.576212004</v>
      </c>
      <c r="E24" s="612">
        <v>0</v>
      </c>
      <c r="F24" s="641">
        <v>0</v>
      </c>
      <c r="G24" s="641">
        <v>0</v>
      </c>
      <c r="H24" s="612">
        <v>142207.72470603854</v>
      </c>
      <c r="I24" s="641">
        <v>142207.72470603854</v>
      </c>
      <c r="J24" s="641">
        <v>0</v>
      </c>
      <c r="K24" s="641">
        <v>0</v>
      </c>
      <c r="L24" s="641">
        <v>0</v>
      </c>
    </row>
    <row r="25" spans="1:12">
      <c r="A25" s="355">
        <v>19</v>
      </c>
      <c r="B25" s="370" t="s">
        <v>535</v>
      </c>
      <c r="C25" s="639">
        <v>1679458.6599929999</v>
      </c>
      <c r="D25" s="612">
        <v>1651340.0799929998</v>
      </c>
      <c r="E25" s="612">
        <v>0</v>
      </c>
      <c r="F25" s="641">
        <v>28118.58</v>
      </c>
      <c r="G25" s="641">
        <v>0</v>
      </c>
      <c r="H25" s="612">
        <v>25514.53855037543</v>
      </c>
      <c r="I25" s="641">
        <v>4859.6981884154311</v>
      </c>
      <c r="J25" s="641">
        <v>0</v>
      </c>
      <c r="K25" s="641">
        <v>20654.840361959999</v>
      </c>
      <c r="L25" s="641">
        <v>0</v>
      </c>
    </row>
    <row r="26" spans="1:12">
      <c r="A26" s="355">
        <v>20</v>
      </c>
      <c r="B26" s="370" t="s">
        <v>536</v>
      </c>
      <c r="C26" s="639">
        <v>44784267.797052994</v>
      </c>
      <c r="D26" s="612">
        <v>32019998.976648998</v>
      </c>
      <c r="E26" s="612">
        <v>12758511.390403999</v>
      </c>
      <c r="F26" s="641">
        <v>5757.43</v>
      </c>
      <c r="G26" s="641">
        <v>0</v>
      </c>
      <c r="H26" s="612">
        <v>1055788.0130113834</v>
      </c>
      <c r="I26" s="641">
        <v>80120.091046317306</v>
      </c>
      <c r="J26" s="641">
        <v>972481.91565367591</v>
      </c>
      <c r="K26" s="641">
        <v>3186.0063113900001</v>
      </c>
      <c r="L26" s="641">
        <v>0</v>
      </c>
    </row>
    <row r="27" spans="1:12">
      <c r="A27" s="355">
        <v>21</v>
      </c>
      <c r="B27" s="370" t="s">
        <v>537</v>
      </c>
      <c r="C27" s="639">
        <v>21436505.824434999</v>
      </c>
      <c r="D27" s="612">
        <v>21436505.824434999</v>
      </c>
      <c r="E27" s="612">
        <v>0</v>
      </c>
      <c r="F27" s="641">
        <v>0</v>
      </c>
      <c r="G27" s="641">
        <v>0</v>
      </c>
      <c r="H27" s="612">
        <v>32460.592511541821</v>
      </c>
      <c r="I27" s="641">
        <v>32460.592511541821</v>
      </c>
      <c r="J27" s="641">
        <v>0</v>
      </c>
      <c r="K27" s="641">
        <v>0</v>
      </c>
      <c r="L27" s="641">
        <v>0</v>
      </c>
    </row>
    <row r="28" spans="1:12">
      <c r="A28" s="355">
        <v>22</v>
      </c>
      <c r="B28" s="370" t="s">
        <v>538</v>
      </c>
      <c r="C28" s="639">
        <v>10860288.007517999</v>
      </c>
      <c r="D28" s="612">
        <v>2737699.6520690001</v>
      </c>
      <c r="E28" s="612">
        <v>8067545.8354489999</v>
      </c>
      <c r="F28" s="641">
        <v>55042.520000000004</v>
      </c>
      <c r="G28" s="641">
        <v>0</v>
      </c>
      <c r="H28" s="612">
        <v>428840.1071013094</v>
      </c>
      <c r="I28" s="641">
        <v>16917.759677411526</v>
      </c>
      <c r="J28" s="641">
        <v>378129.63131353789</v>
      </c>
      <c r="K28" s="641">
        <v>33792.716110360001</v>
      </c>
      <c r="L28" s="641">
        <v>0</v>
      </c>
    </row>
    <row r="29" spans="1:12">
      <c r="A29" s="355">
        <v>23</v>
      </c>
      <c r="B29" s="370" t="s">
        <v>539</v>
      </c>
      <c r="C29" s="639">
        <v>193998231.43677899</v>
      </c>
      <c r="D29" s="612">
        <v>176495148.57752097</v>
      </c>
      <c r="E29" s="612">
        <v>8303805.2389270002</v>
      </c>
      <c r="F29" s="641">
        <v>8985679.4374509975</v>
      </c>
      <c r="G29" s="641">
        <v>213598.18288000001</v>
      </c>
      <c r="H29" s="612">
        <v>9164493.5219690055</v>
      </c>
      <c r="I29" s="641">
        <v>1482755.6357210644</v>
      </c>
      <c r="J29" s="641">
        <v>2213166.7174282442</v>
      </c>
      <c r="K29" s="641">
        <v>5454921.5152020846</v>
      </c>
      <c r="L29" s="641">
        <v>13649.653617613649</v>
      </c>
    </row>
    <row r="30" spans="1:12">
      <c r="A30" s="355">
        <v>24</v>
      </c>
      <c r="B30" s="370" t="s">
        <v>540</v>
      </c>
      <c r="C30" s="639">
        <v>551599630.22785974</v>
      </c>
      <c r="D30" s="612">
        <v>514113030.17645371</v>
      </c>
      <c r="E30" s="612">
        <v>14231690.913762005</v>
      </c>
      <c r="F30" s="641">
        <v>19780131.126052998</v>
      </c>
      <c r="G30" s="641">
        <v>3474778.0115910005</v>
      </c>
      <c r="H30" s="612">
        <v>20923459.205576584</v>
      </c>
      <c r="I30" s="641">
        <v>4916012.1245789528</v>
      </c>
      <c r="J30" s="641">
        <v>4322758.5812452612</v>
      </c>
      <c r="K30" s="641">
        <v>10978415.170638775</v>
      </c>
      <c r="L30" s="641">
        <v>706273.32911359624</v>
      </c>
    </row>
    <row r="31" spans="1:12">
      <c r="A31" s="355">
        <v>25</v>
      </c>
      <c r="B31" s="370" t="s">
        <v>541</v>
      </c>
      <c r="C31" s="639">
        <v>66246126.396725006</v>
      </c>
      <c r="D31" s="612">
        <v>60294341.010946006</v>
      </c>
      <c r="E31" s="612">
        <v>2227297.2070979998</v>
      </c>
      <c r="F31" s="641">
        <v>3724488.1786810011</v>
      </c>
      <c r="G31" s="641">
        <v>0</v>
      </c>
      <c r="H31" s="612">
        <v>3772006.8773190919</v>
      </c>
      <c r="I31" s="641">
        <v>319488.189200508</v>
      </c>
      <c r="J31" s="641">
        <v>767333.9632300142</v>
      </c>
      <c r="K31" s="641">
        <v>2685184.7248885697</v>
      </c>
      <c r="L31" s="641">
        <v>0</v>
      </c>
    </row>
    <row r="32" spans="1:12">
      <c r="A32" s="355">
        <v>26</v>
      </c>
      <c r="B32" s="370" t="s">
        <v>597</v>
      </c>
      <c r="C32" s="639">
        <v>340063275.13166612</v>
      </c>
      <c r="D32" s="612">
        <v>293748540.41988504</v>
      </c>
      <c r="E32" s="612">
        <v>12221026.281257004</v>
      </c>
      <c r="F32" s="641">
        <v>34093708.430524066</v>
      </c>
      <c r="G32" s="641">
        <v>0</v>
      </c>
      <c r="H32" s="612">
        <v>32920498.597308744</v>
      </c>
      <c r="I32" s="641">
        <v>2423831.1061980966</v>
      </c>
      <c r="J32" s="641">
        <v>3884964.4063457018</v>
      </c>
      <c r="K32" s="641">
        <v>26611703.084764946</v>
      </c>
      <c r="L32" s="641">
        <v>0</v>
      </c>
    </row>
    <row r="33" spans="1:12" ht="13.8">
      <c r="A33" s="355">
        <v>27</v>
      </c>
      <c r="B33" s="423" t="s">
        <v>66</v>
      </c>
      <c r="C33" s="642">
        <v>2853495865.8900657</v>
      </c>
      <c r="D33" s="642">
        <v>2650635996.3724771</v>
      </c>
      <c r="E33" s="642">
        <v>85548353.707958996</v>
      </c>
      <c r="F33" s="642">
        <v>112291432.99264702</v>
      </c>
      <c r="G33" s="642">
        <v>5020082.8169820001</v>
      </c>
      <c r="H33" s="757">
        <v>131131985.45807034</v>
      </c>
      <c r="I33" s="642">
        <v>30674481.116980001</v>
      </c>
      <c r="J33" s="642">
        <v>20029800.123750724</v>
      </c>
      <c r="K33" s="642">
        <v>79395963.934041351</v>
      </c>
      <c r="L33" s="642">
        <v>1031740.283298279</v>
      </c>
    </row>
    <row r="34" spans="1:12">
      <c r="A34" s="385"/>
      <c r="B34" s="385"/>
      <c r="C34" s="385"/>
      <c r="D34" s="385"/>
      <c r="E34" s="385"/>
      <c r="H34" s="385"/>
    </row>
    <row r="35" spans="1:12">
      <c r="A35" s="385"/>
      <c r="B35" s="422"/>
      <c r="C35" s="422"/>
      <c r="D35" s="385"/>
      <c r="E35" s="385"/>
      <c r="H35" s="385"/>
    </row>
    <row r="37" spans="1:12" s="399" customFormat="1" ht="13.8">
      <c r="A37" s="868"/>
      <c r="F37" s="869"/>
      <c r="G37" s="869"/>
      <c r="I37" s="869"/>
      <c r="J37" s="869"/>
      <c r="K37" s="869"/>
      <c r="L37" s="869"/>
    </row>
    <row r="38" spans="1:12" s="399" customFormat="1" ht="15">
      <c r="A38" s="870"/>
      <c r="F38" s="869"/>
      <c r="G38" s="869"/>
      <c r="I38" s="869"/>
      <c r="J38" s="869"/>
      <c r="K38" s="869"/>
      <c r="L38" s="869"/>
    </row>
    <row r="39" spans="1:12" ht="15">
      <c r="A39" s="665"/>
    </row>
    <row r="40" spans="1:12" ht="15">
      <c r="A40" s="664"/>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scale="3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zoomScale="85" zoomScaleNormal="85" workbookViewId="0"/>
  </sheetViews>
  <sheetFormatPr defaultColWidth="8.6640625" defaultRowHeight="12"/>
  <cols>
    <col min="1" max="1" width="11.88671875" style="296" bestFit="1" customWidth="1"/>
    <col min="2" max="2" width="89.33203125" style="296" customWidth="1"/>
    <col min="3" max="3" width="18.88671875" style="296" customWidth="1"/>
    <col min="4" max="4" width="21" style="296" customWidth="1"/>
    <col min="5" max="5" width="18.77734375" style="296" customWidth="1"/>
    <col min="6" max="6" width="20.5546875" style="296" customWidth="1"/>
    <col min="7" max="7" width="19.5546875" style="296" bestFit="1" customWidth="1"/>
    <col min="8" max="8" width="19.44140625" style="296" customWidth="1"/>
    <col min="9" max="9" width="20.77734375" style="296" customWidth="1"/>
    <col min="10" max="10" width="19.5546875" style="296" bestFit="1" customWidth="1"/>
    <col min="11" max="11" width="22.88671875" style="296" bestFit="1" customWidth="1"/>
    <col min="12" max="16384" width="8.6640625" style="296"/>
  </cols>
  <sheetData>
    <row r="1" spans="1:11" s="287" customFormat="1" ht="13.8">
      <c r="A1" s="286" t="s">
        <v>108</v>
      </c>
      <c r="B1" s="253" t="str">
        <f>Info!C2</f>
        <v>სს ”ლიბერთი ბანკი”</v>
      </c>
      <c r="C1" s="366"/>
      <c r="D1" s="366"/>
      <c r="E1" s="366"/>
      <c r="F1" s="366"/>
      <c r="G1" s="366"/>
      <c r="H1" s="366"/>
      <c r="I1" s="366"/>
      <c r="J1" s="366"/>
      <c r="K1" s="366"/>
    </row>
    <row r="2" spans="1:11" s="287" customFormat="1">
      <c r="A2" s="288" t="s">
        <v>109</v>
      </c>
      <c r="B2" s="503">
        <f>'1. key ratios'!B2</f>
        <v>45199</v>
      </c>
      <c r="C2" s="366"/>
      <c r="D2" s="366"/>
      <c r="E2" s="366"/>
      <c r="F2" s="366"/>
      <c r="G2" s="366"/>
      <c r="H2" s="366"/>
      <c r="I2" s="366"/>
      <c r="J2" s="366"/>
      <c r="K2" s="366"/>
    </row>
    <row r="3" spans="1:11" s="287" customFormat="1">
      <c r="A3" s="289" t="s">
        <v>598</v>
      </c>
      <c r="B3" s="366"/>
      <c r="C3" s="366"/>
      <c r="D3" s="366"/>
      <c r="E3" s="366"/>
      <c r="F3" s="366"/>
      <c r="G3" s="366"/>
      <c r="H3" s="366"/>
      <c r="I3" s="366"/>
      <c r="J3" s="366"/>
      <c r="K3" s="366"/>
    </row>
    <row r="4" spans="1:11">
      <c r="A4" s="428"/>
      <c r="B4" s="428"/>
      <c r="C4" s="427" t="s">
        <v>502</v>
      </c>
      <c r="D4" s="427" t="s">
        <v>503</v>
      </c>
      <c r="E4" s="427" t="s">
        <v>504</v>
      </c>
      <c r="F4" s="427" t="s">
        <v>505</v>
      </c>
      <c r="G4" s="427" t="s">
        <v>506</v>
      </c>
      <c r="H4" s="427" t="s">
        <v>507</v>
      </c>
      <c r="I4" s="427" t="s">
        <v>508</v>
      </c>
      <c r="J4" s="427" t="s">
        <v>509</v>
      </c>
      <c r="K4" s="427" t="s">
        <v>510</v>
      </c>
    </row>
    <row r="5" spans="1:11" ht="120" customHeight="1">
      <c r="A5" s="993" t="s">
        <v>906</v>
      </c>
      <c r="B5" s="994"/>
      <c r="C5" s="426" t="s">
        <v>599</v>
      </c>
      <c r="D5" s="426" t="s">
        <v>592</v>
      </c>
      <c r="E5" s="426" t="s">
        <v>593</v>
      </c>
      <c r="F5" s="426" t="s">
        <v>905</v>
      </c>
      <c r="G5" s="426" t="s">
        <v>600</v>
      </c>
      <c r="H5" s="426" t="s">
        <v>601</v>
      </c>
      <c r="I5" s="426" t="s">
        <v>602</v>
      </c>
      <c r="J5" s="426" t="s">
        <v>603</v>
      </c>
      <c r="K5" s="426" t="s">
        <v>604</v>
      </c>
    </row>
    <row r="6" spans="1:11">
      <c r="A6" s="355">
        <v>1</v>
      </c>
      <c r="B6" s="355" t="s">
        <v>605</v>
      </c>
      <c r="C6" s="612">
        <v>22198891.688671999</v>
      </c>
      <c r="D6" s="612">
        <v>1260891.8195272</v>
      </c>
      <c r="E6" s="612">
        <v>0</v>
      </c>
      <c r="F6" s="612">
        <v>172287179.67096323</v>
      </c>
      <c r="G6" s="612">
        <v>1225301236.7363889</v>
      </c>
      <c r="H6" s="612">
        <v>10178452</v>
      </c>
      <c r="I6" s="612">
        <v>585511414.65853822</v>
      </c>
      <c r="J6" s="612">
        <v>27504458.71136646</v>
      </c>
      <c r="K6" s="612">
        <v>809253340.60460973</v>
      </c>
    </row>
    <row r="7" spans="1:11">
      <c r="A7" s="355">
        <v>2</v>
      </c>
      <c r="B7" s="356" t="s">
        <v>606</v>
      </c>
      <c r="C7" s="612"/>
      <c r="D7" s="612">
        <v>0</v>
      </c>
      <c r="E7" s="612"/>
      <c r="F7" s="612"/>
      <c r="G7" s="612"/>
      <c r="H7" s="612"/>
      <c r="I7" s="612"/>
      <c r="J7" s="612"/>
      <c r="K7" s="612">
        <v>22094776.84</v>
      </c>
    </row>
    <row r="8" spans="1:11">
      <c r="A8" s="355">
        <v>3</v>
      </c>
      <c r="B8" s="356" t="s">
        <v>570</v>
      </c>
      <c r="C8" s="612">
        <v>18393208.1219</v>
      </c>
      <c r="D8" s="612"/>
      <c r="E8" s="612"/>
      <c r="F8" s="612"/>
      <c r="G8" s="612"/>
      <c r="H8" s="612"/>
      <c r="I8" s="612"/>
      <c r="J8" s="612"/>
      <c r="K8" s="612">
        <v>199216353.36212704</v>
      </c>
    </row>
    <row r="9" spans="1:11">
      <c r="A9" s="355">
        <v>4</v>
      </c>
      <c r="B9" s="386" t="s">
        <v>904</v>
      </c>
      <c r="C9" s="645">
        <v>0</v>
      </c>
      <c r="D9" s="645"/>
      <c r="E9" s="645"/>
      <c r="F9" s="645">
        <v>1990394.9562143697</v>
      </c>
      <c r="G9" s="645">
        <v>27761260.88840697</v>
      </c>
      <c r="H9" s="645">
        <v>0</v>
      </c>
      <c r="I9" s="645">
        <v>21702934.083407</v>
      </c>
      <c r="J9" s="645"/>
      <c r="K9" s="645">
        <v>65856925.881600805</v>
      </c>
    </row>
    <row r="10" spans="1:11">
      <c r="A10" s="355">
        <v>5</v>
      </c>
      <c r="B10" s="376" t="s">
        <v>903</v>
      </c>
      <c r="C10" s="645"/>
      <c r="D10" s="645"/>
      <c r="E10" s="645"/>
      <c r="F10" s="645"/>
      <c r="G10" s="645"/>
      <c r="H10" s="645"/>
      <c r="I10" s="645"/>
      <c r="J10" s="645"/>
      <c r="K10" s="645"/>
    </row>
    <row r="11" spans="1:11">
      <c r="A11" s="355">
        <v>6</v>
      </c>
      <c r="B11" s="376" t="s">
        <v>902</v>
      </c>
      <c r="C11" s="645"/>
      <c r="D11" s="645"/>
      <c r="E11" s="645"/>
      <c r="F11" s="645"/>
      <c r="G11" s="645"/>
      <c r="H11" s="645"/>
      <c r="I11" s="645"/>
      <c r="J11" s="645"/>
      <c r="K11" s="645"/>
    </row>
    <row r="13" spans="1:11" ht="13.8">
      <c r="B13" s="425"/>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scale="2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zoomScale="85" zoomScaleNormal="85" workbookViewId="0"/>
  </sheetViews>
  <sheetFormatPr defaultColWidth="8.6640625" defaultRowHeight="14.4"/>
  <cols>
    <col min="1" max="1" width="10" style="429" bestFit="1" customWidth="1"/>
    <col min="2" max="2" width="71.6640625" style="429" customWidth="1"/>
    <col min="3" max="3" width="14.33203125" style="429" customWidth="1"/>
    <col min="4" max="5" width="15.109375" style="429" bestFit="1" customWidth="1"/>
    <col min="6" max="6" width="17.88671875" style="429" customWidth="1"/>
    <col min="7" max="7" width="24.5546875" style="429" customWidth="1"/>
    <col min="8" max="8" width="14.5546875" style="429" customWidth="1"/>
    <col min="9" max="10" width="15.109375" style="429" bestFit="1" customWidth="1"/>
    <col min="11" max="11" width="18.33203125" style="429" customWidth="1"/>
    <col min="12" max="12" width="23.6640625" style="429" customWidth="1"/>
    <col min="13" max="13" width="13.44140625" style="429" customWidth="1"/>
    <col min="14" max="15" width="15.109375" style="429" bestFit="1" customWidth="1"/>
    <col min="16" max="16" width="16.21875" style="429" customWidth="1"/>
    <col min="17" max="17" width="23.5546875" style="429" customWidth="1"/>
    <col min="18" max="18" width="15.109375" style="429" customWidth="1"/>
    <col min="19" max="19" width="24.6640625" style="429" customWidth="1"/>
    <col min="20" max="21" width="25" style="429" customWidth="1"/>
    <col min="22" max="22" width="22.5546875" style="429" customWidth="1"/>
    <col min="23" max="16384" width="8.6640625" style="429"/>
  </cols>
  <sheetData>
    <row r="1" spans="1:22">
      <c r="A1" s="286" t="s">
        <v>108</v>
      </c>
      <c r="B1" s="253" t="str">
        <f>Info!C2</f>
        <v>სს ”ლიბერთი ბანკი”</v>
      </c>
    </row>
    <row r="2" spans="1:22">
      <c r="A2" s="288" t="s">
        <v>109</v>
      </c>
      <c r="B2" s="503">
        <f>'1. key ratios'!B2</f>
        <v>45199</v>
      </c>
    </row>
    <row r="3" spans="1:22">
      <c r="A3" s="289" t="s">
        <v>689</v>
      </c>
      <c r="B3" s="366"/>
    </row>
    <row r="4" spans="1:22">
      <c r="A4" s="289"/>
      <c r="B4" s="366"/>
    </row>
    <row r="5" spans="1:22">
      <c r="A5" s="995" t="s">
        <v>716</v>
      </c>
      <c r="B5" s="995"/>
      <c r="C5" s="997" t="s">
        <v>908</v>
      </c>
      <c r="D5" s="997"/>
      <c r="E5" s="997"/>
      <c r="F5" s="997"/>
      <c r="G5" s="997"/>
      <c r="H5" s="997" t="s">
        <v>596</v>
      </c>
      <c r="I5" s="997"/>
      <c r="J5" s="997"/>
      <c r="K5" s="997"/>
      <c r="L5" s="997"/>
      <c r="M5" s="997" t="s">
        <v>907</v>
      </c>
      <c r="N5" s="997"/>
      <c r="O5" s="997"/>
      <c r="P5" s="997"/>
      <c r="Q5" s="997"/>
      <c r="R5" s="996" t="s">
        <v>715</v>
      </c>
      <c r="S5" s="996" t="s">
        <v>719</v>
      </c>
      <c r="T5" s="996" t="s">
        <v>718</v>
      </c>
      <c r="U5" s="996" t="s">
        <v>956</v>
      </c>
      <c r="V5" s="996" t="s">
        <v>957</v>
      </c>
    </row>
    <row r="6" spans="1:22" ht="48">
      <c r="A6" s="995"/>
      <c r="B6" s="995"/>
      <c r="C6" s="439"/>
      <c r="D6" s="364" t="s">
        <v>892</v>
      </c>
      <c r="E6" s="364" t="s">
        <v>891</v>
      </c>
      <c r="F6" s="364" t="s">
        <v>890</v>
      </c>
      <c r="G6" s="364" t="s">
        <v>889</v>
      </c>
      <c r="H6" s="439"/>
      <c r="I6" s="364" t="s">
        <v>892</v>
      </c>
      <c r="J6" s="364" t="s">
        <v>891</v>
      </c>
      <c r="K6" s="364" t="s">
        <v>890</v>
      </c>
      <c r="L6" s="364" t="s">
        <v>889</v>
      </c>
      <c r="M6" s="439"/>
      <c r="N6" s="364" t="s">
        <v>892</v>
      </c>
      <c r="O6" s="364" t="s">
        <v>891</v>
      </c>
      <c r="P6" s="364" t="s">
        <v>890</v>
      </c>
      <c r="Q6" s="364" t="s">
        <v>889</v>
      </c>
      <c r="R6" s="996"/>
      <c r="S6" s="996"/>
      <c r="T6" s="996"/>
      <c r="U6" s="996"/>
      <c r="V6" s="996"/>
    </row>
    <row r="7" spans="1:22">
      <c r="A7" s="437">
        <v>1</v>
      </c>
      <c r="B7" s="438" t="s">
        <v>690</v>
      </c>
      <c r="C7" s="645">
        <v>116937.36</v>
      </c>
      <c r="D7" s="645">
        <v>88415.05</v>
      </c>
      <c r="E7" s="645">
        <v>28522.31</v>
      </c>
      <c r="F7" s="645">
        <v>0</v>
      </c>
      <c r="G7" s="645">
        <v>0</v>
      </c>
      <c r="H7" s="645">
        <v>117414.75</v>
      </c>
      <c r="I7" s="645">
        <v>88622.5</v>
      </c>
      <c r="J7" s="645">
        <v>28792.25</v>
      </c>
      <c r="K7" s="645">
        <v>0</v>
      </c>
      <c r="L7" s="645">
        <v>0</v>
      </c>
      <c r="M7" s="645">
        <v>12385.340611690781</v>
      </c>
      <c r="N7" s="645">
        <v>953.51803942888</v>
      </c>
      <c r="O7" s="645">
        <v>11431.822572261901</v>
      </c>
      <c r="P7" s="645">
        <v>0</v>
      </c>
      <c r="Q7" s="645">
        <v>0</v>
      </c>
      <c r="R7" s="645">
        <v>5</v>
      </c>
      <c r="S7" s="647">
        <v>0.188</v>
      </c>
      <c r="T7" s="647">
        <v>0.21679000000000001</v>
      </c>
      <c r="U7" s="647">
        <v>0.21839229981761174</v>
      </c>
      <c r="V7" s="648">
        <v>27.777006259121645</v>
      </c>
    </row>
    <row r="8" spans="1:22">
      <c r="A8" s="437">
        <v>2</v>
      </c>
      <c r="B8" s="436" t="s">
        <v>691</v>
      </c>
      <c r="C8" s="645">
        <v>1094164424.7554345</v>
      </c>
      <c r="D8" s="645">
        <v>1000653573.0619816</v>
      </c>
      <c r="E8" s="645">
        <v>32790497.409322001</v>
      </c>
      <c r="F8" s="645">
        <v>60720354.284130998</v>
      </c>
      <c r="G8" s="645">
        <v>0</v>
      </c>
      <c r="H8" s="645">
        <v>1112527890.3823171</v>
      </c>
      <c r="I8" s="645">
        <v>1008766425.6306251</v>
      </c>
      <c r="J8" s="645">
        <v>33353581.017531</v>
      </c>
      <c r="K8" s="645">
        <v>70407883.734156996</v>
      </c>
      <c r="L8" s="645">
        <v>0</v>
      </c>
      <c r="M8" s="645">
        <v>87023021.255951345</v>
      </c>
      <c r="N8" s="645">
        <v>20003724.700446703</v>
      </c>
      <c r="O8" s="645">
        <v>10662984.199108895</v>
      </c>
      <c r="P8" s="645">
        <v>56356312.356395759</v>
      </c>
      <c r="Q8" s="645">
        <v>0</v>
      </c>
      <c r="R8" s="645">
        <v>409254</v>
      </c>
      <c r="S8" s="647">
        <v>0.23788668291433726</v>
      </c>
      <c r="T8" s="647">
        <v>0.2849554330767205</v>
      </c>
      <c r="U8" s="647">
        <v>0.23561624271184961</v>
      </c>
      <c r="V8" s="648">
        <v>33.098269856168251</v>
      </c>
    </row>
    <row r="9" spans="1:22">
      <c r="A9" s="437">
        <v>3</v>
      </c>
      <c r="B9" s="436" t="s">
        <v>692</v>
      </c>
      <c r="C9" s="645">
        <v>0</v>
      </c>
      <c r="D9" s="645">
        <v>0</v>
      </c>
      <c r="E9" s="645">
        <v>0</v>
      </c>
      <c r="F9" s="645">
        <v>0</v>
      </c>
      <c r="G9" s="645">
        <v>0</v>
      </c>
      <c r="H9" s="645">
        <v>0</v>
      </c>
      <c r="I9" s="645">
        <v>0</v>
      </c>
      <c r="J9" s="645">
        <v>0</v>
      </c>
      <c r="K9" s="645">
        <v>0</v>
      </c>
      <c r="L9" s="645">
        <v>0</v>
      </c>
      <c r="M9" s="645">
        <v>0</v>
      </c>
      <c r="N9" s="645">
        <v>0</v>
      </c>
      <c r="O9" s="645">
        <v>0</v>
      </c>
      <c r="P9" s="645">
        <v>0</v>
      </c>
      <c r="Q9" s="645">
        <v>0</v>
      </c>
      <c r="R9" s="645">
        <v>0</v>
      </c>
      <c r="S9" s="647">
        <v>0</v>
      </c>
      <c r="T9" s="647">
        <v>0</v>
      </c>
      <c r="U9" s="647">
        <v>0</v>
      </c>
      <c r="V9" s="648">
        <v>0</v>
      </c>
    </row>
    <row r="10" spans="1:22">
      <c r="A10" s="437">
        <v>4</v>
      </c>
      <c r="B10" s="436" t="s">
        <v>693</v>
      </c>
      <c r="C10" s="645">
        <v>8444536.9499999993</v>
      </c>
      <c r="D10" s="645">
        <v>7463453.9000000004</v>
      </c>
      <c r="E10" s="645">
        <v>453271.31</v>
      </c>
      <c r="F10" s="645">
        <v>527811.74</v>
      </c>
      <c r="G10" s="645">
        <v>0</v>
      </c>
      <c r="H10" s="645">
        <v>8643561.8499999996</v>
      </c>
      <c r="I10" s="645">
        <v>7537997.0199999996</v>
      </c>
      <c r="J10" s="645">
        <v>462701.79</v>
      </c>
      <c r="K10" s="645">
        <v>642863.04</v>
      </c>
      <c r="L10" s="645">
        <v>0</v>
      </c>
      <c r="M10" s="645">
        <v>952727.17385102715</v>
      </c>
      <c r="N10" s="645">
        <v>134732.45314982667</v>
      </c>
      <c r="O10" s="645">
        <v>267519.98053155054</v>
      </c>
      <c r="P10" s="645">
        <v>550474.74016964994</v>
      </c>
      <c r="Q10" s="645">
        <v>0</v>
      </c>
      <c r="R10" s="645">
        <v>15801</v>
      </c>
      <c r="S10" s="647">
        <v>0.22043211647268524</v>
      </c>
      <c r="T10" s="647">
        <v>0.24599552315815196</v>
      </c>
      <c r="U10" s="647">
        <v>0.21980368902805145</v>
      </c>
      <c r="V10" s="648">
        <v>14.19882469168234</v>
      </c>
    </row>
    <row r="11" spans="1:22">
      <c r="A11" s="437">
        <v>5</v>
      </c>
      <c r="B11" s="436" t="s">
        <v>694</v>
      </c>
      <c r="C11" s="645">
        <v>5750562.9099000003</v>
      </c>
      <c r="D11" s="645">
        <v>4790386.3641499998</v>
      </c>
      <c r="E11" s="645">
        <v>284136.78000000003</v>
      </c>
      <c r="F11" s="645">
        <v>676039.76575000002</v>
      </c>
      <c r="G11" s="645">
        <v>0</v>
      </c>
      <c r="H11" s="645">
        <v>5889293.8699000003</v>
      </c>
      <c r="I11" s="645">
        <v>4874210.5741499998</v>
      </c>
      <c r="J11" s="645">
        <v>292606.01</v>
      </c>
      <c r="K11" s="645">
        <v>722477.28575000004</v>
      </c>
      <c r="L11" s="645">
        <v>0</v>
      </c>
      <c r="M11" s="645">
        <v>697549.63268908614</v>
      </c>
      <c r="N11" s="645">
        <v>40444.019604543726</v>
      </c>
      <c r="O11" s="645">
        <v>126178.5116756724</v>
      </c>
      <c r="P11" s="645">
        <v>530927.10140886996</v>
      </c>
      <c r="Q11" s="645">
        <v>0</v>
      </c>
      <c r="R11" s="645">
        <v>14180</v>
      </c>
      <c r="S11" s="647">
        <v>0.19049551834939962</v>
      </c>
      <c r="T11" s="647">
        <v>0.22492443507785972</v>
      </c>
      <c r="U11" s="647">
        <v>0.18867884754622533</v>
      </c>
      <c r="V11" s="648">
        <v>14.005095653758982</v>
      </c>
    </row>
    <row r="12" spans="1:22">
      <c r="A12" s="437">
        <v>6</v>
      </c>
      <c r="B12" s="436" t="s">
        <v>695</v>
      </c>
      <c r="C12" s="645">
        <v>22621224.288883001</v>
      </c>
      <c r="D12" s="645">
        <v>20296889.498883002</v>
      </c>
      <c r="E12" s="645">
        <v>556115.17000000004</v>
      </c>
      <c r="F12" s="645">
        <v>1768219.62</v>
      </c>
      <c r="G12" s="645">
        <v>0</v>
      </c>
      <c r="H12" s="645">
        <v>23072126.070742998</v>
      </c>
      <c r="I12" s="645">
        <v>20398928.420743</v>
      </c>
      <c r="J12" s="645">
        <v>567181.38</v>
      </c>
      <c r="K12" s="645">
        <v>2106016.27</v>
      </c>
      <c r="L12" s="645">
        <v>0</v>
      </c>
      <c r="M12" s="645">
        <v>2386739.1775338002</v>
      </c>
      <c r="N12" s="645">
        <v>411626.25899089494</v>
      </c>
      <c r="O12" s="645">
        <v>255649.87416196513</v>
      </c>
      <c r="P12" s="645">
        <v>1719463.04438094</v>
      </c>
      <c r="Q12" s="645">
        <v>0</v>
      </c>
      <c r="R12" s="645">
        <v>23586</v>
      </c>
      <c r="S12" s="647">
        <v>0</v>
      </c>
      <c r="T12" s="647">
        <v>0.217687504870095</v>
      </c>
      <c r="U12" s="647">
        <v>0.10290673919593885</v>
      </c>
      <c r="V12" s="648">
        <v>25.170607171515144</v>
      </c>
    </row>
    <row r="13" spans="1:22">
      <c r="A13" s="437">
        <v>7</v>
      </c>
      <c r="B13" s="436" t="s">
        <v>696</v>
      </c>
      <c r="C13" s="645">
        <v>260843236.070021</v>
      </c>
      <c r="D13" s="645">
        <v>254392531.933911</v>
      </c>
      <c r="E13" s="645">
        <v>4694679.2544200001</v>
      </c>
      <c r="F13" s="645">
        <v>1756024.88169</v>
      </c>
      <c r="G13" s="645">
        <v>0</v>
      </c>
      <c r="H13" s="645">
        <v>262388583.53535599</v>
      </c>
      <c r="I13" s="645">
        <v>255761983.81078199</v>
      </c>
      <c r="J13" s="645">
        <v>4758794.3006520001</v>
      </c>
      <c r="K13" s="645">
        <v>1867805.423922</v>
      </c>
      <c r="L13" s="645">
        <v>0</v>
      </c>
      <c r="M13" s="645">
        <v>2045751.9013499999</v>
      </c>
      <c r="N13" s="645">
        <v>353371.77886012435</v>
      </c>
      <c r="O13" s="645">
        <v>885486.13946321746</v>
      </c>
      <c r="P13" s="645">
        <v>806893.98302665807</v>
      </c>
      <c r="Q13" s="645">
        <v>0</v>
      </c>
      <c r="R13" s="645">
        <v>3340</v>
      </c>
      <c r="S13" s="647">
        <v>0.11195445418712699</v>
      </c>
      <c r="T13" s="647">
        <v>0.12806257142605337</v>
      </c>
      <c r="U13" s="647">
        <v>0.11293038225875465</v>
      </c>
      <c r="V13" s="648">
        <v>125.00976919867097</v>
      </c>
    </row>
    <row r="14" spans="1:22">
      <c r="A14" s="431">
        <v>7.1</v>
      </c>
      <c r="B14" s="430" t="s">
        <v>697</v>
      </c>
      <c r="C14" s="645">
        <v>224613326.75167301</v>
      </c>
      <c r="D14" s="645">
        <v>218728403.41583201</v>
      </c>
      <c r="E14" s="645">
        <v>4218175.5841509998</v>
      </c>
      <c r="F14" s="645">
        <v>1666747.7516900001</v>
      </c>
      <c r="G14" s="645">
        <v>0</v>
      </c>
      <c r="H14" s="645">
        <v>226005917.413973</v>
      </c>
      <c r="I14" s="645">
        <v>219955119.749513</v>
      </c>
      <c r="J14" s="645">
        <v>4273302.8005379997</v>
      </c>
      <c r="K14" s="645">
        <v>1777494.8639219999</v>
      </c>
      <c r="L14" s="645">
        <v>0</v>
      </c>
      <c r="M14" s="645">
        <v>1698258.5067499999</v>
      </c>
      <c r="N14" s="645">
        <v>174127.14676139463</v>
      </c>
      <c r="O14" s="645">
        <v>795148.97273187712</v>
      </c>
      <c r="P14" s="645">
        <v>728982.38725672814</v>
      </c>
      <c r="Q14" s="645">
        <v>0</v>
      </c>
      <c r="R14" s="645">
        <v>2677</v>
      </c>
      <c r="S14" s="647">
        <v>0.11066715324700833</v>
      </c>
      <c r="T14" s="647">
        <v>0.12625470077038581</v>
      </c>
      <c r="U14" s="647">
        <v>0.11312541537653584</v>
      </c>
      <c r="V14" s="648">
        <v>124.47583738071359</v>
      </c>
    </row>
    <row r="15" spans="1:22" ht="24">
      <c r="A15" s="431">
        <v>7.2</v>
      </c>
      <c r="B15" s="430" t="s">
        <v>698</v>
      </c>
      <c r="C15" s="645">
        <v>9831735.5940060001</v>
      </c>
      <c r="D15" s="645">
        <v>9831735.5940060001</v>
      </c>
      <c r="E15" s="645">
        <v>0</v>
      </c>
      <c r="F15" s="645">
        <v>0</v>
      </c>
      <c r="G15" s="645">
        <v>0</v>
      </c>
      <c r="H15" s="645">
        <v>9864891.116595</v>
      </c>
      <c r="I15" s="645">
        <v>9864891.116595</v>
      </c>
      <c r="J15" s="645">
        <v>0</v>
      </c>
      <c r="K15" s="645">
        <v>0</v>
      </c>
      <c r="L15" s="645">
        <v>0</v>
      </c>
      <c r="M15" s="645">
        <v>14040.75181</v>
      </c>
      <c r="N15" s="645">
        <v>14040.75181</v>
      </c>
      <c r="O15" s="645">
        <v>0</v>
      </c>
      <c r="P15" s="645">
        <v>0</v>
      </c>
      <c r="Q15" s="645">
        <v>0</v>
      </c>
      <c r="R15" s="645">
        <v>100</v>
      </c>
      <c r="S15" s="647">
        <v>0.10542460861216861</v>
      </c>
      <c r="T15" s="647">
        <v>0.11962046212122374</v>
      </c>
      <c r="U15" s="647">
        <v>0.10497832475889488</v>
      </c>
      <c r="V15" s="648">
        <v>151.79736174326851</v>
      </c>
    </row>
    <row r="16" spans="1:22">
      <c r="A16" s="431">
        <v>7.3</v>
      </c>
      <c r="B16" s="430" t="s">
        <v>699</v>
      </c>
      <c r="C16" s="645">
        <v>26398173.724342</v>
      </c>
      <c r="D16" s="645">
        <v>25832392.924073</v>
      </c>
      <c r="E16" s="645">
        <v>476503.67026899999</v>
      </c>
      <c r="F16" s="645">
        <v>89277.13</v>
      </c>
      <c r="G16" s="645">
        <v>0</v>
      </c>
      <c r="H16" s="645">
        <v>26517775.004788</v>
      </c>
      <c r="I16" s="645">
        <v>25941972.944674</v>
      </c>
      <c r="J16" s="645">
        <v>485491.50011399999</v>
      </c>
      <c r="K16" s="645">
        <v>90310.56</v>
      </c>
      <c r="L16" s="645">
        <v>0</v>
      </c>
      <c r="M16" s="645">
        <v>205248.69079012313</v>
      </c>
      <c r="N16" s="645">
        <v>36999.92828885276</v>
      </c>
      <c r="O16" s="645">
        <v>90337.16673134036</v>
      </c>
      <c r="P16" s="645">
        <v>77911.595769930005</v>
      </c>
      <c r="Q16" s="645">
        <v>0</v>
      </c>
      <c r="R16" s="645">
        <v>563</v>
      </c>
      <c r="S16" s="647">
        <v>0.1252839236598825</v>
      </c>
      <c r="T16" s="647">
        <v>0.14640997429288141</v>
      </c>
      <c r="U16" s="647">
        <v>0.11423257421014986</v>
      </c>
      <c r="V16" s="648">
        <v>119.57604765769163</v>
      </c>
    </row>
    <row r="17" spans="1:22">
      <c r="A17" s="437">
        <v>8</v>
      </c>
      <c r="B17" s="436" t="s">
        <v>700</v>
      </c>
      <c r="C17" s="645">
        <v>94318420.535631001</v>
      </c>
      <c r="D17" s="645">
        <v>91718733.934036002</v>
      </c>
      <c r="E17" s="645">
        <v>809058.67140600004</v>
      </c>
      <c r="F17" s="645">
        <v>1790627.930189</v>
      </c>
      <c r="G17" s="645">
        <v>0</v>
      </c>
      <c r="H17" s="645">
        <v>95651280.660166994</v>
      </c>
      <c r="I17" s="645">
        <v>92781423.284602001</v>
      </c>
      <c r="J17" s="645">
        <v>851800.90069000004</v>
      </c>
      <c r="K17" s="645">
        <v>2018056.4748750001</v>
      </c>
      <c r="L17" s="645">
        <v>0</v>
      </c>
      <c r="M17" s="645">
        <v>282618.48198776564</v>
      </c>
      <c r="N17" s="645">
        <v>16768.32556755143</v>
      </c>
      <c r="O17" s="645">
        <v>6726.3714285141823</v>
      </c>
      <c r="P17" s="645">
        <v>259123.7849917</v>
      </c>
      <c r="Q17" s="645">
        <v>0</v>
      </c>
      <c r="R17" s="645">
        <v>69904</v>
      </c>
      <c r="S17" s="647">
        <v>0.20469369162315865</v>
      </c>
      <c r="T17" s="647">
        <v>0.25937730873390402</v>
      </c>
      <c r="U17" s="647">
        <v>0.22138917121872861</v>
      </c>
      <c r="V17" s="649">
        <v>0.71146131808780755</v>
      </c>
    </row>
    <row r="18" spans="1:22">
      <c r="A18" s="435">
        <v>9</v>
      </c>
      <c r="B18" s="434" t="s">
        <v>701</v>
      </c>
      <c r="C18" s="646">
        <v>0</v>
      </c>
      <c r="D18" s="646">
        <v>0</v>
      </c>
      <c r="E18" s="646">
        <v>0</v>
      </c>
      <c r="F18" s="646">
        <v>0</v>
      </c>
      <c r="G18" s="646">
        <v>0</v>
      </c>
      <c r="H18" s="646">
        <v>0</v>
      </c>
      <c r="I18" s="646">
        <v>0</v>
      </c>
      <c r="J18" s="646">
        <v>0</v>
      </c>
      <c r="K18" s="646">
        <v>0</v>
      </c>
      <c r="L18" s="646">
        <v>0</v>
      </c>
      <c r="M18" s="646">
        <v>0</v>
      </c>
      <c r="N18" s="646">
        <v>0</v>
      </c>
      <c r="O18" s="646">
        <v>0</v>
      </c>
      <c r="P18" s="646">
        <v>0</v>
      </c>
      <c r="Q18" s="646">
        <v>0</v>
      </c>
      <c r="R18" s="646">
        <v>0</v>
      </c>
      <c r="S18" s="647">
        <v>0</v>
      </c>
      <c r="T18" s="647">
        <v>0</v>
      </c>
      <c r="U18" s="647">
        <v>0</v>
      </c>
      <c r="V18" s="648">
        <v>0</v>
      </c>
    </row>
    <row r="19" spans="1:22">
      <c r="A19" s="433">
        <v>10</v>
      </c>
      <c r="B19" s="432" t="s">
        <v>717</v>
      </c>
      <c r="C19" s="645">
        <v>1486259342.8698695</v>
      </c>
      <c r="D19" s="645">
        <v>1379403983.7429616</v>
      </c>
      <c r="E19" s="645">
        <v>39616280.905148</v>
      </c>
      <c r="F19" s="645">
        <v>67239078.221760005</v>
      </c>
      <c r="G19" s="645">
        <v>0</v>
      </c>
      <c r="H19" s="645">
        <v>1508290151.118474</v>
      </c>
      <c r="I19" s="645">
        <v>1390209591.2409022</v>
      </c>
      <c r="J19" s="645">
        <v>40315457.648873001</v>
      </c>
      <c r="K19" s="645">
        <v>77765102.228701994</v>
      </c>
      <c r="L19" s="645">
        <v>0</v>
      </c>
      <c r="M19" s="645">
        <v>93400792.964861333</v>
      </c>
      <c r="N19" s="645">
        <v>20961621.05554568</v>
      </c>
      <c r="O19" s="645">
        <v>12215976.898942078</v>
      </c>
      <c r="P19" s="645">
        <v>60223195.01037357</v>
      </c>
      <c r="Q19" s="645">
        <v>0</v>
      </c>
      <c r="R19" s="645">
        <v>536070</v>
      </c>
      <c r="S19" s="647">
        <v>0.21909110165663132</v>
      </c>
      <c r="T19" s="647">
        <v>0.26517823988808892</v>
      </c>
      <c r="U19" s="647">
        <v>0.21088895426565629</v>
      </c>
      <c r="V19" s="650">
        <v>46.871418626353645</v>
      </c>
    </row>
    <row r="20" spans="1:22" ht="24">
      <c r="A20" s="431">
        <v>10.1</v>
      </c>
      <c r="B20" s="430" t="s">
        <v>720</v>
      </c>
      <c r="C20" s="645">
        <v>401331743.49099898</v>
      </c>
      <c r="D20" s="645">
        <v>386371311.45099902</v>
      </c>
      <c r="E20" s="645">
        <v>599580.47</v>
      </c>
      <c r="F20" s="645">
        <v>14360851.57</v>
      </c>
      <c r="G20" s="645">
        <v>0</v>
      </c>
      <c r="H20" s="645">
        <v>409191157.27999997</v>
      </c>
      <c r="I20" s="645">
        <v>392776245.32999998</v>
      </c>
      <c r="J20" s="645">
        <v>630975.11</v>
      </c>
      <c r="K20" s="645">
        <v>15783936.84</v>
      </c>
      <c r="L20" s="645">
        <v>0</v>
      </c>
      <c r="M20" s="645">
        <v>28158975.635438945</v>
      </c>
      <c r="N20" s="645">
        <v>13256977.320501888</v>
      </c>
      <c r="O20" s="645">
        <v>255243.17014120761</v>
      </c>
      <c r="P20" s="645">
        <v>14646755.14479585</v>
      </c>
      <c r="Q20" s="645">
        <v>0</v>
      </c>
      <c r="R20" s="645">
        <v>354397</v>
      </c>
      <c r="S20" s="647">
        <v>0.26001098359235164</v>
      </c>
      <c r="T20" s="647">
        <v>0.29382671524590986</v>
      </c>
      <c r="U20" s="647">
        <v>0.27853841362301851</v>
      </c>
      <c r="V20" s="650">
        <v>32.116089225082483</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zoomScale="80" zoomScaleNormal="80" workbookViewId="0">
      <selection activeCell="E17" sqref="E17:H44"/>
    </sheetView>
  </sheetViews>
  <sheetFormatPr defaultRowHeight="14.4"/>
  <cols>
    <col min="1" max="1" width="8.6640625" style="331"/>
    <col min="2" max="2" width="69.33203125" style="319" customWidth="1"/>
    <col min="3" max="3" width="17.6640625" customWidth="1"/>
    <col min="4" max="4" width="16.5546875" customWidth="1"/>
    <col min="5" max="6" width="17" bestFit="1" customWidth="1"/>
    <col min="7" max="7" width="16" customWidth="1"/>
    <col min="8" max="8" width="17" bestFit="1" customWidth="1"/>
  </cols>
  <sheetData>
    <row r="1" spans="1:8">
      <c r="A1" s="17" t="s">
        <v>108</v>
      </c>
      <c r="B1" s="253" t="str">
        <f>Info!C2</f>
        <v>სს ”ლიბერთი ბანკი”</v>
      </c>
      <c r="C1" s="16"/>
      <c r="D1" s="215"/>
      <c r="E1" s="215"/>
      <c r="F1" s="215"/>
      <c r="G1" s="215"/>
    </row>
    <row r="2" spans="1:8">
      <c r="A2" s="17" t="s">
        <v>109</v>
      </c>
      <c r="B2" s="496">
        <f>'1. key ratios'!B2</f>
        <v>45199</v>
      </c>
      <c r="C2" s="29"/>
      <c r="D2" s="18"/>
      <c r="E2" s="18"/>
      <c r="F2" s="18"/>
      <c r="G2" s="18"/>
      <c r="H2" s="1"/>
    </row>
    <row r="3" spans="1:8" ht="15" thickBot="1">
      <c r="A3" s="17"/>
      <c r="B3" s="16"/>
      <c r="C3" s="29"/>
      <c r="D3" s="18"/>
      <c r="E3" s="18"/>
      <c r="F3" s="18"/>
      <c r="G3" s="18"/>
      <c r="H3" s="1"/>
    </row>
    <row r="4" spans="1:8" ht="21" customHeight="1">
      <c r="A4" s="882" t="s">
        <v>25</v>
      </c>
      <c r="B4" s="884" t="s">
        <v>729</v>
      </c>
      <c r="C4" s="886" t="s">
        <v>114</v>
      </c>
      <c r="D4" s="886"/>
      <c r="E4" s="886"/>
      <c r="F4" s="886" t="s">
        <v>115</v>
      </c>
      <c r="G4" s="886"/>
      <c r="H4" s="887"/>
    </row>
    <row r="5" spans="1:8" ht="21" customHeight="1">
      <c r="A5" s="883"/>
      <c r="B5" s="885"/>
      <c r="C5" s="726" t="s">
        <v>26</v>
      </c>
      <c r="D5" s="726" t="s">
        <v>88</v>
      </c>
      <c r="E5" s="726" t="s">
        <v>66</v>
      </c>
      <c r="F5" s="726" t="s">
        <v>26</v>
      </c>
      <c r="G5" s="726" t="s">
        <v>88</v>
      </c>
      <c r="H5" s="800" t="s">
        <v>66</v>
      </c>
    </row>
    <row r="6" spans="1:8" ht="26.4" customHeight="1">
      <c r="A6" s="883"/>
      <c r="B6" s="813" t="s">
        <v>95</v>
      </c>
      <c r="C6" s="888"/>
      <c r="D6" s="889"/>
      <c r="E6" s="889"/>
      <c r="F6" s="889"/>
      <c r="G6" s="889"/>
      <c r="H6" s="890"/>
    </row>
    <row r="7" spans="1:8" ht="23.1" customHeight="1">
      <c r="A7" s="699">
        <v>1</v>
      </c>
      <c r="B7" s="700" t="s">
        <v>843</v>
      </c>
      <c r="C7" s="814">
        <f>SUM(C8:C10)</f>
        <v>278445916.18000001</v>
      </c>
      <c r="D7" s="814">
        <f>SUM(D8:D10)</f>
        <v>269363098.31</v>
      </c>
      <c r="E7" s="815">
        <f>C7+D7</f>
        <v>547809014.49000001</v>
      </c>
      <c r="F7" s="814">
        <f>SUM(F8:F10)</f>
        <v>249157756.19</v>
      </c>
      <c r="G7" s="814">
        <f>SUM(G8:G10)</f>
        <v>433728301.60625875</v>
      </c>
      <c r="H7" s="816">
        <f>F7+G7</f>
        <v>682886057.79625869</v>
      </c>
    </row>
    <row r="8" spans="1:8">
      <c r="A8" s="699">
        <v>1.1000000000000001</v>
      </c>
      <c r="B8" s="701" t="s">
        <v>96</v>
      </c>
      <c r="C8" s="727">
        <v>215490407.92000002</v>
      </c>
      <c r="D8" s="727">
        <v>68130930.530000001</v>
      </c>
      <c r="E8" s="728">
        <f t="shared" ref="E8:E36" si="0">C8+D8</f>
        <v>283621338.45000005</v>
      </c>
      <c r="F8" s="727">
        <v>203921982.44999999</v>
      </c>
      <c r="G8" s="727">
        <v>55497818.109999992</v>
      </c>
      <c r="H8" s="807">
        <f t="shared" ref="H8:H35" si="1">F8+G8</f>
        <v>259419800.55999997</v>
      </c>
    </row>
    <row r="9" spans="1:8">
      <c r="A9" s="699">
        <v>1.2</v>
      </c>
      <c r="B9" s="701" t="s">
        <v>97</v>
      </c>
      <c r="C9" s="727">
        <v>62391058.719999999</v>
      </c>
      <c r="D9" s="727">
        <v>72472288.810000002</v>
      </c>
      <c r="E9" s="728">
        <f t="shared" si="0"/>
        <v>134863347.53</v>
      </c>
      <c r="F9" s="727">
        <v>43359243.649999999</v>
      </c>
      <c r="G9" s="727">
        <v>71474395.039999992</v>
      </c>
      <c r="H9" s="807">
        <f t="shared" si="1"/>
        <v>114833638.69</v>
      </c>
    </row>
    <row r="10" spans="1:8">
      <c r="A10" s="699">
        <v>1.3</v>
      </c>
      <c r="B10" s="701" t="s">
        <v>98</v>
      </c>
      <c r="C10" s="727">
        <v>564449.54</v>
      </c>
      <c r="D10" s="727">
        <v>128759878.97</v>
      </c>
      <c r="E10" s="728">
        <f t="shared" si="0"/>
        <v>129324328.51000001</v>
      </c>
      <c r="F10" s="727">
        <v>1876530.0900000003</v>
      </c>
      <c r="G10" s="727">
        <v>306756088.45625877</v>
      </c>
      <c r="H10" s="807">
        <f t="shared" si="1"/>
        <v>308632618.54625875</v>
      </c>
    </row>
    <row r="11" spans="1:8">
      <c r="A11" s="699">
        <v>2</v>
      </c>
      <c r="B11" s="702" t="s">
        <v>730</v>
      </c>
      <c r="C11" s="727"/>
      <c r="D11" s="727"/>
      <c r="E11" s="728">
        <f t="shared" si="0"/>
        <v>0</v>
      </c>
      <c r="F11" s="727"/>
      <c r="G11" s="727"/>
      <c r="H11" s="807">
        <f t="shared" si="1"/>
        <v>0</v>
      </c>
    </row>
    <row r="12" spans="1:8">
      <c r="A12" s="699">
        <v>2.1</v>
      </c>
      <c r="B12" s="703" t="s">
        <v>731</v>
      </c>
      <c r="C12" s="727"/>
      <c r="D12" s="727"/>
      <c r="E12" s="728">
        <f t="shared" si="0"/>
        <v>0</v>
      </c>
      <c r="F12" s="727"/>
      <c r="G12" s="727"/>
      <c r="H12" s="807">
        <f t="shared" si="1"/>
        <v>0</v>
      </c>
    </row>
    <row r="13" spans="1:8" ht="26.4" customHeight="1">
      <c r="A13" s="699">
        <v>3</v>
      </c>
      <c r="B13" s="307" t="s">
        <v>732</v>
      </c>
      <c r="C13" s="668">
        <v>0</v>
      </c>
      <c r="D13" s="668">
        <v>0</v>
      </c>
      <c r="E13" s="728">
        <f t="shared" si="0"/>
        <v>0</v>
      </c>
      <c r="F13" s="727">
        <v>883097.13</v>
      </c>
      <c r="G13" s="727">
        <v>0</v>
      </c>
      <c r="H13" s="807">
        <f t="shared" si="1"/>
        <v>883097.13</v>
      </c>
    </row>
    <row r="14" spans="1:8" ht="26.4" customHeight="1">
      <c r="A14" s="699">
        <v>4</v>
      </c>
      <c r="B14" s="308" t="s">
        <v>733</v>
      </c>
      <c r="C14" s="727"/>
      <c r="D14" s="727"/>
      <c r="E14" s="728">
        <f t="shared" si="0"/>
        <v>0</v>
      </c>
      <c r="F14" s="727"/>
      <c r="G14" s="727"/>
      <c r="H14" s="807">
        <f t="shared" si="1"/>
        <v>0</v>
      </c>
    </row>
    <row r="15" spans="1:8" ht="24.6" customHeight="1">
      <c r="A15" s="699">
        <v>5</v>
      </c>
      <c r="B15" s="308" t="s">
        <v>734</v>
      </c>
      <c r="C15" s="814">
        <f>SUM(C16:C17)</f>
        <v>114652416</v>
      </c>
      <c r="D15" s="758">
        <f>SUM(D16:D17)</f>
        <v>0</v>
      </c>
      <c r="E15" s="821">
        <f t="shared" si="0"/>
        <v>114652416</v>
      </c>
      <c r="F15" s="758">
        <f>SUM(F16:F17)</f>
        <v>0</v>
      </c>
      <c r="G15" s="668">
        <f>SUM(G16:G17)</f>
        <v>0</v>
      </c>
      <c r="H15" s="817">
        <f t="shared" si="1"/>
        <v>0</v>
      </c>
    </row>
    <row r="16" spans="1:8">
      <c r="A16" s="699">
        <v>5.0999999999999996</v>
      </c>
      <c r="B16" s="309" t="s">
        <v>735</v>
      </c>
      <c r="C16" s="727"/>
      <c r="D16" s="727"/>
      <c r="E16" s="728">
        <f t="shared" si="0"/>
        <v>0</v>
      </c>
      <c r="F16" s="727"/>
      <c r="G16" s="727"/>
      <c r="H16" s="807">
        <f t="shared" si="1"/>
        <v>0</v>
      </c>
    </row>
    <row r="17" spans="1:8">
      <c r="A17" s="699">
        <v>5.2</v>
      </c>
      <c r="B17" s="309" t="s">
        <v>569</v>
      </c>
      <c r="C17" s="727">
        <v>114652416</v>
      </c>
      <c r="D17" s="727"/>
      <c r="E17" s="728">
        <f t="shared" si="0"/>
        <v>114652416</v>
      </c>
      <c r="F17" s="668"/>
      <c r="G17" s="727"/>
      <c r="H17" s="807">
        <f t="shared" si="1"/>
        <v>0</v>
      </c>
    </row>
    <row r="18" spans="1:8">
      <c r="A18" s="699">
        <v>5.3</v>
      </c>
      <c r="B18" s="309" t="s">
        <v>736</v>
      </c>
      <c r="C18" s="727"/>
      <c r="D18" s="727"/>
      <c r="E18" s="728">
        <f t="shared" si="0"/>
        <v>0</v>
      </c>
      <c r="F18" s="814"/>
      <c r="G18" s="814"/>
      <c r="H18" s="807">
        <f t="shared" si="1"/>
        <v>0</v>
      </c>
    </row>
    <row r="19" spans="1:8">
      <c r="A19" s="699">
        <v>6</v>
      </c>
      <c r="B19" s="307" t="s">
        <v>737</v>
      </c>
      <c r="C19" s="814">
        <f>SUM(C20:C21)</f>
        <v>2392099420.8650017</v>
      </c>
      <c r="D19" s="814">
        <f>SUM(D20:D21)</f>
        <v>543703792.937181</v>
      </c>
      <c r="E19" s="815">
        <f t="shared" si="0"/>
        <v>2935803213.8021827</v>
      </c>
      <c r="F19" s="814">
        <f>SUM(F20:F21)</f>
        <v>2106863666.6086555</v>
      </c>
      <c r="G19" s="814">
        <f>SUM(G20:G21)</f>
        <v>482003589.83911151</v>
      </c>
      <c r="H19" s="816">
        <f t="shared" si="1"/>
        <v>2588867256.4477668</v>
      </c>
    </row>
    <row r="20" spans="1:8">
      <c r="A20" s="699">
        <v>6.1</v>
      </c>
      <c r="B20" s="309" t="s">
        <v>569</v>
      </c>
      <c r="C20" s="727">
        <v>214562434.34515044</v>
      </c>
      <c r="D20" s="727">
        <v>0</v>
      </c>
      <c r="E20" s="728">
        <f t="shared" si="0"/>
        <v>214562434.34515044</v>
      </c>
      <c r="F20" s="727">
        <v>259249975.42579052</v>
      </c>
      <c r="G20" s="727">
        <v>0</v>
      </c>
      <c r="H20" s="807">
        <f t="shared" si="1"/>
        <v>259249975.42579052</v>
      </c>
    </row>
    <row r="21" spans="1:8">
      <c r="A21" s="699">
        <v>6.2</v>
      </c>
      <c r="B21" s="309" t="s">
        <v>736</v>
      </c>
      <c r="C21" s="727">
        <v>2177536986.5198512</v>
      </c>
      <c r="D21" s="727">
        <v>543703792.937181</v>
      </c>
      <c r="E21" s="728">
        <f t="shared" si="0"/>
        <v>2721240779.4570322</v>
      </c>
      <c r="F21" s="727">
        <v>1847613691.1828649</v>
      </c>
      <c r="G21" s="727">
        <v>482003589.83911151</v>
      </c>
      <c r="H21" s="807">
        <f t="shared" si="1"/>
        <v>2329617281.0219765</v>
      </c>
    </row>
    <row r="22" spans="1:8">
      <c r="A22" s="699">
        <v>7</v>
      </c>
      <c r="B22" s="310" t="s">
        <v>738</v>
      </c>
      <c r="C22" s="727">
        <v>106733.3</v>
      </c>
      <c r="D22" s="727">
        <v>0</v>
      </c>
      <c r="E22" s="728">
        <f t="shared" si="0"/>
        <v>106733.3</v>
      </c>
      <c r="F22" s="727">
        <v>106733.3</v>
      </c>
      <c r="G22" s="668">
        <v>0</v>
      </c>
      <c r="H22" s="807">
        <f t="shared" si="1"/>
        <v>106733.3</v>
      </c>
    </row>
    <row r="23" spans="1:8">
      <c r="A23" s="699">
        <v>8</v>
      </c>
      <c r="B23" s="311" t="s">
        <v>739</v>
      </c>
      <c r="C23" s="727">
        <v>0</v>
      </c>
      <c r="D23" s="727">
        <v>0</v>
      </c>
      <c r="E23" s="728">
        <f t="shared" si="0"/>
        <v>0</v>
      </c>
      <c r="F23" s="727">
        <v>0</v>
      </c>
      <c r="G23" s="727">
        <v>0</v>
      </c>
      <c r="H23" s="807">
        <f t="shared" si="1"/>
        <v>0</v>
      </c>
    </row>
    <row r="24" spans="1:8">
      <c r="A24" s="699">
        <v>9</v>
      </c>
      <c r="B24" s="308" t="s">
        <v>740</v>
      </c>
      <c r="C24" s="814">
        <f>SUM(C25:C26)</f>
        <v>186340802.50999999</v>
      </c>
      <c r="D24" s="814">
        <f>SUM(D25:D26)</f>
        <v>0</v>
      </c>
      <c r="E24" s="815">
        <f t="shared" si="0"/>
        <v>186340802.50999999</v>
      </c>
      <c r="F24" s="814">
        <f>SUM(F25:F26)</f>
        <v>186810830.92000005</v>
      </c>
      <c r="G24" s="814">
        <f>SUM(G25:G26)</f>
        <v>0</v>
      </c>
      <c r="H24" s="816">
        <f t="shared" si="1"/>
        <v>186810830.92000005</v>
      </c>
    </row>
    <row r="25" spans="1:8">
      <c r="A25" s="699">
        <v>9.1</v>
      </c>
      <c r="B25" s="312" t="s">
        <v>741</v>
      </c>
      <c r="C25" s="727">
        <v>184333215.50999999</v>
      </c>
      <c r="D25" s="727">
        <v>0</v>
      </c>
      <c r="E25" s="728">
        <f t="shared" si="0"/>
        <v>184333215.50999999</v>
      </c>
      <c r="F25" s="727">
        <v>183319835.72000006</v>
      </c>
      <c r="G25" s="727">
        <v>0</v>
      </c>
      <c r="H25" s="807">
        <f t="shared" si="1"/>
        <v>183319835.72000006</v>
      </c>
    </row>
    <row r="26" spans="1:8">
      <c r="A26" s="699">
        <v>9.1999999999999993</v>
      </c>
      <c r="B26" s="312" t="s">
        <v>742</v>
      </c>
      <c r="C26" s="727">
        <v>2007587</v>
      </c>
      <c r="D26" s="727">
        <v>0</v>
      </c>
      <c r="E26" s="728">
        <f t="shared" si="0"/>
        <v>2007587</v>
      </c>
      <c r="F26" s="727">
        <v>3490995.199999996</v>
      </c>
      <c r="G26" s="727">
        <v>0</v>
      </c>
      <c r="H26" s="807">
        <f t="shared" si="1"/>
        <v>3490995.199999996</v>
      </c>
    </row>
    <row r="27" spans="1:8">
      <c r="A27" s="699">
        <v>10</v>
      </c>
      <c r="B27" s="308" t="s">
        <v>36</v>
      </c>
      <c r="C27" s="814">
        <f>SUM(C28:C29)</f>
        <v>59659118.200000003</v>
      </c>
      <c r="D27" s="814">
        <f>SUM(D28:D29)</f>
        <v>0</v>
      </c>
      <c r="E27" s="815">
        <f t="shared" si="0"/>
        <v>59659118.200000003</v>
      </c>
      <c r="F27" s="814">
        <f>SUM(F28:F29)</f>
        <v>56337138.689999998</v>
      </c>
      <c r="G27" s="814">
        <f>SUM(G28:G29)</f>
        <v>0</v>
      </c>
      <c r="H27" s="816">
        <f t="shared" si="1"/>
        <v>56337138.689999998</v>
      </c>
    </row>
    <row r="28" spans="1:8">
      <c r="A28" s="699">
        <v>10.1</v>
      </c>
      <c r="B28" s="312" t="s">
        <v>743</v>
      </c>
      <c r="C28" s="727"/>
      <c r="D28" s="727"/>
      <c r="E28" s="728">
        <f t="shared" si="0"/>
        <v>0</v>
      </c>
      <c r="F28" s="727"/>
      <c r="G28" s="727"/>
      <c r="H28" s="807">
        <f t="shared" si="1"/>
        <v>0</v>
      </c>
    </row>
    <row r="29" spans="1:8">
      <c r="A29" s="699">
        <v>10.199999999999999</v>
      </c>
      <c r="B29" s="312" t="s">
        <v>744</v>
      </c>
      <c r="C29" s="727">
        <v>59659118.200000003</v>
      </c>
      <c r="D29" s="727">
        <v>0</v>
      </c>
      <c r="E29" s="728">
        <f t="shared" si="0"/>
        <v>59659118.200000003</v>
      </c>
      <c r="F29" s="727">
        <v>56337138.689999998</v>
      </c>
      <c r="G29" s="727">
        <v>0</v>
      </c>
      <c r="H29" s="807">
        <f t="shared" si="1"/>
        <v>56337138.689999998</v>
      </c>
    </row>
    <row r="30" spans="1:8">
      <c r="A30" s="699">
        <v>11</v>
      </c>
      <c r="B30" s="308" t="s">
        <v>745</v>
      </c>
      <c r="C30" s="814">
        <f>SUM(C31:C32)</f>
        <v>2176710.61</v>
      </c>
      <c r="D30" s="814">
        <f>SUM(D31:D32)</f>
        <v>0</v>
      </c>
      <c r="E30" s="815">
        <f t="shared" si="0"/>
        <v>2176710.61</v>
      </c>
      <c r="F30" s="814">
        <f>SUM(F31:F32)</f>
        <v>1982360.89</v>
      </c>
      <c r="G30" s="814">
        <f>SUM(G31:G32)</f>
        <v>0</v>
      </c>
      <c r="H30" s="816">
        <f t="shared" si="1"/>
        <v>1982360.89</v>
      </c>
    </row>
    <row r="31" spans="1:8">
      <c r="A31" s="699">
        <v>11.1</v>
      </c>
      <c r="B31" s="312" t="s">
        <v>746</v>
      </c>
      <c r="C31" s="727">
        <v>2176710.61</v>
      </c>
      <c r="D31" s="727">
        <v>0</v>
      </c>
      <c r="E31" s="728">
        <f t="shared" si="0"/>
        <v>2176710.61</v>
      </c>
      <c r="F31" s="727">
        <v>1982360.89</v>
      </c>
      <c r="G31" s="727">
        <v>0</v>
      </c>
      <c r="H31" s="807">
        <f t="shared" si="1"/>
        <v>1982360.89</v>
      </c>
    </row>
    <row r="32" spans="1:8">
      <c r="A32" s="699">
        <v>11.2</v>
      </c>
      <c r="B32" s="312" t="s">
        <v>747</v>
      </c>
      <c r="C32" s="727">
        <v>0</v>
      </c>
      <c r="D32" s="727">
        <v>0</v>
      </c>
      <c r="E32" s="728">
        <f t="shared" si="0"/>
        <v>0</v>
      </c>
      <c r="F32" s="727">
        <v>0</v>
      </c>
      <c r="G32" s="727">
        <v>0</v>
      </c>
      <c r="H32" s="807">
        <f t="shared" si="1"/>
        <v>0</v>
      </c>
    </row>
    <row r="33" spans="1:8">
      <c r="A33" s="699">
        <v>13</v>
      </c>
      <c r="B33" s="308" t="s">
        <v>99</v>
      </c>
      <c r="C33" s="727">
        <v>34113447.179999992</v>
      </c>
      <c r="D33" s="727">
        <v>45337699.004999988</v>
      </c>
      <c r="E33" s="728">
        <f t="shared" si="0"/>
        <v>79451146.184999973</v>
      </c>
      <c r="F33" s="727">
        <v>21794952.199999992</v>
      </c>
      <c r="G33" s="727">
        <v>29605943.395999998</v>
      </c>
      <c r="H33" s="807">
        <f t="shared" si="1"/>
        <v>51400895.595999986</v>
      </c>
    </row>
    <row r="34" spans="1:8">
      <c r="A34" s="699">
        <v>13.1</v>
      </c>
      <c r="B34" s="704" t="s">
        <v>748</v>
      </c>
      <c r="C34" s="727">
        <v>2020827.8499999999</v>
      </c>
      <c r="D34" s="727">
        <v>0</v>
      </c>
      <c r="E34" s="728">
        <f t="shared" si="0"/>
        <v>2020827.8499999999</v>
      </c>
      <c r="F34" s="727">
        <v>1455587.1000000038</v>
      </c>
      <c r="G34" s="727">
        <v>0</v>
      </c>
      <c r="H34" s="807">
        <f t="shared" si="1"/>
        <v>1455587.1000000038</v>
      </c>
    </row>
    <row r="35" spans="1:8">
      <c r="A35" s="699">
        <v>13.2</v>
      </c>
      <c r="B35" s="704" t="s">
        <v>749</v>
      </c>
      <c r="C35" s="727"/>
      <c r="D35" s="727"/>
      <c r="E35" s="728">
        <f t="shared" si="0"/>
        <v>0</v>
      </c>
      <c r="F35" s="727"/>
      <c r="G35" s="727"/>
      <c r="H35" s="807">
        <f t="shared" si="1"/>
        <v>0</v>
      </c>
    </row>
    <row r="36" spans="1:8">
      <c r="A36" s="699">
        <v>14</v>
      </c>
      <c r="B36" s="705" t="s">
        <v>750</v>
      </c>
      <c r="C36" s="814">
        <f>SUM(C7,C11,C13,C14,C15,C19,C22,C23,C24,C27,C30,C33)</f>
        <v>3067594564.8450012</v>
      </c>
      <c r="D36" s="814">
        <f>SUM(D7,D11,D13,D14,D15,D19,D22,D23,D24,D27,D30,D33)</f>
        <v>858404590.25218093</v>
      </c>
      <c r="E36" s="815">
        <f t="shared" si="0"/>
        <v>3925999155.0971823</v>
      </c>
      <c r="F36" s="814">
        <f>SUM(F7,F11,F13,F14,F15,F19,F22,F23,F24,F27,F30,F33)</f>
        <v>2623936535.9286556</v>
      </c>
      <c r="G36" s="814">
        <f>SUM(G7,G11,G13,G14,G15,G19,G22,G23,G24,G27,G30,G33)</f>
        <v>945337834.84137022</v>
      </c>
      <c r="H36" s="816">
        <f>F36+G36</f>
        <v>3569274370.7700257</v>
      </c>
    </row>
    <row r="37" spans="1:8" ht="22.5" customHeight="1">
      <c r="A37" s="699"/>
      <c r="B37" s="706" t="s">
        <v>104</v>
      </c>
      <c r="C37" s="879"/>
      <c r="D37" s="880"/>
      <c r="E37" s="880"/>
      <c r="F37" s="880"/>
      <c r="G37" s="880"/>
      <c r="H37" s="881"/>
    </row>
    <row r="38" spans="1:8">
      <c r="A38" s="699">
        <v>15</v>
      </c>
      <c r="B38" s="313" t="s">
        <v>751</v>
      </c>
      <c r="C38" s="727">
        <v>3673623.04</v>
      </c>
      <c r="D38" s="727">
        <v>27887442.710000001</v>
      </c>
      <c r="E38" s="728">
        <f>C38+D38</f>
        <v>31561065.75</v>
      </c>
      <c r="F38" s="727">
        <v>2290232.8199999998</v>
      </c>
      <c r="G38" s="727">
        <v>29894808.060000002</v>
      </c>
      <c r="H38" s="807">
        <f>F38+G38</f>
        <v>32185040.880000003</v>
      </c>
    </row>
    <row r="39" spans="1:8">
      <c r="A39" s="699">
        <v>15.1</v>
      </c>
      <c r="B39" s="703" t="s">
        <v>731</v>
      </c>
      <c r="C39" s="727"/>
      <c r="D39" s="727"/>
      <c r="E39" s="728">
        <f t="shared" ref="E39:E53" si="2">C39+D39</f>
        <v>0</v>
      </c>
      <c r="F39" s="727"/>
      <c r="G39" s="727"/>
      <c r="H39" s="807">
        <f t="shared" ref="H39:H53" si="3">F39+G39</f>
        <v>0</v>
      </c>
    </row>
    <row r="40" spans="1:8" ht="24" customHeight="1">
      <c r="A40" s="699">
        <v>16</v>
      </c>
      <c r="B40" s="310" t="s">
        <v>752</v>
      </c>
      <c r="C40" s="727">
        <v>31574378.059999999</v>
      </c>
      <c r="D40" s="727">
        <v>0</v>
      </c>
      <c r="E40" s="728">
        <f t="shared" si="2"/>
        <v>31574378.059999999</v>
      </c>
      <c r="F40" s="727">
        <v>22169165.91</v>
      </c>
      <c r="G40" s="727">
        <v>130413.75999999999</v>
      </c>
      <c r="H40" s="807">
        <f t="shared" si="3"/>
        <v>22299579.670000002</v>
      </c>
    </row>
    <row r="41" spans="1:8">
      <c r="A41" s="699">
        <v>17</v>
      </c>
      <c r="B41" s="310" t="s">
        <v>753</v>
      </c>
      <c r="C41" s="814">
        <f>SUM(C42:C45)</f>
        <v>2444395631.0900002</v>
      </c>
      <c r="D41" s="814">
        <f>SUM(D42:D45)</f>
        <v>790095143.0014137</v>
      </c>
      <c r="E41" s="815">
        <f t="shared" si="2"/>
        <v>3234490774.091414</v>
      </c>
      <c r="F41" s="814">
        <f>SUM(F42:F45)</f>
        <v>2117249876.0699999</v>
      </c>
      <c r="G41" s="814">
        <f>SUM(G42:G45)</f>
        <v>840989162.86228931</v>
      </c>
      <c r="H41" s="816">
        <f t="shared" si="3"/>
        <v>2958239038.9322891</v>
      </c>
    </row>
    <row r="42" spans="1:8">
      <c r="A42" s="699">
        <v>17.100000000000001</v>
      </c>
      <c r="B42" s="314" t="s">
        <v>754</v>
      </c>
      <c r="C42" s="727">
        <v>2345340309</v>
      </c>
      <c r="D42" s="727">
        <v>726166391.90141368</v>
      </c>
      <c r="E42" s="728">
        <f t="shared" si="2"/>
        <v>3071506700.9014139</v>
      </c>
      <c r="F42" s="727">
        <v>1901484483.0799999</v>
      </c>
      <c r="G42" s="727">
        <v>767146556.52228928</v>
      </c>
      <c r="H42" s="807">
        <f t="shared" si="3"/>
        <v>2668631039.6022892</v>
      </c>
    </row>
    <row r="43" spans="1:8">
      <c r="A43" s="699">
        <v>17.2</v>
      </c>
      <c r="B43" s="701" t="s">
        <v>100</v>
      </c>
      <c r="C43" s="727">
        <v>99055322.090000004</v>
      </c>
      <c r="D43" s="727">
        <v>63928751.100000001</v>
      </c>
      <c r="E43" s="728">
        <f t="shared" si="2"/>
        <v>162984073.19</v>
      </c>
      <c r="F43" s="727">
        <v>215765392.99000001</v>
      </c>
      <c r="G43" s="727">
        <v>73842606.339999989</v>
      </c>
      <c r="H43" s="807">
        <f t="shared" si="3"/>
        <v>289607999.32999998</v>
      </c>
    </row>
    <row r="44" spans="1:8">
      <c r="A44" s="699">
        <v>17.3</v>
      </c>
      <c r="B44" s="314" t="s">
        <v>755</v>
      </c>
      <c r="C44" s="727"/>
      <c r="D44" s="727"/>
      <c r="E44" s="728">
        <f t="shared" si="2"/>
        <v>0</v>
      </c>
      <c r="F44" s="727">
        <v>0</v>
      </c>
      <c r="G44" s="727">
        <v>0</v>
      </c>
      <c r="H44" s="807">
        <f t="shared" si="3"/>
        <v>0</v>
      </c>
    </row>
    <row r="45" spans="1:8">
      <c r="A45" s="699">
        <v>17.399999999999999</v>
      </c>
      <c r="B45" s="314" t="s">
        <v>756</v>
      </c>
      <c r="C45" s="727"/>
      <c r="D45" s="727"/>
      <c r="E45" s="728">
        <f t="shared" si="2"/>
        <v>0</v>
      </c>
      <c r="F45" s="727"/>
      <c r="G45" s="727"/>
      <c r="H45" s="807">
        <f t="shared" si="3"/>
        <v>0</v>
      </c>
    </row>
    <row r="46" spans="1:8">
      <c r="A46" s="699">
        <v>18</v>
      </c>
      <c r="B46" s="315" t="s">
        <v>757</v>
      </c>
      <c r="C46" s="727">
        <v>1235603.994323181</v>
      </c>
      <c r="D46" s="727">
        <v>113658.07740769823</v>
      </c>
      <c r="E46" s="728">
        <f t="shared" si="2"/>
        <v>1349262.0717308791</v>
      </c>
      <c r="F46" s="727">
        <v>1233174.774839811</v>
      </c>
      <c r="G46" s="727">
        <v>84336.63717453579</v>
      </c>
      <c r="H46" s="807">
        <f t="shared" si="3"/>
        <v>1317511.4120143468</v>
      </c>
    </row>
    <row r="47" spans="1:8">
      <c r="A47" s="699">
        <v>19</v>
      </c>
      <c r="B47" s="315" t="s">
        <v>758</v>
      </c>
      <c r="C47" s="814">
        <f>SUM(C48:C49)</f>
        <v>25468255.120000001</v>
      </c>
      <c r="D47" s="814">
        <f>SUM(D48:D49)</f>
        <v>0</v>
      </c>
      <c r="E47" s="815">
        <f t="shared" si="2"/>
        <v>25468255.120000001</v>
      </c>
      <c r="F47" s="814">
        <f>SUM(F48:F49)</f>
        <v>4949800.8905350938</v>
      </c>
      <c r="G47" s="814">
        <f>SUM(G48:G49)</f>
        <v>0</v>
      </c>
      <c r="H47" s="816">
        <f t="shared" si="3"/>
        <v>4949800.8905350938</v>
      </c>
    </row>
    <row r="48" spans="1:8">
      <c r="A48" s="699">
        <v>19.100000000000001</v>
      </c>
      <c r="B48" s="316" t="s">
        <v>759</v>
      </c>
      <c r="C48" s="727">
        <v>7928267.25</v>
      </c>
      <c r="D48" s="727">
        <v>0</v>
      </c>
      <c r="E48" s="728">
        <f t="shared" si="2"/>
        <v>7928267.25</v>
      </c>
      <c r="F48" s="727">
        <v>3150000</v>
      </c>
      <c r="G48" s="727">
        <v>0</v>
      </c>
      <c r="H48" s="807">
        <f t="shared" si="3"/>
        <v>3150000</v>
      </c>
    </row>
    <row r="49" spans="1:8">
      <c r="A49" s="699">
        <v>19.2</v>
      </c>
      <c r="B49" s="317" t="s">
        <v>760</v>
      </c>
      <c r="C49" s="727">
        <v>17539987.870000001</v>
      </c>
      <c r="D49" s="727">
        <v>0</v>
      </c>
      <c r="E49" s="728">
        <f t="shared" si="2"/>
        <v>17539987.870000001</v>
      </c>
      <c r="F49" s="727">
        <v>1799800.8905350941</v>
      </c>
      <c r="G49" s="727">
        <v>0</v>
      </c>
      <c r="H49" s="807">
        <f t="shared" si="3"/>
        <v>1799800.8905350941</v>
      </c>
    </row>
    <row r="50" spans="1:8">
      <c r="A50" s="699">
        <v>20</v>
      </c>
      <c r="B50" s="705" t="s">
        <v>101</v>
      </c>
      <c r="C50" s="727">
        <v>6486297.5</v>
      </c>
      <c r="D50" s="727">
        <v>86656822.858047992</v>
      </c>
      <c r="E50" s="728">
        <f t="shared" si="2"/>
        <v>93143120.358047992</v>
      </c>
      <c r="F50" s="727">
        <v>6486297.5</v>
      </c>
      <c r="G50" s="727">
        <v>96723728.428462014</v>
      </c>
      <c r="H50" s="807">
        <f t="shared" si="3"/>
        <v>103210025.92846201</v>
      </c>
    </row>
    <row r="51" spans="1:8">
      <c r="A51" s="699">
        <v>21</v>
      </c>
      <c r="B51" s="702" t="s">
        <v>89</v>
      </c>
      <c r="C51" s="727">
        <v>26258111.16</v>
      </c>
      <c r="D51" s="727">
        <v>5300799.21</v>
      </c>
      <c r="E51" s="728">
        <f t="shared" si="2"/>
        <v>31558910.370000001</v>
      </c>
      <c r="F51" s="727">
        <v>17946403.095501311</v>
      </c>
      <c r="G51" s="727">
        <v>27353524.180000003</v>
      </c>
      <c r="H51" s="807">
        <f t="shared" si="3"/>
        <v>45299927.275501311</v>
      </c>
    </row>
    <row r="52" spans="1:8">
      <c r="A52" s="699">
        <v>21.1</v>
      </c>
      <c r="B52" s="701" t="s">
        <v>761</v>
      </c>
      <c r="C52" s="727">
        <v>101559.94</v>
      </c>
      <c r="D52" s="727">
        <v>0</v>
      </c>
      <c r="E52" s="728">
        <f t="shared" si="2"/>
        <v>101559.94</v>
      </c>
      <c r="F52" s="727">
        <v>187951.42</v>
      </c>
      <c r="G52" s="727">
        <v>0</v>
      </c>
      <c r="H52" s="807">
        <f t="shared" si="3"/>
        <v>187951.42</v>
      </c>
    </row>
    <row r="53" spans="1:8">
      <c r="A53" s="699">
        <v>22</v>
      </c>
      <c r="B53" s="705" t="s">
        <v>762</v>
      </c>
      <c r="C53" s="814">
        <f>SUM(C38,C40,C41,C46,C47,C50,C51)</f>
        <v>2539091899.964323</v>
      </c>
      <c r="D53" s="814">
        <f>SUM(D38,D40,D41,D46,D47,D50,D51)</f>
        <v>910053865.85686946</v>
      </c>
      <c r="E53" s="815">
        <f t="shared" si="2"/>
        <v>3449145765.8211927</v>
      </c>
      <c r="F53" s="814">
        <f>SUM(F38,F40,F41,F46,F47,F50,F51)</f>
        <v>2172324951.0608764</v>
      </c>
      <c r="G53" s="814">
        <f>SUM(G38,G40,G41,G46,G47,G50,G51)</f>
        <v>995175973.92792583</v>
      </c>
      <c r="H53" s="816">
        <f t="shared" si="3"/>
        <v>3167500924.988802</v>
      </c>
    </row>
    <row r="54" spans="1:8" ht="24" customHeight="1">
      <c r="A54" s="699"/>
      <c r="B54" s="706" t="s">
        <v>763</v>
      </c>
      <c r="C54" s="879"/>
      <c r="D54" s="880"/>
      <c r="E54" s="880"/>
      <c r="F54" s="880"/>
      <c r="G54" s="880"/>
      <c r="H54" s="881"/>
    </row>
    <row r="55" spans="1:8">
      <c r="A55" s="699">
        <v>23</v>
      </c>
      <c r="B55" s="705" t="s">
        <v>105</v>
      </c>
      <c r="C55" s="727">
        <v>44490459.530000001</v>
      </c>
      <c r="D55" s="727"/>
      <c r="E55" s="728">
        <f>C55+D55</f>
        <v>44490459.530000001</v>
      </c>
      <c r="F55" s="727">
        <v>54628742.530000001</v>
      </c>
      <c r="G55" s="727"/>
      <c r="H55" s="807">
        <f>F55+G55</f>
        <v>54628742.530000001</v>
      </c>
    </row>
    <row r="56" spans="1:8">
      <c r="A56" s="699">
        <v>24</v>
      </c>
      <c r="B56" s="705" t="s">
        <v>764</v>
      </c>
      <c r="C56" s="727">
        <v>61390.64</v>
      </c>
      <c r="D56" s="727"/>
      <c r="E56" s="728">
        <f t="shared" ref="E56:E69" si="4">C56+D56</f>
        <v>61390.64</v>
      </c>
      <c r="F56" s="727">
        <v>61390.64</v>
      </c>
      <c r="G56" s="727"/>
      <c r="H56" s="807">
        <f t="shared" ref="H56:H69" si="5">F56+G56</f>
        <v>61390.64</v>
      </c>
    </row>
    <row r="57" spans="1:8">
      <c r="A57" s="699">
        <v>25</v>
      </c>
      <c r="B57" s="715" t="s">
        <v>102</v>
      </c>
      <c r="C57" s="727">
        <v>41370267.239999995</v>
      </c>
      <c r="D57" s="727"/>
      <c r="E57" s="728">
        <f t="shared" si="4"/>
        <v>41370267.239999995</v>
      </c>
      <c r="F57" s="727">
        <v>41370267.239555568</v>
      </c>
      <c r="G57" s="727"/>
      <c r="H57" s="807">
        <f t="shared" si="5"/>
        <v>41370267.239555568</v>
      </c>
    </row>
    <row r="58" spans="1:8">
      <c r="A58" s="699">
        <v>26</v>
      </c>
      <c r="B58" s="315" t="s">
        <v>765</v>
      </c>
      <c r="C58" s="727">
        <v>-15736.8</v>
      </c>
      <c r="D58" s="727"/>
      <c r="E58" s="728">
        <f t="shared" si="4"/>
        <v>-15736.8</v>
      </c>
      <c r="F58" s="727">
        <v>-10154020.07</v>
      </c>
      <c r="G58" s="727"/>
      <c r="H58" s="807">
        <f t="shared" si="5"/>
        <v>-10154020.07</v>
      </c>
    </row>
    <row r="59" spans="1:8">
      <c r="A59" s="699">
        <v>27</v>
      </c>
      <c r="B59" s="315" t="s">
        <v>766</v>
      </c>
      <c r="C59" s="814">
        <f>SUM(C60:C61)</f>
        <v>0</v>
      </c>
      <c r="D59" s="814">
        <f>SUM(D60:D61)</f>
        <v>0</v>
      </c>
      <c r="E59" s="815">
        <f t="shared" si="4"/>
        <v>0</v>
      </c>
      <c r="F59" s="814">
        <f>SUM(F60:F61)</f>
        <v>0</v>
      </c>
      <c r="G59" s="814">
        <f>SUM(G60:G61)</f>
        <v>0</v>
      </c>
      <c r="H59" s="816">
        <f t="shared" si="5"/>
        <v>0</v>
      </c>
    </row>
    <row r="60" spans="1:8">
      <c r="A60" s="699">
        <v>27.1</v>
      </c>
      <c r="B60" s="318" t="s">
        <v>767</v>
      </c>
      <c r="C60" s="727"/>
      <c r="D60" s="727"/>
      <c r="E60" s="728">
        <f t="shared" si="4"/>
        <v>0</v>
      </c>
      <c r="F60" s="727"/>
      <c r="G60" s="727"/>
      <c r="H60" s="807">
        <f t="shared" si="5"/>
        <v>0</v>
      </c>
    </row>
    <row r="61" spans="1:8">
      <c r="A61" s="699">
        <v>27.2</v>
      </c>
      <c r="B61" s="314" t="s">
        <v>768</v>
      </c>
      <c r="C61" s="727"/>
      <c r="D61" s="727"/>
      <c r="E61" s="728">
        <f t="shared" si="4"/>
        <v>0</v>
      </c>
      <c r="F61" s="727"/>
      <c r="G61" s="727"/>
      <c r="H61" s="807">
        <f t="shared" si="5"/>
        <v>0</v>
      </c>
    </row>
    <row r="62" spans="1:8">
      <c r="A62" s="699">
        <v>28</v>
      </c>
      <c r="B62" s="702" t="s">
        <v>769</v>
      </c>
      <c r="C62" s="727"/>
      <c r="D62" s="727"/>
      <c r="E62" s="728">
        <f t="shared" si="4"/>
        <v>0</v>
      </c>
      <c r="F62" s="727"/>
      <c r="G62" s="727"/>
      <c r="H62" s="807">
        <f t="shared" si="5"/>
        <v>0</v>
      </c>
    </row>
    <row r="63" spans="1:8">
      <c r="A63" s="699">
        <v>29</v>
      </c>
      <c r="B63" s="315" t="s">
        <v>770</v>
      </c>
      <c r="C63" s="814">
        <f>SUM(C64:C66)</f>
        <v>24524340.420000002</v>
      </c>
      <c r="D63" s="814">
        <f>SUM(D64:D66)</f>
        <v>0</v>
      </c>
      <c r="E63" s="815">
        <f t="shared" si="4"/>
        <v>24524340.420000002</v>
      </c>
      <c r="F63" s="814">
        <f>SUM(F64:F66)</f>
        <v>22084148.794415388</v>
      </c>
      <c r="G63" s="814">
        <f>SUM(G64:G66)</f>
        <v>0</v>
      </c>
      <c r="H63" s="816">
        <f t="shared" si="5"/>
        <v>22084148.794415388</v>
      </c>
    </row>
    <row r="64" spans="1:8">
      <c r="A64" s="699">
        <v>29.1</v>
      </c>
      <c r="B64" s="309" t="s">
        <v>771</v>
      </c>
      <c r="C64" s="727">
        <v>24524340.420000002</v>
      </c>
      <c r="D64" s="727"/>
      <c r="E64" s="728">
        <f t="shared" si="4"/>
        <v>24524340.420000002</v>
      </c>
      <c r="F64" s="727">
        <v>22084148.794415388</v>
      </c>
      <c r="G64" s="727"/>
      <c r="H64" s="807">
        <f t="shared" si="5"/>
        <v>22084148.794415388</v>
      </c>
    </row>
    <row r="65" spans="1:8" ht="24.9" customHeight="1">
      <c r="A65" s="699">
        <v>29.2</v>
      </c>
      <c r="B65" s="318" t="s">
        <v>772</v>
      </c>
      <c r="C65" s="727"/>
      <c r="D65" s="727"/>
      <c r="E65" s="728">
        <f t="shared" si="4"/>
        <v>0</v>
      </c>
      <c r="F65" s="727"/>
      <c r="G65" s="727"/>
      <c r="H65" s="807">
        <f t="shared" si="5"/>
        <v>0</v>
      </c>
    </row>
    <row r="66" spans="1:8" ht="22.5" customHeight="1">
      <c r="A66" s="699">
        <v>29.3</v>
      </c>
      <c r="B66" s="312" t="s">
        <v>773</v>
      </c>
      <c r="C66" s="727"/>
      <c r="D66" s="727"/>
      <c r="E66" s="728">
        <f t="shared" si="4"/>
        <v>0</v>
      </c>
      <c r="F66" s="727"/>
      <c r="G66" s="727"/>
      <c r="H66" s="807">
        <f t="shared" si="5"/>
        <v>0</v>
      </c>
    </row>
    <row r="67" spans="1:8">
      <c r="A67" s="699">
        <v>30</v>
      </c>
      <c r="B67" s="308" t="s">
        <v>103</v>
      </c>
      <c r="C67" s="727">
        <v>366422667.67999995</v>
      </c>
      <c r="D67" s="727"/>
      <c r="E67" s="728">
        <f t="shared" si="4"/>
        <v>366422667.67999995</v>
      </c>
      <c r="F67" s="759">
        <v>293782917.18083602</v>
      </c>
      <c r="G67" s="727"/>
      <c r="H67" s="807">
        <f t="shared" si="5"/>
        <v>293782917.18083602</v>
      </c>
    </row>
    <row r="68" spans="1:8">
      <c r="A68" s="699">
        <v>31</v>
      </c>
      <c r="B68" s="720" t="s">
        <v>774</v>
      </c>
      <c r="C68" s="814">
        <f>SUM(C55,C56,C57,C58,C59,C62,C63,C67)</f>
        <v>476853388.70999992</v>
      </c>
      <c r="D68" s="814">
        <f>SUM(D55,D56,D57,D58,D59,D62,D63,D67)</f>
        <v>0</v>
      </c>
      <c r="E68" s="815">
        <f t="shared" si="4"/>
        <v>476853388.70999992</v>
      </c>
      <c r="F68" s="814">
        <f>SUM(F55,F56,F57,F58,F59,F62,F63,F67)</f>
        <v>401773446.31480694</v>
      </c>
      <c r="G68" s="814">
        <f>SUM(G55,G56,G57,G58,G59,G62,G63,G67)</f>
        <v>0</v>
      </c>
      <c r="H68" s="816">
        <f t="shared" si="5"/>
        <v>401773446.31480694</v>
      </c>
    </row>
    <row r="69" spans="1:8" ht="15" thickBot="1">
      <c r="A69" s="721">
        <v>32</v>
      </c>
      <c r="B69" s="722" t="s">
        <v>775</v>
      </c>
      <c r="C69" s="818">
        <f>SUM(C53,C68)</f>
        <v>3015945288.6743231</v>
      </c>
      <c r="D69" s="818">
        <f>SUM(D53,D68)</f>
        <v>910053865.85686946</v>
      </c>
      <c r="E69" s="819">
        <f t="shared" si="4"/>
        <v>3925999154.5311928</v>
      </c>
      <c r="F69" s="818">
        <f>SUM(F53,F68)</f>
        <v>2574098397.3756833</v>
      </c>
      <c r="G69" s="818">
        <f>SUM(G53,G68)</f>
        <v>995175973.92792583</v>
      </c>
      <c r="H69" s="820">
        <f t="shared" si="5"/>
        <v>3569274371.3036089</v>
      </c>
    </row>
  </sheetData>
  <mergeCells count="7">
    <mergeCell ref="C37:H37"/>
    <mergeCell ref="C54:H54"/>
    <mergeCell ref="A4:A6"/>
    <mergeCell ref="B4:B5"/>
    <mergeCell ref="C4:E4"/>
    <mergeCell ref="F4:H4"/>
    <mergeCell ref="C6:H6"/>
  </mergeCells>
  <pageMargins left="0.7" right="0.7" top="0.75" bottom="0.75" header="0.3" footer="0.3"/>
  <pageSetup paperSize="9" scale="4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activeCell="E17" sqref="E17:H44"/>
    </sheetView>
  </sheetViews>
  <sheetFormatPr defaultColWidth="43.5546875" defaultRowHeight="12"/>
  <cols>
    <col min="1" max="1" width="8" style="153" customWidth="1"/>
    <col min="2" max="2" width="66.109375" style="154" customWidth="1"/>
    <col min="3" max="3" width="131.44140625" style="155" customWidth="1"/>
    <col min="4" max="4" width="10.33203125" style="146" customWidth="1"/>
    <col min="5" max="5" width="16.5546875" style="146" customWidth="1"/>
    <col min="6" max="6" width="26.6640625" style="146" customWidth="1"/>
    <col min="7" max="16384" width="43.5546875" style="146"/>
  </cols>
  <sheetData>
    <row r="1" spans="1:3" ht="13.2" thickTop="1" thickBot="1">
      <c r="A1" s="1053" t="s">
        <v>187</v>
      </c>
      <c r="B1" s="1054"/>
      <c r="C1" s="1055"/>
    </row>
    <row r="2" spans="1:3" ht="26.25" customHeight="1">
      <c r="A2" s="297"/>
      <c r="B2" s="1056" t="s">
        <v>188</v>
      </c>
      <c r="C2" s="1056"/>
    </row>
    <row r="3" spans="1:3" s="151" customFormat="1" ht="11.25" customHeight="1">
      <c r="A3" s="150"/>
      <c r="B3" s="1056" t="s">
        <v>263</v>
      </c>
      <c r="C3" s="1056"/>
    </row>
    <row r="4" spans="1:3" ht="12" customHeight="1" thickBot="1">
      <c r="A4" s="1035" t="s">
        <v>267</v>
      </c>
      <c r="B4" s="1036"/>
      <c r="C4" s="1037"/>
    </row>
    <row r="5" spans="1:3" ht="12.6" thickTop="1">
      <c r="A5" s="147"/>
      <c r="B5" s="1038" t="s">
        <v>189</v>
      </c>
      <c r="C5" s="1039"/>
    </row>
    <row r="6" spans="1:3">
      <c r="A6" s="297"/>
      <c r="B6" s="1015" t="s">
        <v>264</v>
      </c>
      <c r="C6" s="1016"/>
    </row>
    <row r="7" spans="1:3">
      <c r="A7" s="297"/>
      <c r="B7" s="1015" t="s">
        <v>190</v>
      </c>
      <c r="C7" s="1016"/>
    </row>
    <row r="8" spans="1:3">
      <c r="A8" s="297"/>
      <c r="B8" s="1015" t="s">
        <v>265</v>
      </c>
      <c r="C8" s="1016"/>
    </row>
    <row r="9" spans="1:3">
      <c r="A9" s="297"/>
      <c r="B9" s="1059" t="s">
        <v>266</v>
      </c>
      <c r="C9" s="1060"/>
    </row>
    <row r="10" spans="1:3">
      <c r="A10" s="297"/>
      <c r="B10" s="1051" t="s">
        <v>191</v>
      </c>
      <c r="C10" s="1052" t="s">
        <v>191</v>
      </c>
    </row>
    <row r="11" spans="1:3">
      <c r="A11" s="297"/>
      <c r="B11" s="1051" t="s">
        <v>192</v>
      </c>
      <c r="C11" s="1052" t="s">
        <v>192</v>
      </c>
    </row>
    <row r="12" spans="1:3">
      <c r="A12" s="297"/>
      <c r="B12" s="1051" t="s">
        <v>193</v>
      </c>
      <c r="C12" s="1052" t="s">
        <v>193</v>
      </c>
    </row>
    <row r="13" spans="1:3">
      <c r="A13" s="297"/>
      <c r="B13" s="1051" t="s">
        <v>194</v>
      </c>
      <c r="C13" s="1052" t="s">
        <v>194</v>
      </c>
    </row>
    <row r="14" spans="1:3">
      <c r="A14" s="297"/>
      <c r="B14" s="1051" t="s">
        <v>195</v>
      </c>
      <c r="C14" s="1052" t="s">
        <v>195</v>
      </c>
    </row>
    <row r="15" spans="1:3" ht="21.75" customHeight="1">
      <c r="A15" s="297"/>
      <c r="B15" s="1051" t="s">
        <v>196</v>
      </c>
      <c r="C15" s="1052" t="s">
        <v>196</v>
      </c>
    </row>
    <row r="16" spans="1:3">
      <c r="A16" s="297"/>
      <c r="B16" s="1051" t="s">
        <v>197</v>
      </c>
      <c r="C16" s="1052" t="s">
        <v>198</v>
      </c>
    </row>
    <row r="17" spans="1:6">
      <c r="A17" s="297"/>
      <c r="B17" s="1051" t="s">
        <v>199</v>
      </c>
      <c r="C17" s="1052" t="s">
        <v>200</v>
      </c>
    </row>
    <row r="18" spans="1:6">
      <c r="A18" s="297"/>
      <c r="B18" s="1051" t="s">
        <v>201</v>
      </c>
      <c r="C18" s="1052" t="s">
        <v>202</v>
      </c>
    </row>
    <row r="19" spans="1:6">
      <c r="A19" s="297"/>
      <c r="B19" s="1051" t="s">
        <v>203</v>
      </c>
      <c r="C19" s="1052" t="s">
        <v>203</v>
      </c>
    </row>
    <row r="20" spans="1:6">
      <c r="A20" s="297"/>
      <c r="B20" s="1057" t="s">
        <v>959</v>
      </c>
      <c r="C20" s="1058" t="s">
        <v>204</v>
      </c>
    </row>
    <row r="21" spans="1:6">
      <c r="A21" s="297"/>
      <c r="B21" s="1051" t="s">
        <v>948</v>
      </c>
      <c r="C21" s="1052" t="s">
        <v>205</v>
      </c>
    </row>
    <row r="22" spans="1:6" ht="23.25" customHeight="1">
      <c r="A22" s="297"/>
      <c r="B22" s="1051" t="s">
        <v>206</v>
      </c>
      <c r="C22" s="1052" t="s">
        <v>207</v>
      </c>
      <c r="F22" s="495"/>
    </row>
    <row r="23" spans="1:6">
      <c r="A23" s="297"/>
      <c r="B23" s="1051" t="s">
        <v>208</v>
      </c>
      <c r="C23" s="1052" t="s">
        <v>208</v>
      </c>
    </row>
    <row r="24" spans="1:6">
      <c r="A24" s="297"/>
      <c r="B24" s="1051" t="s">
        <v>209</v>
      </c>
      <c r="C24" s="1052" t="s">
        <v>210</v>
      </c>
    </row>
    <row r="25" spans="1:6" ht="12.6" thickBot="1">
      <c r="A25" s="148"/>
      <c r="B25" s="1045" t="s">
        <v>211</v>
      </c>
      <c r="C25" s="1046"/>
    </row>
    <row r="26" spans="1:6" ht="13.2" thickTop="1" thickBot="1">
      <c r="A26" s="1035" t="s">
        <v>844</v>
      </c>
      <c r="B26" s="1036"/>
      <c r="C26" s="1037"/>
    </row>
    <row r="27" spans="1:6" ht="13.2" thickTop="1" thickBot="1">
      <c r="A27" s="149"/>
      <c r="B27" s="1047" t="s">
        <v>845</v>
      </c>
      <c r="C27" s="1048"/>
    </row>
    <row r="28" spans="1:6" ht="13.2" thickTop="1" thickBot="1">
      <c r="A28" s="1035" t="s">
        <v>268</v>
      </c>
      <c r="B28" s="1036"/>
      <c r="C28" s="1037"/>
    </row>
    <row r="29" spans="1:6" ht="12.6" thickTop="1">
      <c r="A29" s="147"/>
      <c r="B29" s="1049" t="s">
        <v>848</v>
      </c>
      <c r="C29" s="1050" t="s">
        <v>212</v>
      </c>
    </row>
    <row r="30" spans="1:6">
      <c r="A30" s="297"/>
      <c r="B30" s="1040" t="s">
        <v>216</v>
      </c>
      <c r="C30" s="1041" t="s">
        <v>213</v>
      </c>
    </row>
    <row r="31" spans="1:6">
      <c r="A31" s="297"/>
      <c r="B31" s="1040" t="s">
        <v>846</v>
      </c>
      <c r="C31" s="1041" t="s">
        <v>214</v>
      </c>
    </row>
    <row r="32" spans="1:6">
      <c r="A32" s="297"/>
      <c r="B32" s="1040" t="s">
        <v>847</v>
      </c>
      <c r="C32" s="1041" t="s">
        <v>215</v>
      </c>
    </row>
    <row r="33" spans="1:3">
      <c r="A33" s="297"/>
      <c r="B33" s="1040" t="s">
        <v>219</v>
      </c>
      <c r="C33" s="1041" t="s">
        <v>220</v>
      </c>
    </row>
    <row r="34" spans="1:3">
      <c r="A34" s="297"/>
      <c r="B34" s="1040" t="s">
        <v>849</v>
      </c>
      <c r="C34" s="1041" t="s">
        <v>217</v>
      </c>
    </row>
    <row r="35" spans="1:3">
      <c r="A35" s="297"/>
      <c r="B35" s="1040" t="s">
        <v>850</v>
      </c>
      <c r="C35" s="1041" t="s">
        <v>218</v>
      </c>
    </row>
    <row r="36" spans="1:3">
      <c r="A36" s="297"/>
      <c r="B36" s="1042" t="s">
        <v>851</v>
      </c>
      <c r="C36" s="1043"/>
    </row>
    <row r="37" spans="1:3" ht="24.75" customHeight="1">
      <c r="A37" s="297"/>
      <c r="B37" s="1040" t="s">
        <v>852</v>
      </c>
      <c r="C37" s="1041" t="s">
        <v>221</v>
      </c>
    </row>
    <row r="38" spans="1:3" ht="23.25" customHeight="1">
      <c r="A38" s="297"/>
      <c r="B38" s="1040" t="s">
        <v>853</v>
      </c>
      <c r="C38" s="1041" t="s">
        <v>222</v>
      </c>
    </row>
    <row r="39" spans="1:3" ht="23.25" customHeight="1">
      <c r="A39" s="333"/>
      <c r="B39" s="1042" t="s">
        <v>854</v>
      </c>
      <c r="C39" s="1044"/>
    </row>
    <row r="40" spans="1:3" ht="12" customHeight="1">
      <c r="A40" s="297"/>
      <c r="B40" s="1040" t="s">
        <v>855</v>
      </c>
      <c r="C40" s="1041"/>
    </row>
    <row r="41" spans="1:3" ht="12.6" thickBot="1">
      <c r="A41" s="1035" t="s">
        <v>269</v>
      </c>
      <c r="B41" s="1036"/>
      <c r="C41" s="1037"/>
    </row>
    <row r="42" spans="1:3" ht="12.6" thickTop="1">
      <c r="A42" s="147"/>
      <c r="B42" s="1038" t="s">
        <v>299</v>
      </c>
      <c r="C42" s="1039" t="s">
        <v>223</v>
      </c>
    </row>
    <row r="43" spans="1:3">
      <c r="A43" s="297"/>
      <c r="B43" s="1015" t="s">
        <v>298</v>
      </c>
      <c r="C43" s="1016"/>
    </row>
    <row r="44" spans="1:3" ht="23.25" customHeight="1" thickBot="1">
      <c r="A44" s="148"/>
      <c r="B44" s="1033" t="s">
        <v>224</v>
      </c>
      <c r="C44" s="1034" t="s">
        <v>225</v>
      </c>
    </row>
    <row r="45" spans="1:3" ht="11.25" customHeight="1" thickTop="1" thickBot="1">
      <c r="A45" s="1035" t="s">
        <v>270</v>
      </c>
      <c r="B45" s="1036"/>
      <c r="C45" s="1037"/>
    </row>
    <row r="46" spans="1:3" ht="26.25" customHeight="1" thickTop="1">
      <c r="A46" s="297"/>
      <c r="B46" s="1015" t="s">
        <v>271</v>
      </c>
      <c r="C46" s="1016"/>
    </row>
    <row r="47" spans="1:3" ht="12.6" thickBot="1">
      <c r="A47" s="1035" t="s">
        <v>272</v>
      </c>
      <c r="B47" s="1036"/>
      <c r="C47" s="1037"/>
    </row>
    <row r="48" spans="1:3" ht="12.6" thickTop="1">
      <c r="A48" s="147"/>
      <c r="B48" s="1038" t="s">
        <v>226</v>
      </c>
      <c r="C48" s="1039" t="s">
        <v>226</v>
      </c>
    </row>
    <row r="49" spans="1:3" ht="11.25" customHeight="1">
      <c r="A49" s="297"/>
      <c r="B49" s="1015" t="s">
        <v>227</v>
      </c>
      <c r="C49" s="1016" t="s">
        <v>227</v>
      </c>
    </row>
    <row r="50" spans="1:3">
      <c r="A50" s="297"/>
      <c r="B50" s="1015" t="s">
        <v>228</v>
      </c>
      <c r="C50" s="1016" t="s">
        <v>228</v>
      </c>
    </row>
    <row r="51" spans="1:3" ht="11.25" customHeight="1">
      <c r="A51" s="297"/>
      <c r="B51" s="1015" t="s">
        <v>857</v>
      </c>
      <c r="C51" s="1016" t="s">
        <v>229</v>
      </c>
    </row>
    <row r="52" spans="1:3" ht="33.6" customHeight="1">
      <c r="A52" s="297"/>
      <c r="B52" s="1015" t="s">
        <v>230</v>
      </c>
      <c r="C52" s="1016" t="s">
        <v>230</v>
      </c>
    </row>
    <row r="53" spans="1:3" ht="11.25" customHeight="1">
      <c r="A53" s="297"/>
      <c r="B53" s="1015" t="s">
        <v>319</v>
      </c>
      <c r="C53" s="1016" t="s">
        <v>231</v>
      </c>
    </row>
    <row r="54" spans="1:3" ht="11.25" customHeight="1" thickBot="1">
      <c r="A54" s="1035" t="s">
        <v>273</v>
      </c>
      <c r="B54" s="1036"/>
      <c r="C54" s="1037"/>
    </row>
    <row r="55" spans="1:3" ht="12.6" thickTop="1">
      <c r="A55" s="147"/>
      <c r="B55" s="1038" t="s">
        <v>226</v>
      </c>
      <c r="C55" s="1039" t="s">
        <v>226</v>
      </c>
    </row>
    <row r="56" spans="1:3">
      <c r="A56" s="297"/>
      <c r="B56" s="1015" t="s">
        <v>232</v>
      </c>
      <c r="C56" s="1016" t="s">
        <v>232</v>
      </c>
    </row>
    <row r="57" spans="1:3">
      <c r="A57" s="297"/>
      <c r="B57" s="1015" t="s">
        <v>276</v>
      </c>
      <c r="C57" s="1016" t="s">
        <v>233</v>
      </c>
    </row>
    <row r="58" spans="1:3">
      <c r="A58" s="297"/>
      <c r="B58" s="1015" t="s">
        <v>234</v>
      </c>
      <c r="C58" s="1016" t="s">
        <v>234</v>
      </c>
    </row>
    <row r="59" spans="1:3">
      <c r="A59" s="297"/>
      <c r="B59" s="1015" t="s">
        <v>235</v>
      </c>
      <c r="C59" s="1016" t="s">
        <v>235</v>
      </c>
    </row>
    <row r="60" spans="1:3">
      <c r="A60" s="297"/>
      <c r="B60" s="1015" t="s">
        <v>236</v>
      </c>
      <c r="C60" s="1016" t="s">
        <v>236</v>
      </c>
    </row>
    <row r="61" spans="1:3">
      <c r="A61" s="297"/>
      <c r="B61" s="1015" t="s">
        <v>277</v>
      </c>
      <c r="C61" s="1016" t="s">
        <v>237</v>
      </c>
    </row>
    <row r="62" spans="1:3">
      <c r="A62" s="297"/>
      <c r="B62" s="1015" t="s">
        <v>238</v>
      </c>
      <c r="C62" s="1016" t="s">
        <v>238</v>
      </c>
    </row>
    <row r="63" spans="1:3" ht="12.6" thickBot="1">
      <c r="A63" s="148"/>
      <c r="B63" s="1033" t="s">
        <v>239</v>
      </c>
      <c r="C63" s="1034" t="s">
        <v>239</v>
      </c>
    </row>
    <row r="64" spans="1:3" ht="11.25" customHeight="1" thickTop="1">
      <c r="A64" s="1021" t="s">
        <v>274</v>
      </c>
      <c r="B64" s="1022"/>
      <c r="C64" s="1023"/>
    </row>
    <row r="65" spans="1:3" ht="12.6" thickBot="1">
      <c r="A65" s="148"/>
      <c r="B65" s="1033" t="s">
        <v>240</v>
      </c>
      <c r="C65" s="1034" t="s">
        <v>240</v>
      </c>
    </row>
    <row r="66" spans="1:3" ht="11.25" customHeight="1" thickTop="1" thickBot="1">
      <c r="A66" s="1035" t="s">
        <v>275</v>
      </c>
      <c r="B66" s="1036"/>
      <c r="C66" s="1037"/>
    </row>
    <row r="67" spans="1:3" ht="12.6" thickTop="1">
      <c r="A67" s="147"/>
      <c r="B67" s="1038" t="s">
        <v>241</v>
      </c>
      <c r="C67" s="1039" t="s">
        <v>241</v>
      </c>
    </row>
    <row r="68" spans="1:3">
      <c r="A68" s="297"/>
      <c r="B68" s="1015" t="s">
        <v>859</v>
      </c>
      <c r="C68" s="1016" t="s">
        <v>242</v>
      </c>
    </row>
    <row r="69" spans="1:3">
      <c r="A69" s="297"/>
      <c r="B69" s="1015" t="s">
        <v>243</v>
      </c>
      <c r="C69" s="1016" t="s">
        <v>243</v>
      </c>
    </row>
    <row r="70" spans="1:3" ht="54.9" customHeight="1">
      <c r="A70" s="297"/>
      <c r="B70" s="1031" t="s">
        <v>688</v>
      </c>
      <c r="C70" s="1032" t="s">
        <v>244</v>
      </c>
    </row>
    <row r="71" spans="1:3" ht="33.75" customHeight="1">
      <c r="A71" s="297"/>
      <c r="B71" s="1031" t="s">
        <v>278</v>
      </c>
      <c r="C71" s="1032" t="s">
        <v>245</v>
      </c>
    </row>
    <row r="72" spans="1:3" ht="15.75" customHeight="1">
      <c r="A72" s="297"/>
      <c r="B72" s="1031" t="s">
        <v>860</v>
      </c>
      <c r="C72" s="1032" t="s">
        <v>246</v>
      </c>
    </row>
    <row r="73" spans="1:3">
      <c r="A73" s="297"/>
      <c r="B73" s="1015" t="s">
        <v>247</v>
      </c>
      <c r="C73" s="1016" t="s">
        <v>247</v>
      </c>
    </row>
    <row r="74" spans="1:3" ht="12.6" thickBot="1">
      <c r="A74" s="148"/>
      <c r="B74" s="1033" t="s">
        <v>248</v>
      </c>
      <c r="C74" s="1034" t="s">
        <v>248</v>
      </c>
    </row>
    <row r="75" spans="1:3" ht="12.6" thickTop="1">
      <c r="A75" s="1021" t="s">
        <v>302</v>
      </c>
      <c r="B75" s="1022"/>
      <c r="C75" s="1023"/>
    </row>
    <row r="76" spans="1:3">
      <c r="A76" s="297"/>
      <c r="B76" s="1015" t="s">
        <v>240</v>
      </c>
      <c r="C76" s="1016"/>
    </row>
    <row r="77" spans="1:3">
      <c r="A77" s="297"/>
      <c r="B77" s="1015" t="s">
        <v>300</v>
      </c>
      <c r="C77" s="1016"/>
    </row>
    <row r="78" spans="1:3">
      <c r="A78" s="297"/>
      <c r="B78" s="1015" t="s">
        <v>301</v>
      </c>
      <c r="C78" s="1016"/>
    </row>
    <row r="79" spans="1:3">
      <c r="A79" s="1021" t="s">
        <v>303</v>
      </c>
      <c r="B79" s="1022"/>
      <c r="C79" s="1023"/>
    </row>
    <row r="80" spans="1:3">
      <c r="A80" s="297"/>
      <c r="B80" s="1015" t="s">
        <v>240</v>
      </c>
      <c r="C80" s="1016"/>
    </row>
    <row r="81" spans="1:3">
      <c r="A81" s="297"/>
      <c r="B81" s="1015" t="s">
        <v>304</v>
      </c>
      <c r="C81" s="1016"/>
    </row>
    <row r="82" spans="1:3" ht="79.5" customHeight="1">
      <c r="A82" s="297"/>
      <c r="B82" s="1015" t="s">
        <v>318</v>
      </c>
      <c r="C82" s="1016"/>
    </row>
    <row r="83" spans="1:3" ht="53.25" customHeight="1">
      <c r="A83" s="297"/>
      <c r="B83" s="1015" t="s">
        <v>317</v>
      </c>
      <c r="C83" s="1016"/>
    </row>
    <row r="84" spans="1:3">
      <c r="A84" s="297"/>
      <c r="B84" s="1015" t="s">
        <v>305</v>
      </c>
      <c r="C84" s="1016"/>
    </row>
    <row r="85" spans="1:3">
      <c r="A85" s="297"/>
      <c r="B85" s="1015" t="s">
        <v>306</v>
      </c>
      <c r="C85" s="1016"/>
    </row>
    <row r="86" spans="1:3">
      <c r="A86" s="297"/>
      <c r="B86" s="1015" t="s">
        <v>307</v>
      </c>
      <c r="C86" s="1016"/>
    </row>
    <row r="87" spans="1:3">
      <c r="A87" s="1021" t="s">
        <v>308</v>
      </c>
      <c r="B87" s="1022"/>
      <c r="C87" s="1023"/>
    </row>
    <row r="88" spans="1:3">
      <c r="A88" s="297"/>
      <c r="B88" s="1015" t="s">
        <v>240</v>
      </c>
      <c r="C88" s="1016"/>
    </row>
    <row r="89" spans="1:3">
      <c r="A89" s="297"/>
      <c r="B89" s="1015" t="s">
        <v>310</v>
      </c>
      <c r="C89" s="1016"/>
    </row>
    <row r="90" spans="1:3" ht="12" customHeight="1">
      <c r="A90" s="297"/>
      <c r="B90" s="1015" t="s">
        <v>311</v>
      </c>
      <c r="C90" s="1016"/>
    </row>
    <row r="91" spans="1:3">
      <c r="A91" s="297"/>
      <c r="B91" s="1015" t="s">
        <v>312</v>
      </c>
      <c r="C91" s="1016"/>
    </row>
    <row r="92" spans="1:3" ht="24.75" customHeight="1">
      <c r="A92" s="297"/>
      <c r="B92" s="1024" t="s">
        <v>348</v>
      </c>
      <c r="C92" s="1025"/>
    </row>
    <row r="93" spans="1:3" ht="24" customHeight="1">
      <c r="A93" s="297"/>
      <c r="B93" s="1024" t="s">
        <v>349</v>
      </c>
      <c r="C93" s="1025"/>
    </row>
    <row r="94" spans="1:3" ht="13.5" customHeight="1">
      <c r="A94" s="297"/>
      <c r="B94" s="1026" t="s">
        <v>313</v>
      </c>
      <c r="C94" s="1027"/>
    </row>
    <row r="95" spans="1:3" ht="11.25" customHeight="1" thickBot="1">
      <c r="A95" s="1028" t="s">
        <v>344</v>
      </c>
      <c r="B95" s="1029"/>
      <c r="C95" s="1030"/>
    </row>
    <row r="96" spans="1:3" ht="13.2" thickTop="1" thickBot="1">
      <c r="A96" s="1020" t="s">
        <v>249</v>
      </c>
      <c r="B96" s="1020"/>
      <c r="C96" s="1020"/>
    </row>
    <row r="97" spans="1:3">
      <c r="A97" s="218">
        <v>2</v>
      </c>
      <c r="B97" s="283" t="s">
        <v>324</v>
      </c>
      <c r="C97" s="283" t="s">
        <v>345</v>
      </c>
    </row>
    <row r="98" spans="1:3">
      <c r="A98" s="152">
        <v>3</v>
      </c>
      <c r="B98" s="284" t="s">
        <v>325</v>
      </c>
      <c r="C98" s="285" t="s">
        <v>346</v>
      </c>
    </row>
    <row r="99" spans="1:3">
      <c r="A99" s="152">
        <v>4</v>
      </c>
      <c r="B99" s="284" t="s">
        <v>326</v>
      </c>
      <c r="C99" s="285" t="s">
        <v>350</v>
      </c>
    </row>
    <row r="100" spans="1:3" ht="11.25" customHeight="1">
      <c r="A100" s="152">
        <v>5</v>
      </c>
      <c r="B100" s="284" t="s">
        <v>327</v>
      </c>
      <c r="C100" s="285" t="s">
        <v>347</v>
      </c>
    </row>
    <row r="101" spans="1:3" ht="12" customHeight="1">
      <c r="A101" s="152">
        <v>6</v>
      </c>
      <c r="B101" s="284" t="s">
        <v>342</v>
      </c>
      <c r="C101" s="285" t="s">
        <v>328</v>
      </c>
    </row>
    <row r="102" spans="1:3" ht="12" customHeight="1">
      <c r="A102" s="152">
        <v>7</v>
      </c>
      <c r="B102" s="284" t="s">
        <v>329</v>
      </c>
      <c r="C102" s="285" t="s">
        <v>343</v>
      </c>
    </row>
    <row r="103" spans="1:3">
      <c r="A103" s="152">
        <v>8</v>
      </c>
      <c r="B103" s="284" t="s">
        <v>334</v>
      </c>
      <c r="C103" s="285" t="s">
        <v>354</v>
      </c>
    </row>
    <row r="104" spans="1:3" ht="11.25" customHeight="1">
      <c r="A104" s="1021" t="s">
        <v>314</v>
      </c>
      <c r="B104" s="1022"/>
      <c r="C104" s="1023"/>
    </row>
    <row r="105" spans="1:3" ht="12" customHeight="1">
      <c r="A105" s="297"/>
      <c r="B105" s="1015" t="s">
        <v>240</v>
      </c>
      <c r="C105" s="1016"/>
    </row>
    <row r="106" spans="1:3">
      <c r="A106" s="1021" t="s">
        <v>489</v>
      </c>
      <c r="B106" s="1022"/>
      <c r="C106" s="1023"/>
    </row>
    <row r="107" spans="1:3" ht="12" customHeight="1">
      <c r="A107" s="297"/>
      <c r="B107" s="1015" t="s">
        <v>491</v>
      </c>
      <c r="C107" s="1016"/>
    </row>
    <row r="108" spans="1:3">
      <c r="A108" s="297"/>
      <c r="B108" s="1015" t="s">
        <v>492</v>
      </c>
      <c r="C108" s="1016"/>
    </row>
    <row r="109" spans="1:3">
      <c r="A109" s="297"/>
      <c r="B109" s="1015" t="s">
        <v>490</v>
      </c>
      <c r="C109" s="1016"/>
    </row>
    <row r="110" spans="1:3">
      <c r="A110" s="1012" t="s">
        <v>724</v>
      </c>
      <c r="B110" s="1012"/>
      <c r="C110" s="1012"/>
    </row>
    <row r="111" spans="1:3">
      <c r="A111" s="1017" t="s">
        <v>187</v>
      </c>
      <c r="B111" s="1017"/>
      <c r="C111" s="1017"/>
    </row>
    <row r="112" spans="1:3">
      <c r="A112" s="472">
        <v>1</v>
      </c>
      <c r="B112" s="1002" t="s">
        <v>607</v>
      </c>
      <c r="C112" s="1003"/>
    </row>
    <row r="113" spans="1:3">
      <c r="A113" s="472">
        <v>2</v>
      </c>
      <c r="B113" s="1018" t="s">
        <v>608</v>
      </c>
      <c r="C113" s="1019"/>
    </row>
    <row r="114" spans="1:3">
      <c r="A114" s="472">
        <v>3</v>
      </c>
      <c r="B114" s="1002" t="s">
        <v>934</v>
      </c>
      <c r="C114" s="1003"/>
    </row>
    <row r="115" spans="1:3">
      <c r="A115" s="472">
        <v>4</v>
      </c>
      <c r="B115" s="1002" t="s">
        <v>933</v>
      </c>
      <c r="C115" s="1003"/>
    </row>
    <row r="116" spans="1:3">
      <c r="A116" s="472">
        <v>5</v>
      </c>
      <c r="B116" s="476" t="s">
        <v>932</v>
      </c>
      <c r="C116" s="475"/>
    </row>
    <row r="117" spans="1:3">
      <c r="A117" s="472">
        <v>6</v>
      </c>
      <c r="B117" s="1002" t="s">
        <v>946</v>
      </c>
      <c r="C117" s="1003"/>
    </row>
    <row r="118" spans="1:3" ht="48.6" customHeight="1">
      <c r="A118" s="472">
        <v>7</v>
      </c>
      <c r="B118" s="1002" t="s">
        <v>947</v>
      </c>
      <c r="C118" s="1003"/>
    </row>
    <row r="119" spans="1:3">
      <c r="A119" s="446">
        <v>8</v>
      </c>
      <c r="B119" s="443" t="s">
        <v>634</v>
      </c>
      <c r="C119" s="469" t="s">
        <v>931</v>
      </c>
    </row>
    <row r="120" spans="1:3" ht="24">
      <c r="A120" s="472">
        <v>9.01</v>
      </c>
      <c r="B120" s="443" t="s">
        <v>518</v>
      </c>
      <c r="C120" s="456" t="s">
        <v>683</v>
      </c>
    </row>
    <row r="121" spans="1:3" ht="36">
      <c r="A121" s="472">
        <v>9.02</v>
      </c>
      <c r="B121" s="443" t="s">
        <v>519</v>
      </c>
      <c r="C121" s="456" t="s">
        <v>686</v>
      </c>
    </row>
    <row r="122" spans="1:3">
      <c r="A122" s="472">
        <v>9.0299999999999994</v>
      </c>
      <c r="B122" s="459" t="s">
        <v>868</v>
      </c>
      <c r="C122" s="459" t="s">
        <v>609</v>
      </c>
    </row>
    <row r="123" spans="1:3">
      <c r="A123" s="472">
        <v>9.0399999999999991</v>
      </c>
      <c r="B123" s="443" t="s">
        <v>520</v>
      </c>
      <c r="C123" s="459" t="s">
        <v>610</v>
      </c>
    </row>
    <row r="124" spans="1:3">
      <c r="A124" s="472">
        <v>9.0500000000000007</v>
      </c>
      <c r="B124" s="443" t="s">
        <v>521</v>
      </c>
      <c r="C124" s="459" t="s">
        <v>611</v>
      </c>
    </row>
    <row r="125" spans="1:3" ht="24">
      <c r="A125" s="472">
        <v>9.06</v>
      </c>
      <c r="B125" s="443" t="s">
        <v>522</v>
      </c>
      <c r="C125" s="459" t="s">
        <v>612</v>
      </c>
    </row>
    <row r="126" spans="1:3">
      <c r="A126" s="472">
        <v>9.07</v>
      </c>
      <c r="B126" s="474" t="s">
        <v>523</v>
      </c>
      <c r="C126" s="459" t="s">
        <v>613</v>
      </c>
    </row>
    <row r="127" spans="1:3" ht="24">
      <c r="A127" s="472">
        <v>9.08</v>
      </c>
      <c r="B127" s="443" t="s">
        <v>524</v>
      </c>
      <c r="C127" s="459" t="s">
        <v>614</v>
      </c>
    </row>
    <row r="128" spans="1:3" ht="24">
      <c r="A128" s="472">
        <v>9.09</v>
      </c>
      <c r="B128" s="443" t="s">
        <v>525</v>
      </c>
      <c r="C128" s="459" t="s">
        <v>615</v>
      </c>
    </row>
    <row r="129" spans="1:3">
      <c r="A129" s="473">
        <v>9.1</v>
      </c>
      <c r="B129" s="443" t="s">
        <v>526</v>
      </c>
      <c r="C129" s="459" t="s">
        <v>616</v>
      </c>
    </row>
    <row r="130" spans="1:3">
      <c r="A130" s="472">
        <v>9.11</v>
      </c>
      <c r="B130" s="443" t="s">
        <v>527</v>
      </c>
      <c r="C130" s="459" t="s">
        <v>617</v>
      </c>
    </row>
    <row r="131" spans="1:3">
      <c r="A131" s="472">
        <v>9.1199999999999992</v>
      </c>
      <c r="B131" s="443" t="s">
        <v>528</v>
      </c>
      <c r="C131" s="459" t="s">
        <v>618</v>
      </c>
    </row>
    <row r="132" spans="1:3">
      <c r="A132" s="472">
        <v>9.1300000000000008</v>
      </c>
      <c r="B132" s="443" t="s">
        <v>529</v>
      </c>
      <c r="C132" s="459" t="s">
        <v>619</v>
      </c>
    </row>
    <row r="133" spans="1:3">
      <c r="A133" s="472">
        <v>9.14</v>
      </c>
      <c r="B133" s="443" t="s">
        <v>530</v>
      </c>
      <c r="C133" s="459" t="s">
        <v>620</v>
      </c>
    </row>
    <row r="134" spans="1:3">
      <c r="A134" s="472">
        <v>9.15</v>
      </c>
      <c r="B134" s="443" t="s">
        <v>531</v>
      </c>
      <c r="C134" s="459" t="s">
        <v>621</v>
      </c>
    </row>
    <row r="135" spans="1:3">
      <c r="A135" s="472">
        <v>9.16</v>
      </c>
      <c r="B135" s="443" t="s">
        <v>532</v>
      </c>
      <c r="C135" s="459" t="s">
        <v>622</v>
      </c>
    </row>
    <row r="136" spans="1:3">
      <c r="A136" s="472">
        <v>9.17</v>
      </c>
      <c r="B136" s="459" t="s">
        <v>533</v>
      </c>
      <c r="C136" s="459" t="s">
        <v>623</v>
      </c>
    </row>
    <row r="137" spans="1:3" ht="24">
      <c r="A137" s="472">
        <v>9.18</v>
      </c>
      <c r="B137" s="443" t="s">
        <v>534</v>
      </c>
      <c r="C137" s="459" t="s">
        <v>624</v>
      </c>
    </row>
    <row r="138" spans="1:3">
      <c r="A138" s="472">
        <v>9.19</v>
      </c>
      <c r="B138" s="443" t="s">
        <v>535</v>
      </c>
      <c r="C138" s="459" t="s">
        <v>625</v>
      </c>
    </row>
    <row r="139" spans="1:3">
      <c r="A139" s="473">
        <v>9.1999999999999993</v>
      </c>
      <c r="B139" s="443" t="s">
        <v>536</v>
      </c>
      <c r="C139" s="459" t="s">
        <v>626</v>
      </c>
    </row>
    <row r="140" spans="1:3">
      <c r="A140" s="472">
        <v>9.2100000000000009</v>
      </c>
      <c r="B140" s="443" t="s">
        <v>537</v>
      </c>
      <c r="C140" s="459" t="s">
        <v>627</v>
      </c>
    </row>
    <row r="141" spans="1:3">
      <c r="A141" s="472">
        <v>9.2200000000000006</v>
      </c>
      <c r="B141" s="443" t="s">
        <v>538</v>
      </c>
      <c r="C141" s="459" t="s">
        <v>628</v>
      </c>
    </row>
    <row r="142" spans="1:3" ht="24">
      <c r="A142" s="472">
        <v>9.23</v>
      </c>
      <c r="B142" s="443" t="s">
        <v>539</v>
      </c>
      <c r="C142" s="459" t="s">
        <v>629</v>
      </c>
    </row>
    <row r="143" spans="1:3" ht="24">
      <c r="A143" s="472">
        <v>9.24</v>
      </c>
      <c r="B143" s="443" t="s">
        <v>540</v>
      </c>
      <c r="C143" s="459" t="s">
        <v>630</v>
      </c>
    </row>
    <row r="144" spans="1:3">
      <c r="A144" s="472">
        <v>9.2500000000000107</v>
      </c>
      <c r="B144" s="443" t="s">
        <v>541</v>
      </c>
      <c r="C144" s="459" t="s">
        <v>631</v>
      </c>
    </row>
    <row r="145" spans="1:3" ht="24">
      <c r="A145" s="472">
        <v>9.2600000000000193</v>
      </c>
      <c r="B145" s="443" t="s">
        <v>632</v>
      </c>
      <c r="C145" s="471" t="s">
        <v>633</v>
      </c>
    </row>
    <row r="146" spans="1:3" s="298" customFormat="1" ht="24">
      <c r="A146" s="472">
        <v>9.2700000000000298</v>
      </c>
      <c r="B146" s="443" t="s">
        <v>99</v>
      </c>
      <c r="C146" s="471" t="s">
        <v>684</v>
      </c>
    </row>
    <row r="147" spans="1:3" s="298" customFormat="1">
      <c r="A147" s="447"/>
      <c r="B147" s="998" t="s">
        <v>635</v>
      </c>
      <c r="C147" s="999"/>
    </row>
    <row r="148" spans="1:3" s="298" customFormat="1">
      <c r="A148" s="446">
        <v>1</v>
      </c>
      <c r="B148" s="1004" t="s">
        <v>930</v>
      </c>
      <c r="C148" s="1005"/>
    </row>
    <row r="149" spans="1:3" s="298" customFormat="1">
      <c r="A149" s="446">
        <v>2</v>
      </c>
      <c r="B149" s="1004" t="s">
        <v>685</v>
      </c>
      <c r="C149" s="1005"/>
    </row>
    <row r="150" spans="1:3" s="298" customFormat="1">
      <c r="A150" s="446">
        <v>3</v>
      </c>
      <c r="B150" s="1004" t="s">
        <v>682</v>
      </c>
      <c r="C150" s="1005"/>
    </row>
    <row r="151" spans="1:3" s="298" customFormat="1">
      <c r="A151" s="447"/>
      <c r="B151" s="998" t="s">
        <v>636</v>
      </c>
      <c r="C151" s="999"/>
    </row>
    <row r="152" spans="1:3" s="298" customFormat="1">
      <c r="A152" s="446">
        <v>1</v>
      </c>
      <c r="B152" s="1006" t="s">
        <v>929</v>
      </c>
      <c r="C152" s="1007"/>
    </row>
    <row r="153" spans="1:3" s="298" customFormat="1">
      <c r="A153" s="446">
        <v>2</v>
      </c>
      <c r="B153" s="443" t="s">
        <v>866</v>
      </c>
      <c r="C153" s="469" t="s">
        <v>951</v>
      </c>
    </row>
    <row r="154" spans="1:3" ht="24">
      <c r="A154" s="446">
        <v>3</v>
      </c>
      <c r="B154" s="443" t="s">
        <v>865</v>
      </c>
      <c r="C154" s="469" t="s">
        <v>928</v>
      </c>
    </row>
    <row r="155" spans="1:3">
      <c r="A155" s="446">
        <v>4</v>
      </c>
      <c r="B155" s="443" t="s">
        <v>511</v>
      </c>
      <c r="C155" s="443" t="s">
        <v>952</v>
      </c>
    </row>
    <row r="156" spans="1:3" ht="24.9" customHeight="1">
      <c r="A156" s="447"/>
      <c r="B156" s="998" t="s">
        <v>637</v>
      </c>
      <c r="C156" s="999"/>
    </row>
    <row r="157" spans="1:3" ht="36">
      <c r="A157" s="446"/>
      <c r="B157" s="443" t="s">
        <v>917</v>
      </c>
      <c r="C157" s="448" t="s">
        <v>953</v>
      </c>
    </row>
    <row r="158" spans="1:3">
      <c r="A158" s="447"/>
      <c r="B158" s="998" t="s">
        <v>638</v>
      </c>
      <c r="C158" s="999"/>
    </row>
    <row r="159" spans="1:3" ht="39" customHeight="1">
      <c r="A159" s="447"/>
      <c r="B159" s="1000" t="s">
        <v>927</v>
      </c>
      <c r="C159" s="1001"/>
    </row>
    <row r="160" spans="1:3">
      <c r="A160" s="447" t="s">
        <v>639</v>
      </c>
      <c r="B160" s="470" t="s">
        <v>549</v>
      </c>
      <c r="C160" s="461" t="s">
        <v>640</v>
      </c>
    </row>
    <row r="161" spans="1:3">
      <c r="A161" s="447" t="s">
        <v>369</v>
      </c>
      <c r="B161" s="467" t="s">
        <v>550</v>
      </c>
      <c r="C161" s="469" t="s">
        <v>926</v>
      </c>
    </row>
    <row r="162" spans="1:3" ht="24">
      <c r="A162" s="447" t="s">
        <v>376</v>
      </c>
      <c r="B162" s="461" t="s">
        <v>551</v>
      </c>
      <c r="C162" s="469" t="s">
        <v>641</v>
      </c>
    </row>
    <row r="163" spans="1:3">
      <c r="A163" s="447" t="s">
        <v>642</v>
      </c>
      <c r="B163" s="467" t="s">
        <v>552</v>
      </c>
      <c r="C163" s="468" t="s">
        <v>643</v>
      </c>
    </row>
    <row r="164" spans="1:3" ht="24">
      <c r="A164" s="447" t="s">
        <v>644</v>
      </c>
      <c r="B164" s="467" t="s">
        <v>881</v>
      </c>
      <c r="C164" s="466" t="s">
        <v>925</v>
      </c>
    </row>
    <row r="165" spans="1:3" ht="24">
      <c r="A165" s="447" t="s">
        <v>377</v>
      </c>
      <c r="B165" s="467" t="s">
        <v>553</v>
      </c>
      <c r="C165" s="466" t="s">
        <v>646</v>
      </c>
    </row>
    <row r="166" spans="1:3" ht="24">
      <c r="A166" s="447" t="s">
        <v>645</v>
      </c>
      <c r="B166" s="464" t="s">
        <v>556</v>
      </c>
      <c r="C166" s="465" t="s">
        <v>653</v>
      </c>
    </row>
    <row r="167" spans="1:3" ht="24">
      <c r="A167" s="447" t="s">
        <v>647</v>
      </c>
      <c r="B167" s="464" t="s">
        <v>554</v>
      </c>
      <c r="C167" s="466" t="s">
        <v>649</v>
      </c>
    </row>
    <row r="168" spans="1:3" ht="26.4" customHeight="1">
      <c r="A168" s="447" t="s">
        <v>648</v>
      </c>
      <c r="B168" s="464" t="s">
        <v>555</v>
      </c>
      <c r="C168" s="465" t="s">
        <v>651</v>
      </c>
    </row>
    <row r="169" spans="1:3">
      <c r="A169" s="447" t="s">
        <v>650</v>
      </c>
      <c r="B169" s="441" t="s">
        <v>557</v>
      </c>
      <c r="C169" s="465" t="s">
        <v>655</v>
      </c>
    </row>
    <row r="170" spans="1:3" ht="24">
      <c r="A170" s="447" t="s">
        <v>652</v>
      </c>
      <c r="B170" s="464" t="s">
        <v>558</v>
      </c>
      <c r="C170" s="463" t="s">
        <v>656</v>
      </c>
    </row>
    <row r="171" spans="1:3">
      <c r="A171" s="447" t="s">
        <v>654</v>
      </c>
      <c r="B171" s="462" t="s">
        <v>559</v>
      </c>
      <c r="C171" s="461" t="s">
        <v>657</v>
      </c>
    </row>
    <row r="172" spans="1:3" ht="24">
      <c r="A172" s="447"/>
      <c r="B172" s="460" t="s">
        <v>924</v>
      </c>
      <c r="C172" s="459" t="s">
        <v>658</v>
      </c>
    </row>
    <row r="173" spans="1:3" ht="24">
      <c r="A173" s="447"/>
      <c r="B173" s="460" t="s">
        <v>923</v>
      </c>
      <c r="C173" s="459" t="s">
        <v>659</v>
      </c>
    </row>
    <row r="174" spans="1:3" ht="24">
      <c r="A174" s="447"/>
      <c r="B174" s="460" t="s">
        <v>922</v>
      </c>
      <c r="C174" s="459" t="s">
        <v>660</v>
      </c>
    </row>
    <row r="175" spans="1:3">
      <c r="A175" s="447"/>
      <c r="B175" s="998" t="s">
        <v>661</v>
      </c>
      <c r="C175" s="999"/>
    </row>
    <row r="176" spans="1:3">
      <c r="A176" s="447"/>
      <c r="B176" s="1004" t="s">
        <v>921</v>
      </c>
      <c r="C176" s="1005"/>
    </row>
    <row r="177" spans="1:3">
      <c r="A177" s="446">
        <v>1</v>
      </c>
      <c r="B177" s="459" t="s">
        <v>563</v>
      </c>
      <c r="C177" s="459" t="s">
        <v>563</v>
      </c>
    </row>
    <row r="178" spans="1:3" ht="24">
      <c r="A178" s="446">
        <v>2</v>
      </c>
      <c r="B178" s="459" t="s">
        <v>662</v>
      </c>
      <c r="C178" s="459" t="s">
        <v>663</v>
      </c>
    </row>
    <row r="179" spans="1:3">
      <c r="A179" s="446">
        <v>3</v>
      </c>
      <c r="B179" s="459" t="s">
        <v>565</v>
      </c>
      <c r="C179" s="459" t="s">
        <v>664</v>
      </c>
    </row>
    <row r="180" spans="1:3" ht="24">
      <c r="A180" s="446">
        <v>4</v>
      </c>
      <c r="B180" s="459" t="s">
        <v>566</v>
      </c>
      <c r="C180" s="459" t="s">
        <v>665</v>
      </c>
    </row>
    <row r="181" spans="1:3" ht="24">
      <c r="A181" s="446">
        <v>5</v>
      </c>
      <c r="B181" s="459" t="s">
        <v>567</v>
      </c>
      <c r="C181" s="459" t="s">
        <v>687</v>
      </c>
    </row>
    <row r="182" spans="1:3" ht="48">
      <c r="A182" s="446">
        <v>6</v>
      </c>
      <c r="B182" s="459" t="s">
        <v>568</v>
      </c>
      <c r="C182" s="459" t="s">
        <v>666</v>
      </c>
    </row>
    <row r="183" spans="1:3">
      <c r="A183" s="447"/>
      <c r="B183" s="998" t="s">
        <v>667</v>
      </c>
      <c r="C183" s="999"/>
    </row>
    <row r="184" spans="1:3">
      <c r="A184" s="447"/>
      <c r="B184" s="1009" t="s">
        <v>920</v>
      </c>
      <c r="C184" s="1010"/>
    </row>
    <row r="185" spans="1:3" ht="24">
      <c r="A185" s="447">
        <v>1.1000000000000001</v>
      </c>
      <c r="B185" s="458" t="s">
        <v>573</v>
      </c>
      <c r="C185" s="456" t="s">
        <v>668</v>
      </c>
    </row>
    <row r="186" spans="1:3" ht="50.1" customHeight="1">
      <c r="A186" s="447" t="s">
        <v>157</v>
      </c>
      <c r="B186" s="442" t="s">
        <v>574</v>
      </c>
      <c r="C186" s="456" t="s">
        <v>669</v>
      </c>
    </row>
    <row r="187" spans="1:3">
      <c r="A187" s="447" t="s">
        <v>575</v>
      </c>
      <c r="B187" s="457" t="s">
        <v>576</v>
      </c>
      <c r="C187" s="1011" t="s">
        <v>919</v>
      </c>
    </row>
    <row r="188" spans="1:3">
      <c r="A188" s="447" t="s">
        <v>577</v>
      </c>
      <c r="B188" s="457" t="s">
        <v>578</v>
      </c>
      <c r="C188" s="1011"/>
    </row>
    <row r="189" spans="1:3">
      <c r="A189" s="447" t="s">
        <v>579</v>
      </c>
      <c r="B189" s="457" t="s">
        <v>580</v>
      </c>
      <c r="C189" s="1011"/>
    </row>
    <row r="190" spans="1:3">
      <c r="A190" s="447" t="s">
        <v>581</v>
      </c>
      <c r="B190" s="457" t="s">
        <v>582</v>
      </c>
      <c r="C190" s="1011"/>
    </row>
    <row r="191" spans="1:3" ht="25.5" customHeight="1">
      <c r="A191" s="447">
        <v>1.2</v>
      </c>
      <c r="B191" s="455" t="s">
        <v>895</v>
      </c>
      <c r="C191" s="440" t="s">
        <v>954</v>
      </c>
    </row>
    <row r="192" spans="1:3" ht="24">
      <c r="A192" s="447" t="s">
        <v>584</v>
      </c>
      <c r="B192" s="450" t="s">
        <v>585</v>
      </c>
      <c r="C192" s="453" t="s">
        <v>670</v>
      </c>
    </row>
    <row r="193" spans="1:4" ht="24">
      <c r="A193" s="447" t="s">
        <v>586</v>
      </c>
      <c r="B193" s="454" t="s">
        <v>587</v>
      </c>
      <c r="C193" s="453" t="s">
        <v>671</v>
      </c>
    </row>
    <row r="194" spans="1:4" ht="26.1" customHeight="1">
      <c r="A194" s="447" t="s">
        <v>588</v>
      </c>
      <c r="B194" s="452" t="s">
        <v>589</v>
      </c>
      <c r="C194" s="440" t="s">
        <v>672</v>
      </c>
    </row>
    <row r="195" spans="1:4" ht="24">
      <c r="A195" s="447" t="s">
        <v>590</v>
      </c>
      <c r="B195" s="451" t="s">
        <v>591</v>
      </c>
      <c r="C195" s="440" t="s">
        <v>673</v>
      </c>
      <c r="D195" s="299"/>
    </row>
    <row r="196" spans="1:4" ht="12.6">
      <c r="A196" s="447">
        <v>1.4</v>
      </c>
      <c r="B196" s="450" t="s">
        <v>680</v>
      </c>
      <c r="C196" s="449" t="s">
        <v>674</v>
      </c>
      <c r="D196" s="300"/>
    </row>
    <row r="197" spans="1:4" ht="12.6">
      <c r="A197" s="447">
        <v>1.5</v>
      </c>
      <c r="B197" s="450" t="s">
        <v>681</v>
      </c>
      <c r="C197" s="449" t="s">
        <v>674</v>
      </c>
      <c r="D197" s="301"/>
    </row>
    <row r="198" spans="1:4" ht="12.6">
      <c r="A198" s="447"/>
      <c r="B198" s="1012" t="s">
        <v>675</v>
      </c>
      <c r="C198" s="1012"/>
      <c r="D198" s="301"/>
    </row>
    <row r="199" spans="1:4" ht="12.6">
      <c r="A199" s="447"/>
      <c r="B199" s="1009" t="s">
        <v>918</v>
      </c>
      <c r="C199" s="1009"/>
      <c r="D199" s="301"/>
    </row>
    <row r="200" spans="1:4" ht="12.6">
      <c r="A200" s="446"/>
      <c r="B200" s="443" t="s">
        <v>917</v>
      </c>
      <c r="C200" s="448" t="s">
        <v>951</v>
      </c>
      <c r="D200" s="301"/>
    </row>
    <row r="201" spans="1:4" ht="12.6">
      <c r="A201" s="447"/>
      <c r="B201" s="1012" t="s">
        <v>676</v>
      </c>
      <c r="C201" s="1012"/>
      <c r="D201" s="302"/>
    </row>
    <row r="202" spans="1:4" ht="12.6">
      <c r="A202" s="446"/>
      <c r="B202" s="1013" t="s">
        <v>916</v>
      </c>
      <c r="C202" s="1013"/>
      <c r="D202" s="303"/>
    </row>
    <row r="203" spans="1:4" ht="12.6">
      <c r="B203" s="1012" t="s">
        <v>714</v>
      </c>
      <c r="C203" s="1012"/>
      <c r="D203" s="304"/>
    </row>
    <row r="204" spans="1:4" ht="24">
      <c r="A204" s="442">
        <v>1</v>
      </c>
      <c r="B204" s="443" t="s">
        <v>690</v>
      </c>
      <c r="C204" s="440" t="s">
        <v>702</v>
      </c>
      <c r="D204" s="303"/>
    </row>
    <row r="205" spans="1:4" ht="18" customHeight="1">
      <c r="A205" s="442">
        <v>2</v>
      </c>
      <c r="B205" s="443" t="s">
        <v>691</v>
      </c>
      <c r="C205" s="440" t="s">
        <v>703</v>
      </c>
      <c r="D205" s="304"/>
    </row>
    <row r="206" spans="1:4" ht="24">
      <c r="A206" s="442">
        <v>3</v>
      </c>
      <c r="B206" s="443" t="s">
        <v>692</v>
      </c>
      <c r="C206" s="443" t="s">
        <v>704</v>
      </c>
      <c r="D206" s="305"/>
    </row>
    <row r="207" spans="1:4" ht="12.6">
      <c r="A207" s="442">
        <v>4</v>
      </c>
      <c r="B207" s="443" t="s">
        <v>693</v>
      </c>
      <c r="C207" s="443" t="s">
        <v>705</v>
      </c>
      <c r="D207" s="305"/>
    </row>
    <row r="208" spans="1:4" ht="24">
      <c r="A208" s="442">
        <v>5</v>
      </c>
      <c r="B208" s="443" t="s">
        <v>694</v>
      </c>
      <c r="C208" s="443" t="s">
        <v>706</v>
      </c>
    </row>
    <row r="209" spans="1:3" ht="24.6" customHeight="1">
      <c r="A209" s="442">
        <v>6</v>
      </c>
      <c r="B209" s="443" t="s">
        <v>695</v>
      </c>
      <c r="C209" s="443" t="s">
        <v>707</v>
      </c>
    </row>
    <row r="210" spans="1:3" ht="24">
      <c r="A210" s="442">
        <v>7</v>
      </c>
      <c r="B210" s="443" t="s">
        <v>696</v>
      </c>
      <c r="C210" s="443" t="s">
        <v>708</v>
      </c>
    </row>
    <row r="211" spans="1:3">
      <c r="A211" s="442">
        <v>7.1</v>
      </c>
      <c r="B211" s="445" t="s">
        <v>697</v>
      </c>
      <c r="C211" s="443" t="s">
        <v>709</v>
      </c>
    </row>
    <row r="212" spans="1:3">
      <c r="A212" s="442">
        <v>7.2</v>
      </c>
      <c r="B212" s="445" t="s">
        <v>698</v>
      </c>
      <c r="C212" s="443" t="s">
        <v>710</v>
      </c>
    </row>
    <row r="213" spans="1:3">
      <c r="A213" s="442">
        <v>7.3</v>
      </c>
      <c r="B213" s="444" t="s">
        <v>699</v>
      </c>
      <c r="C213" s="443" t="s">
        <v>711</v>
      </c>
    </row>
    <row r="214" spans="1:3" ht="39.6" customHeight="1">
      <c r="A214" s="442">
        <v>8</v>
      </c>
      <c r="B214" s="443" t="s">
        <v>700</v>
      </c>
      <c r="C214" s="440" t="s">
        <v>712</v>
      </c>
    </row>
    <row r="215" spans="1:3">
      <c r="A215" s="442">
        <v>9</v>
      </c>
      <c r="B215" s="443" t="s">
        <v>701</v>
      </c>
      <c r="C215" s="440" t="s">
        <v>713</v>
      </c>
    </row>
    <row r="216" spans="1:3">
      <c r="A216" s="485">
        <v>10.1</v>
      </c>
      <c r="B216" s="486" t="s">
        <v>721</v>
      </c>
      <c r="C216" s="477" t="s">
        <v>722</v>
      </c>
    </row>
    <row r="217" spans="1:3">
      <c r="A217" s="1014"/>
      <c r="B217" s="487" t="s">
        <v>908</v>
      </c>
      <c r="C217" s="440" t="s">
        <v>915</v>
      </c>
    </row>
    <row r="218" spans="1:3">
      <c r="A218" s="1014"/>
      <c r="B218" s="441" t="s">
        <v>572</v>
      </c>
      <c r="C218" s="440" t="s">
        <v>914</v>
      </c>
    </row>
    <row r="219" spans="1:3">
      <c r="A219" s="1014"/>
      <c r="B219" s="441" t="s">
        <v>907</v>
      </c>
      <c r="C219" s="440" t="s">
        <v>955</v>
      </c>
    </row>
    <row r="220" spans="1:3">
      <c r="A220" s="1014"/>
      <c r="B220" s="441" t="s">
        <v>715</v>
      </c>
      <c r="C220" s="440" t="s">
        <v>913</v>
      </c>
    </row>
    <row r="221" spans="1:3" ht="24">
      <c r="A221" s="1014"/>
      <c r="B221" s="441" t="s">
        <v>719</v>
      </c>
      <c r="C221" s="456" t="s">
        <v>912</v>
      </c>
    </row>
    <row r="222" spans="1:3" ht="36">
      <c r="A222" s="1014"/>
      <c r="B222" s="441" t="s">
        <v>718</v>
      </c>
      <c r="C222" s="440" t="s">
        <v>911</v>
      </c>
    </row>
    <row r="223" spans="1:3">
      <c r="A223" s="1014"/>
      <c r="B223" s="441" t="s">
        <v>956</v>
      </c>
      <c r="C223" s="440" t="s">
        <v>910</v>
      </c>
    </row>
    <row r="224" spans="1:3" ht="24">
      <c r="A224" s="1014"/>
      <c r="B224" s="441" t="s">
        <v>957</v>
      </c>
      <c r="C224" s="440" t="s">
        <v>909</v>
      </c>
    </row>
    <row r="225" spans="1:3" ht="12.6">
      <c r="A225" s="478"/>
      <c r="B225" s="479"/>
      <c r="C225" s="480"/>
    </row>
    <row r="226" spans="1:3" ht="12.6">
      <c r="A226" s="478"/>
      <c r="B226" s="480"/>
      <c r="C226" s="481"/>
    </row>
    <row r="227" spans="1:3" ht="12.6">
      <c r="A227" s="478"/>
      <c r="B227" s="480"/>
      <c r="C227" s="481"/>
    </row>
    <row r="228" spans="1:3" ht="12.6">
      <c r="A228" s="478"/>
      <c r="B228" s="482"/>
      <c r="C228" s="481"/>
    </row>
    <row r="229" spans="1:3">
      <c r="A229" s="1008"/>
      <c r="B229" s="483"/>
      <c r="C229" s="481"/>
    </row>
    <row r="230" spans="1:3">
      <c r="A230" s="1008"/>
      <c r="B230" s="483"/>
      <c r="C230" s="481"/>
    </row>
    <row r="231" spans="1:3">
      <c r="A231" s="1008"/>
      <c r="B231" s="483"/>
      <c r="C231" s="481"/>
    </row>
    <row r="232" spans="1:3">
      <c r="A232" s="1008"/>
      <c r="B232" s="483"/>
      <c r="C232" s="484"/>
    </row>
    <row r="233" spans="1:3" ht="40.5" customHeight="1">
      <c r="A233" s="1008"/>
      <c r="B233" s="483"/>
      <c r="C233" s="481"/>
    </row>
    <row r="234" spans="1:3" ht="24" customHeight="1">
      <c r="A234" s="1008"/>
      <c r="B234" s="483"/>
      <c r="C234" s="481"/>
    </row>
    <row r="235" spans="1:3">
      <c r="A235" s="1008"/>
      <c r="B235" s="483"/>
      <c r="C235" s="481"/>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80" zoomScaleNormal="80" workbookViewId="0">
      <selection activeCell="E17" sqref="E17:H44"/>
    </sheetView>
  </sheetViews>
  <sheetFormatPr defaultRowHeight="14.4"/>
  <cols>
    <col min="2" max="2" width="66.5546875" customWidth="1"/>
    <col min="3" max="8" width="13.77734375" customWidth="1"/>
  </cols>
  <sheetData>
    <row r="1" spans="1:8">
      <c r="A1" s="17" t="s">
        <v>108</v>
      </c>
      <c r="B1" s="253" t="str">
        <f>Info!C2</f>
        <v>სს ”ლიბერთი ბანკი”</v>
      </c>
      <c r="C1" s="16"/>
      <c r="D1" s="215"/>
      <c r="E1" s="215"/>
      <c r="F1" s="215"/>
      <c r="G1" s="215"/>
    </row>
    <row r="2" spans="1:8">
      <c r="A2" s="17" t="s">
        <v>109</v>
      </c>
      <c r="B2" s="496">
        <f>'1. key ratios'!B2</f>
        <v>45199</v>
      </c>
      <c r="C2" s="29"/>
      <c r="D2" s="18"/>
      <c r="E2" s="18"/>
      <c r="F2" s="18"/>
      <c r="G2" s="18"/>
      <c r="H2" s="1"/>
    </row>
    <row r="3" spans="1:8" ht="15" thickBot="1">
      <c r="A3" s="17"/>
      <c r="B3" s="16"/>
      <c r="C3" s="29"/>
      <c r="D3" s="18"/>
      <c r="E3" s="18"/>
      <c r="F3" s="18"/>
      <c r="G3" s="18"/>
      <c r="H3" s="1"/>
    </row>
    <row r="4" spans="1:8">
      <c r="A4" s="893" t="s">
        <v>25</v>
      </c>
      <c r="B4" s="891" t="s">
        <v>166</v>
      </c>
      <c r="C4" s="886" t="s">
        <v>114</v>
      </c>
      <c r="D4" s="886"/>
      <c r="E4" s="886"/>
      <c r="F4" s="886" t="s">
        <v>115</v>
      </c>
      <c r="G4" s="886"/>
      <c r="H4" s="887"/>
    </row>
    <row r="5" spans="1:8" ht="15.6" customHeight="1">
      <c r="A5" s="894"/>
      <c r="B5" s="892"/>
      <c r="C5" s="726" t="s">
        <v>26</v>
      </c>
      <c r="D5" s="726" t="s">
        <v>88</v>
      </c>
      <c r="E5" s="726" t="s">
        <v>66</v>
      </c>
      <c r="F5" s="726" t="s">
        <v>26</v>
      </c>
      <c r="G5" s="726" t="s">
        <v>88</v>
      </c>
      <c r="H5" s="800" t="s">
        <v>66</v>
      </c>
    </row>
    <row r="6" spans="1:8">
      <c r="A6" s="806">
        <v>1</v>
      </c>
      <c r="B6" s="320" t="s">
        <v>776</v>
      </c>
      <c r="C6" s="727">
        <f>SUM(C7:C12)</f>
        <v>350052422.47000003</v>
      </c>
      <c r="D6" s="727">
        <f>SUM(D7:D12)</f>
        <v>34391675.350000001</v>
      </c>
      <c r="E6" s="728">
        <f>C6+D6</f>
        <v>384444097.82000005</v>
      </c>
      <c r="F6" s="727">
        <f>SUM(F7:F12)</f>
        <v>297404865</v>
      </c>
      <c r="G6" s="727">
        <f>SUM(G7:G12)</f>
        <v>25548604</v>
      </c>
      <c r="H6" s="807">
        <f>F6+G6</f>
        <v>322953469</v>
      </c>
    </row>
    <row r="7" spans="1:8">
      <c r="A7" s="806">
        <v>1.1000000000000001</v>
      </c>
      <c r="B7" s="321" t="s">
        <v>730</v>
      </c>
      <c r="C7" s="727"/>
      <c r="D7" s="727"/>
      <c r="E7" s="728">
        <f t="shared" ref="E7:E45" si="0">C7+D7</f>
        <v>0</v>
      </c>
      <c r="F7" s="727"/>
      <c r="G7" s="727"/>
      <c r="H7" s="807">
        <f t="shared" ref="H7:H45" si="1">F7+G7</f>
        <v>0</v>
      </c>
    </row>
    <row r="8" spans="1:8" ht="20.399999999999999">
      <c r="A8" s="806">
        <v>1.2</v>
      </c>
      <c r="B8" s="321" t="s">
        <v>777</v>
      </c>
      <c r="C8" s="727"/>
      <c r="D8" s="727"/>
      <c r="E8" s="728">
        <f t="shared" si="0"/>
        <v>0</v>
      </c>
      <c r="F8" s="727"/>
      <c r="G8" s="727"/>
      <c r="H8" s="807">
        <f t="shared" si="1"/>
        <v>0</v>
      </c>
    </row>
    <row r="9" spans="1:8" ht="21.6" customHeight="1">
      <c r="A9" s="806">
        <v>1.3</v>
      </c>
      <c r="B9" s="318" t="s">
        <v>778</v>
      </c>
      <c r="C9" s="727"/>
      <c r="D9" s="727"/>
      <c r="E9" s="728">
        <f t="shared" si="0"/>
        <v>0</v>
      </c>
      <c r="F9" s="727"/>
      <c r="G9" s="727"/>
      <c r="H9" s="807">
        <f t="shared" si="1"/>
        <v>0</v>
      </c>
    </row>
    <row r="10" spans="1:8" ht="20.399999999999999">
      <c r="A10" s="806">
        <v>1.4</v>
      </c>
      <c r="B10" s="318" t="s">
        <v>734</v>
      </c>
      <c r="C10" s="727"/>
      <c r="D10" s="727"/>
      <c r="E10" s="728">
        <f t="shared" si="0"/>
        <v>0</v>
      </c>
      <c r="F10" s="727"/>
      <c r="G10" s="727"/>
      <c r="H10" s="807">
        <f t="shared" si="1"/>
        <v>0</v>
      </c>
    </row>
    <row r="11" spans="1:8">
      <c r="A11" s="806">
        <v>1.5</v>
      </c>
      <c r="B11" s="318" t="s">
        <v>737</v>
      </c>
      <c r="C11" s="727">
        <v>341290332</v>
      </c>
      <c r="D11" s="727">
        <v>33959733</v>
      </c>
      <c r="E11" s="728">
        <f t="shared" si="0"/>
        <v>375250065</v>
      </c>
      <c r="F11" s="727">
        <v>289431354</v>
      </c>
      <c r="G11" s="727">
        <v>24867349</v>
      </c>
      <c r="H11" s="807">
        <f t="shared" si="1"/>
        <v>314298703</v>
      </c>
    </row>
    <row r="12" spans="1:8">
      <c r="A12" s="806">
        <v>1.6</v>
      </c>
      <c r="B12" s="322" t="s">
        <v>99</v>
      </c>
      <c r="C12" s="759">
        <v>8762090.4700000007</v>
      </c>
      <c r="D12" s="759">
        <v>431942.34999999992</v>
      </c>
      <c r="E12" s="728">
        <f>C12+D12</f>
        <v>9194032.8200000003</v>
      </c>
      <c r="F12" s="727">
        <v>7973511</v>
      </c>
      <c r="G12" s="727">
        <v>681255</v>
      </c>
      <c r="H12" s="807">
        <f t="shared" si="1"/>
        <v>8654766</v>
      </c>
    </row>
    <row r="13" spans="1:8">
      <c r="A13" s="806">
        <v>2</v>
      </c>
      <c r="B13" s="323" t="s">
        <v>779</v>
      </c>
      <c r="C13" s="727">
        <f>SUM(C14:C17)</f>
        <v>-160974910.19672579</v>
      </c>
      <c r="D13" s="727">
        <f>SUM(D14:D17)</f>
        <v>-11680426.585324608</v>
      </c>
      <c r="E13" s="728">
        <f t="shared" si="0"/>
        <v>-172655336.7820504</v>
      </c>
      <c r="F13" s="727">
        <f>SUM(F14:F17)</f>
        <v>-126876009</v>
      </c>
      <c r="G13" s="727">
        <f>SUM(G14:G17)</f>
        <v>-13273593</v>
      </c>
      <c r="H13" s="807">
        <f t="shared" si="1"/>
        <v>-140149602</v>
      </c>
    </row>
    <row r="14" spans="1:8">
      <c r="A14" s="806">
        <v>2.1</v>
      </c>
      <c r="B14" s="318" t="s">
        <v>780</v>
      </c>
      <c r="C14" s="727"/>
      <c r="D14" s="727"/>
      <c r="E14" s="728">
        <f t="shared" si="0"/>
        <v>0</v>
      </c>
      <c r="F14" s="727"/>
      <c r="G14" s="727"/>
      <c r="H14" s="807">
        <f t="shared" si="1"/>
        <v>0</v>
      </c>
    </row>
    <row r="15" spans="1:8" ht="24.6" customHeight="1">
      <c r="A15" s="806">
        <v>2.2000000000000002</v>
      </c>
      <c r="B15" s="318" t="s">
        <v>781</v>
      </c>
      <c r="C15" s="727"/>
      <c r="D15" s="727"/>
      <c r="E15" s="728">
        <f t="shared" si="0"/>
        <v>0</v>
      </c>
      <c r="F15" s="727"/>
      <c r="G15" s="727"/>
      <c r="H15" s="807">
        <f t="shared" si="1"/>
        <v>0</v>
      </c>
    </row>
    <row r="16" spans="1:8" ht="20.399999999999999" customHeight="1">
      <c r="A16" s="806">
        <v>2.2999999999999998</v>
      </c>
      <c r="B16" s="318" t="s">
        <v>782</v>
      </c>
      <c r="C16" s="759">
        <v>-160640758.53672579</v>
      </c>
      <c r="D16" s="759">
        <v>-10986771.755324608</v>
      </c>
      <c r="E16" s="728">
        <f t="shared" si="0"/>
        <v>-171627530.29205039</v>
      </c>
      <c r="F16" s="727">
        <v>-126656056</v>
      </c>
      <c r="G16" s="727">
        <v>-12344211</v>
      </c>
      <c r="H16" s="807">
        <f t="shared" si="1"/>
        <v>-139000267</v>
      </c>
    </row>
    <row r="17" spans="1:8">
      <c r="A17" s="806">
        <v>2.4</v>
      </c>
      <c r="B17" s="318" t="s">
        <v>783</v>
      </c>
      <c r="C17" s="759">
        <v>-334151.66000000009</v>
      </c>
      <c r="D17" s="759">
        <v>-693654.83</v>
      </c>
      <c r="E17" s="728">
        <f t="shared" si="0"/>
        <v>-1027806.49</v>
      </c>
      <c r="F17" s="727">
        <v>-219953</v>
      </c>
      <c r="G17" s="727">
        <v>-929382</v>
      </c>
      <c r="H17" s="807">
        <f t="shared" si="1"/>
        <v>-1149335</v>
      </c>
    </row>
    <row r="18" spans="1:8">
      <c r="A18" s="806">
        <v>3</v>
      </c>
      <c r="B18" s="323" t="s">
        <v>784</v>
      </c>
      <c r="C18" s="727"/>
      <c r="D18" s="727"/>
      <c r="E18" s="728">
        <f t="shared" si="0"/>
        <v>0</v>
      </c>
      <c r="F18" s="727"/>
      <c r="G18" s="727"/>
      <c r="H18" s="807">
        <f t="shared" si="1"/>
        <v>0</v>
      </c>
    </row>
    <row r="19" spans="1:8">
      <c r="A19" s="806">
        <v>4</v>
      </c>
      <c r="B19" s="323" t="s">
        <v>785</v>
      </c>
      <c r="C19" s="727">
        <v>30125342</v>
      </c>
      <c r="D19" s="727">
        <v>8273810</v>
      </c>
      <c r="E19" s="728">
        <f t="shared" si="0"/>
        <v>38399152</v>
      </c>
      <c r="F19" s="727">
        <v>23485777</v>
      </c>
      <c r="G19" s="727">
        <v>8690304</v>
      </c>
      <c r="H19" s="807">
        <f t="shared" si="1"/>
        <v>32176081</v>
      </c>
    </row>
    <row r="20" spans="1:8">
      <c r="A20" s="806">
        <v>5</v>
      </c>
      <c r="B20" s="323" t="s">
        <v>786</v>
      </c>
      <c r="C20" s="727">
        <v>-4720438</v>
      </c>
      <c r="D20" s="727">
        <v>-12637629</v>
      </c>
      <c r="E20" s="728">
        <f t="shared" si="0"/>
        <v>-17358067</v>
      </c>
      <c r="F20" s="727">
        <v>-2975414</v>
      </c>
      <c r="G20" s="727">
        <v>-9680006</v>
      </c>
      <c r="H20" s="807">
        <f t="shared" si="1"/>
        <v>-12655420</v>
      </c>
    </row>
    <row r="21" spans="1:8" ht="38.4" customHeight="1">
      <c r="A21" s="806">
        <v>6</v>
      </c>
      <c r="B21" s="323" t="s">
        <v>787</v>
      </c>
      <c r="C21" s="727">
        <v>-54768</v>
      </c>
      <c r="D21" s="727"/>
      <c r="E21" s="728">
        <f t="shared" si="0"/>
        <v>-54768</v>
      </c>
      <c r="F21" s="727">
        <v>363701</v>
      </c>
      <c r="G21" s="727"/>
      <c r="H21" s="807">
        <f t="shared" si="1"/>
        <v>363701</v>
      </c>
    </row>
    <row r="22" spans="1:8" ht="27.6" customHeight="1">
      <c r="A22" s="806">
        <v>7</v>
      </c>
      <c r="B22" s="323" t="s">
        <v>788</v>
      </c>
      <c r="C22" s="727"/>
      <c r="D22" s="727"/>
      <c r="E22" s="728">
        <f t="shared" si="0"/>
        <v>0</v>
      </c>
      <c r="F22" s="727"/>
      <c r="G22" s="727"/>
      <c r="H22" s="807">
        <f t="shared" si="1"/>
        <v>0</v>
      </c>
    </row>
    <row r="23" spans="1:8" ht="36.9" customHeight="1">
      <c r="A23" s="806">
        <v>8</v>
      </c>
      <c r="B23" s="324" t="s">
        <v>789</v>
      </c>
      <c r="C23" s="727"/>
      <c r="D23" s="727"/>
      <c r="E23" s="728">
        <f t="shared" si="0"/>
        <v>0</v>
      </c>
      <c r="F23" s="727"/>
      <c r="G23" s="727"/>
      <c r="H23" s="807">
        <f t="shared" si="1"/>
        <v>0</v>
      </c>
    </row>
    <row r="24" spans="1:8" ht="34.5" customHeight="1">
      <c r="A24" s="806">
        <v>9</v>
      </c>
      <c r="B24" s="324" t="s">
        <v>790</v>
      </c>
      <c r="C24" s="727"/>
      <c r="D24" s="727"/>
      <c r="E24" s="728">
        <f t="shared" si="0"/>
        <v>0</v>
      </c>
      <c r="F24" s="727"/>
      <c r="G24" s="727"/>
      <c r="H24" s="807">
        <f t="shared" si="1"/>
        <v>0</v>
      </c>
    </row>
    <row r="25" spans="1:8">
      <c r="A25" s="806">
        <v>10</v>
      </c>
      <c r="B25" s="323" t="s">
        <v>791</v>
      </c>
      <c r="C25" s="727"/>
      <c r="D25" s="727"/>
      <c r="E25" s="728">
        <f t="shared" si="0"/>
        <v>0</v>
      </c>
      <c r="F25" s="727"/>
      <c r="G25" s="727"/>
      <c r="H25" s="807">
        <f t="shared" si="1"/>
        <v>0</v>
      </c>
    </row>
    <row r="26" spans="1:8" ht="27" customHeight="1">
      <c r="A26" s="806">
        <v>11</v>
      </c>
      <c r="B26" s="325" t="s">
        <v>792</v>
      </c>
      <c r="C26" s="727"/>
      <c r="D26" s="727"/>
      <c r="E26" s="728">
        <f t="shared" si="0"/>
        <v>0</v>
      </c>
      <c r="F26" s="727"/>
      <c r="G26" s="727"/>
      <c r="H26" s="807">
        <f t="shared" si="1"/>
        <v>0</v>
      </c>
    </row>
    <row r="27" spans="1:8">
      <c r="A27" s="806">
        <v>12</v>
      </c>
      <c r="B27" s="323" t="s">
        <v>793</v>
      </c>
      <c r="C27" s="727">
        <v>12801447</v>
      </c>
      <c r="D27" s="727"/>
      <c r="E27" s="728">
        <f>C27+D27</f>
        <v>12801447</v>
      </c>
      <c r="F27" s="727">
        <v>16588437</v>
      </c>
      <c r="G27" s="727"/>
      <c r="H27" s="807">
        <f t="shared" si="1"/>
        <v>16588437</v>
      </c>
    </row>
    <row r="28" spans="1:8">
      <c r="A28" s="806">
        <v>13</v>
      </c>
      <c r="B28" s="326" t="s">
        <v>794</v>
      </c>
      <c r="C28" s="727">
        <v>-22232139</v>
      </c>
      <c r="D28" s="727">
        <v>-1002220</v>
      </c>
      <c r="E28" s="728">
        <f t="shared" si="0"/>
        <v>-23234359</v>
      </c>
      <c r="F28" s="727">
        <v>-23161535</v>
      </c>
      <c r="G28" s="727"/>
      <c r="H28" s="807">
        <f t="shared" si="1"/>
        <v>-23161535</v>
      </c>
    </row>
    <row r="29" spans="1:8">
      <c r="A29" s="806">
        <v>14</v>
      </c>
      <c r="B29" s="327" t="s">
        <v>795</v>
      </c>
      <c r="C29" s="727">
        <f>SUM(C30:C31)</f>
        <v>-92039612</v>
      </c>
      <c r="D29" s="727">
        <f>SUM(D30:D31)</f>
        <v>-613724</v>
      </c>
      <c r="E29" s="728">
        <f t="shared" si="0"/>
        <v>-92653336</v>
      </c>
      <c r="F29" s="727">
        <f>SUM(F30:F31)</f>
        <v>-82502905</v>
      </c>
      <c r="G29" s="727">
        <f>SUM(G30:G31)</f>
        <v>0</v>
      </c>
      <c r="H29" s="807">
        <f t="shared" si="1"/>
        <v>-82502905</v>
      </c>
    </row>
    <row r="30" spans="1:8">
      <c r="A30" s="806">
        <v>14.1</v>
      </c>
      <c r="B30" s="312" t="s">
        <v>796</v>
      </c>
      <c r="C30" s="727">
        <v>-86433242</v>
      </c>
      <c r="D30" s="727"/>
      <c r="E30" s="728">
        <f t="shared" si="0"/>
        <v>-86433242</v>
      </c>
      <c r="F30" s="727">
        <v>-74269160</v>
      </c>
      <c r="G30" s="727"/>
      <c r="H30" s="807">
        <f t="shared" si="1"/>
        <v>-74269160</v>
      </c>
    </row>
    <row r="31" spans="1:8">
      <c r="A31" s="806">
        <v>14.2</v>
      </c>
      <c r="B31" s="312" t="s">
        <v>797</v>
      </c>
      <c r="C31" s="727">
        <v>-5606370</v>
      </c>
      <c r="D31" s="727">
        <v>-613724</v>
      </c>
      <c r="E31" s="728">
        <f t="shared" si="0"/>
        <v>-6220094</v>
      </c>
      <c r="F31" s="727">
        <v>-8233745</v>
      </c>
      <c r="G31" s="727"/>
      <c r="H31" s="807">
        <f t="shared" si="1"/>
        <v>-8233745</v>
      </c>
    </row>
    <row r="32" spans="1:8">
      <c r="A32" s="806">
        <v>15</v>
      </c>
      <c r="B32" s="729" t="s">
        <v>798</v>
      </c>
      <c r="C32" s="727">
        <v>-26230449</v>
      </c>
      <c r="D32" s="727"/>
      <c r="E32" s="728">
        <f t="shared" si="0"/>
        <v>-26230449</v>
      </c>
      <c r="F32" s="727">
        <v>-25904152</v>
      </c>
      <c r="G32" s="727"/>
      <c r="H32" s="807">
        <f t="shared" si="1"/>
        <v>-25904152</v>
      </c>
    </row>
    <row r="33" spans="1:8" ht="22.5" customHeight="1">
      <c r="A33" s="806">
        <v>16</v>
      </c>
      <c r="B33" s="308" t="s">
        <v>799</v>
      </c>
      <c r="C33" s="727"/>
      <c r="D33" s="727"/>
      <c r="E33" s="728">
        <f t="shared" si="0"/>
        <v>0</v>
      </c>
      <c r="F33" s="727"/>
      <c r="G33" s="727"/>
      <c r="H33" s="807">
        <f t="shared" si="1"/>
        <v>0</v>
      </c>
    </row>
    <row r="34" spans="1:8">
      <c r="A34" s="806">
        <v>17</v>
      </c>
      <c r="B34" s="323" t="s">
        <v>800</v>
      </c>
      <c r="C34" s="727">
        <f>SUM(C35:C36)</f>
        <v>-527537</v>
      </c>
      <c r="D34" s="727">
        <f>SUM(D35:D36)</f>
        <v>33814</v>
      </c>
      <c r="E34" s="728">
        <f t="shared" si="0"/>
        <v>-493723</v>
      </c>
      <c r="F34" s="727">
        <f>SUM(F35:F36)</f>
        <v>-844142</v>
      </c>
      <c r="G34" s="727">
        <f>SUM(G35:G36)</f>
        <v>104758</v>
      </c>
      <c r="H34" s="807">
        <f t="shared" si="1"/>
        <v>-739384</v>
      </c>
    </row>
    <row r="35" spans="1:8">
      <c r="A35" s="806">
        <v>17.100000000000001</v>
      </c>
      <c r="B35" s="328" t="s">
        <v>801</v>
      </c>
      <c r="C35" s="727">
        <v>262064</v>
      </c>
      <c r="D35" s="727">
        <v>35845</v>
      </c>
      <c r="E35" s="728">
        <f t="shared" si="0"/>
        <v>297909</v>
      </c>
      <c r="F35" s="727">
        <v>355884</v>
      </c>
      <c r="G35" s="727">
        <v>104758</v>
      </c>
      <c r="H35" s="807">
        <f t="shared" si="1"/>
        <v>460642</v>
      </c>
    </row>
    <row r="36" spans="1:8">
      <c r="A36" s="806">
        <v>17.2</v>
      </c>
      <c r="B36" s="312" t="s">
        <v>802</v>
      </c>
      <c r="C36" s="727">
        <v>-789601</v>
      </c>
      <c r="D36" s="727">
        <v>-2031</v>
      </c>
      <c r="E36" s="728">
        <f t="shared" si="0"/>
        <v>-791632</v>
      </c>
      <c r="F36" s="727">
        <v>-1200026</v>
      </c>
      <c r="G36" s="727"/>
      <c r="H36" s="807">
        <f t="shared" si="1"/>
        <v>-1200026</v>
      </c>
    </row>
    <row r="37" spans="1:8" ht="41.4" customHeight="1">
      <c r="A37" s="806">
        <v>18</v>
      </c>
      <c r="B37" s="329" t="s">
        <v>803</v>
      </c>
      <c r="C37" s="727">
        <f>SUM(C38:C39)</f>
        <v>-29658447</v>
      </c>
      <c r="D37" s="727">
        <f>SUM(D38:D39)</f>
        <v>142146</v>
      </c>
      <c r="E37" s="728">
        <f t="shared" si="0"/>
        <v>-29516301</v>
      </c>
      <c r="F37" s="727">
        <f>SUM(F38:F39)</f>
        <v>-37515130</v>
      </c>
      <c r="G37" s="727">
        <f>SUM(G38:G39)</f>
        <v>7872912</v>
      </c>
      <c r="H37" s="807">
        <f t="shared" si="1"/>
        <v>-29642218</v>
      </c>
    </row>
    <row r="38" spans="1:8" ht="20.399999999999999">
      <c r="A38" s="806">
        <v>18.100000000000001</v>
      </c>
      <c r="B38" s="318" t="s">
        <v>804</v>
      </c>
      <c r="C38" s="727">
        <v>-2155086</v>
      </c>
      <c r="D38" s="727"/>
      <c r="E38" s="728">
        <f t="shared" si="0"/>
        <v>-2155086</v>
      </c>
      <c r="F38" s="727">
        <v>-13716697</v>
      </c>
      <c r="G38" s="727"/>
      <c r="H38" s="807">
        <f t="shared" si="1"/>
        <v>-13716697</v>
      </c>
    </row>
    <row r="39" spans="1:8">
      <c r="A39" s="806">
        <v>18.2</v>
      </c>
      <c r="B39" s="318" t="s">
        <v>805</v>
      </c>
      <c r="C39" s="727">
        <v>-27503361</v>
      </c>
      <c r="D39" s="727">
        <v>142146</v>
      </c>
      <c r="E39" s="728">
        <f t="shared" si="0"/>
        <v>-27361215</v>
      </c>
      <c r="F39" s="727">
        <v>-23798433</v>
      </c>
      <c r="G39" s="727">
        <v>7872912</v>
      </c>
      <c r="H39" s="807">
        <f t="shared" si="1"/>
        <v>-15925521</v>
      </c>
    </row>
    <row r="40" spans="1:8" ht="24.6" customHeight="1">
      <c r="A40" s="806">
        <v>19</v>
      </c>
      <c r="B40" s="329" t="s">
        <v>806</v>
      </c>
      <c r="C40" s="727"/>
      <c r="D40" s="727"/>
      <c r="E40" s="728">
        <f t="shared" si="0"/>
        <v>0</v>
      </c>
      <c r="F40" s="727"/>
      <c r="G40" s="727"/>
      <c r="H40" s="807">
        <f t="shared" si="1"/>
        <v>0</v>
      </c>
    </row>
    <row r="41" spans="1:8" ht="24.9" customHeight="1">
      <c r="A41" s="806">
        <v>20</v>
      </c>
      <c r="B41" s="329" t="s">
        <v>807</v>
      </c>
      <c r="C41" s="727"/>
      <c r="D41" s="727"/>
      <c r="E41" s="728">
        <f t="shared" si="0"/>
        <v>0</v>
      </c>
      <c r="F41" s="727"/>
      <c r="G41" s="727"/>
      <c r="H41" s="807">
        <f t="shared" si="1"/>
        <v>0</v>
      </c>
    </row>
    <row r="42" spans="1:8" ht="33" customHeight="1">
      <c r="A42" s="806">
        <v>21</v>
      </c>
      <c r="B42" s="330" t="s">
        <v>808</v>
      </c>
      <c r="C42" s="727"/>
      <c r="D42" s="727"/>
      <c r="E42" s="728">
        <f t="shared" si="0"/>
        <v>0</v>
      </c>
      <c r="F42" s="727"/>
      <c r="G42" s="727"/>
      <c r="H42" s="807">
        <f t="shared" si="1"/>
        <v>0</v>
      </c>
    </row>
    <row r="43" spans="1:8">
      <c r="A43" s="806">
        <v>22</v>
      </c>
      <c r="B43" s="730" t="s">
        <v>809</v>
      </c>
      <c r="C43" s="727">
        <f>SUM(C6,C13,C18,C19,C20,C21,C22,C23,C24,C25,C26,C27,C28,C29,C32,C33,C34,C37,C40,C41,C42)</f>
        <v>56540911.273274243</v>
      </c>
      <c r="D43" s="727">
        <f>SUM(D6,D13,D18,D19,D20,D21,D22,D23,D24,D25,D26,D27,D28,D29,D32,D33,D34,D37,D40,D41,D42)</f>
        <v>16907445.764675394</v>
      </c>
      <c r="E43" s="728">
        <f t="shared" si="0"/>
        <v>73448357.037949637</v>
      </c>
      <c r="F43" s="727">
        <f>SUM(F6,F13,F18,F19,F20,F21,F22,F23,F24,F25,F26,F27,F28,F29,F32,F33,F34,F37,F40,F41,F42)</f>
        <v>38063493</v>
      </c>
      <c r="G43" s="727">
        <f>SUM(G6,G13,G18,G19,G20,G21,G22,G23,G24,G25,G26,G27,G28,G29,G32,G33,G34,G37,G40,G41,G42)</f>
        <v>19262979</v>
      </c>
      <c r="H43" s="807">
        <f t="shared" si="1"/>
        <v>57326472</v>
      </c>
    </row>
    <row r="44" spans="1:8">
      <c r="A44" s="806">
        <v>23</v>
      </c>
      <c r="B44" s="730" t="s">
        <v>810</v>
      </c>
      <c r="C44" s="727">
        <v>10083943</v>
      </c>
      <c r="D44" s="727"/>
      <c r="E44" s="728">
        <f t="shared" si="0"/>
        <v>10083943</v>
      </c>
      <c r="F44" s="727">
        <v>4114697</v>
      </c>
      <c r="G44" s="727"/>
      <c r="H44" s="807">
        <f t="shared" si="1"/>
        <v>4114697</v>
      </c>
    </row>
    <row r="45" spans="1:8" ht="15" thickBot="1">
      <c r="A45" s="808">
        <v>24</v>
      </c>
      <c r="B45" s="809" t="s">
        <v>811</v>
      </c>
      <c r="C45" s="810">
        <f>C43-C44</f>
        <v>46456968.273274243</v>
      </c>
      <c r="D45" s="810">
        <f>D43-D44</f>
        <v>16907445.764675394</v>
      </c>
      <c r="E45" s="811">
        <f t="shared" si="0"/>
        <v>63364414.037949637</v>
      </c>
      <c r="F45" s="810">
        <f>F43-F44</f>
        <v>33948796</v>
      </c>
      <c r="G45" s="810">
        <f>G43-G44</f>
        <v>19262979</v>
      </c>
      <c r="H45" s="812">
        <f t="shared" si="1"/>
        <v>53211775</v>
      </c>
    </row>
  </sheetData>
  <mergeCells count="4">
    <mergeCell ref="B4:B5"/>
    <mergeCell ref="C4:E4"/>
    <mergeCell ref="F4:H4"/>
    <mergeCell ref="A4:A5"/>
  </mergeCells>
  <pageMargins left="0.7" right="0.7" top="0.75" bottom="0.75" header="0.3" footer="0.3"/>
  <pageSetup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80" zoomScaleNormal="80" workbookViewId="0">
      <selection activeCell="E17" sqref="E17:H44"/>
    </sheetView>
  </sheetViews>
  <sheetFormatPr defaultRowHeight="14.4"/>
  <cols>
    <col min="1" max="1" width="8.6640625" style="331"/>
    <col min="2" max="2" width="87.5546875" bestFit="1" customWidth="1"/>
    <col min="3" max="3" width="14.6640625" customWidth="1"/>
    <col min="4" max="5" width="15.33203125" bestFit="1" customWidth="1"/>
    <col min="6" max="6" width="15" customWidth="1"/>
    <col min="7" max="7" width="14.88671875" bestFit="1" customWidth="1"/>
    <col min="8" max="8" width="15.44140625" bestFit="1" customWidth="1"/>
  </cols>
  <sheetData>
    <row r="1" spans="1:8">
      <c r="A1" s="17" t="s">
        <v>108</v>
      </c>
      <c r="B1" s="253" t="str">
        <f>Info!C2</f>
        <v>სს ”ლიბერთი ბანკი”</v>
      </c>
      <c r="C1" s="16"/>
      <c r="D1" s="215"/>
      <c r="E1" s="215"/>
      <c r="F1" s="215"/>
      <c r="G1" s="215"/>
    </row>
    <row r="2" spans="1:8">
      <c r="A2" s="17" t="s">
        <v>109</v>
      </c>
      <c r="B2" s="496">
        <f>'1. key ratios'!B2</f>
        <v>45199</v>
      </c>
      <c r="C2" s="29"/>
      <c r="D2" s="18"/>
      <c r="E2" s="18"/>
      <c r="F2" s="18"/>
      <c r="G2" s="18"/>
      <c r="H2" s="1"/>
    </row>
    <row r="3" spans="1:8" ht="15" thickBot="1">
      <c r="A3" s="17"/>
      <c r="B3" s="16"/>
      <c r="C3" s="29"/>
      <c r="D3" s="18"/>
      <c r="E3" s="18"/>
      <c r="F3" s="18"/>
      <c r="G3" s="18"/>
      <c r="H3" s="1"/>
    </row>
    <row r="4" spans="1:8">
      <c r="A4" s="882" t="s">
        <v>25</v>
      </c>
      <c r="B4" s="895" t="s">
        <v>151</v>
      </c>
      <c r="C4" s="897" t="s">
        <v>114</v>
      </c>
      <c r="D4" s="897"/>
      <c r="E4" s="897"/>
      <c r="F4" s="897" t="s">
        <v>115</v>
      </c>
      <c r="G4" s="897"/>
      <c r="H4" s="898"/>
    </row>
    <row r="5" spans="1:8">
      <c r="A5" s="883"/>
      <c r="B5" s="896"/>
      <c r="C5" s="726" t="s">
        <v>26</v>
      </c>
      <c r="D5" s="726" t="s">
        <v>88</v>
      </c>
      <c r="E5" s="726" t="s">
        <v>66</v>
      </c>
      <c r="F5" s="726" t="s">
        <v>26</v>
      </c>
      <c r="G5" s="726" t="s">
        <v>88</v>
      </c>
      <c r="H5" s="800" t="s">
        <v>66</v>
      </c>
    </row>
    <row r="6" spans="1:8">
      <c r="A6" s="699">
        <v>1</v>
      </c>
      <c r="B6" s="731" t="s">
        <v>812</v>
      </c>
      <c r="C6" s="524">
        <v>0</v>
      </c>
      <c r="D6" s="524">
        <v>0</v>
      </c>
      <c r="E6" s="525">
        <f t="shared" ref="E6:E43" si="0">C6+D6</f>
        <v>0</v>
      </c>
      <c r="F6" s="524">
        <v>0</v>
      </c>
      <c r="G6" s="524">
        <v>0</v>
      </c>
      <c r="H6" s="801">
        <f t="shared" ref="H6:H43" si="1">F6+G6</f>
        <v>0</v>
      </c>
    </row>
    <row r="7" spans="1:8">
      <c r="A7" s="699">
        <v>2</v>
      </c>
      <c r="B7" s="732" t="s">
        <v>177</v>
      </c>
      <c r="C7" s="524">
        <v>0</v>
      </c>
      <c r="D7" s="524">
        <v>0</v>
      </c>
      <c r="E7" s="525">
        <f t="shared" si="0"/>
        <v>0</v>
      </c>
      <c r="F7" s="524">
        <v>0</v>
      </c>
      <c r="G7" s="524">
        <v>0</v>
      </c>
      <c r="H7" s="801">
        <f t="shared" si="1"/>
        <v>0</v>
      </c>
    </row>
    <row r="8" spans="1:8">
      <c r="A8" s="699">
        <v>3</v>
      </c>
      <c r="B8" s="732" t="s">
        <v>179</v>
      </c>
      <c r="C8" s="524">
        <f>C9+C10</f>
        <v>476488912.88999999</v>
      </c>
      <c r="D8" s="524">
        <f>D9+D10</f>
        <v>16919661583.105999</v>
      </c>
      <c r="E8" s="525">
        <f t="shared" si="0"/>
        <v>17396150495.995998</v>
      </c>
      <c r="F8" s="524">
        <f>F9+F10</f>
        <v>448899456.36000001</v>
      </c>
      <c r="G8" s="524">
        <f>G9+G10</f>
        <v>17878230809.534</v>
      </c>
      <c r="H8" s="801">
        <f t="shared" si="1"/>
        <v>18327130265.894001</v>
      </c>
    </row>
    <row r="9" spans="1:8">
      <c r="A9" s="699">
        <v>3.1</v>
      </c>
      <c r="B9" s="733" t="s">
        <v>813</v>
      </c>
      <c r="C9" s="524">
        <v>0</v>
      </c>
      <c r="D9" s="524">
        <v>0</v>
      </c>
      <c r="E9" s="525">
        <f t="shared" si="0"/>
        <v>0</v>
      </c>
      <c r="F9" s="524">
        <v>0</v>
      </c>
      <c r="G9" s="524">
        <v>0</v>
      </c>
      <c r="H9" s="801">
        <f t="shared" si="1"/>
        <v>0</v>
      </c>
    </row>
    <row r="10" spans="1:8">
      <c r="A10" s="699">
        <v>3.2</v>
      </c>
      <c r="B10" s="733" t="s">
        <v>814</v>
      </c>
      <c r="C10" s="524">
        <v>476488912.88999999</v>
      </c>
      <c r="D10" s="524">
        <v>16919661583.105999</v>
      </c>
      <c r="E10" s="525">
        <f t="shared" si="0"/>
        <v>17396150495.995998</v>
      </c>
      <c r="F10" s="524">
        <v>448899456.36000001</v>
      </c>
      <c r="G10" s="524">
        <v>17878230809.534</v>
      </c>
      <c r="H10" s="801">
        <f t="shared" si="1"/>
        <v>18327130265.894001</v>
      </c>
    </row>
    <row r="11" spans="1:8" ht="30" customHeight="1">
      <c r="A11" s="699">
        <v>4</v>
      </c>
      <c r="B11" s="732" t="s">
        <v>178</v>
      </c>
      <c r="C11" s="524">
        <f>C12+C13</f>
        <v>105966000</v>
      </c>
      <c r="D11" s="524">
        <f>D12+D13</f>
        <v>0</v>
      </c>
      <c r="E11" s="525">
        <f t="shared" si="0"/>
        <v>105966000</v>
      </c>
      <c r="F11" s="524">
        <f>F12+F13</f>
        <v>234254000</v>
      </c>
      <c r="G11" s="524">
        <f>G12+G13</f>
        <v>0</v>
      </c>
      <c r="H11" s="801">
        <f t="shared" si="1"/>
        <v>234254000</v>
      </c>
    </row>
    <row r="12" spans="1:8">
      <c r="A12" s="699">
        <v>4.0999999999999996</v>
      </c>
      <c r="B12" s="733" t="s">
        <v>815</v>
      </c>
      <c r="C12" s="524">
        <v>105966000</v>
      </c>
      <c r="D12" s="524">
        <v>0</v>
      </c>
      <c r="E12" s="525">
        <f t="shared" si="0"/>
        <v>105966000</v>
      </c>
      <c r="F12" s="524">
        <v>234254000</v>
      </c>
      <c r="G12" s="524">
        <v>0</v>
      </c>
      <c r="H12" s="801">
        <f t="shared" si="1"/>
        <v>234254000</v>
      </c>
    </row>
    <row r="13" spans="1:8">
      <c r="A13" s="699">
        <v>4.2</v>
      </c>
      <c r="B13" s="733" t="s">
        <v>816</v>
      </c>
      <c r="C13" s="524">
        <v>0</v>
      </c>
      <c r="D13" s="524">
        <v>0</v>
      </c>
      <c r="E13" s="525">
        <f t="shared" si="0"/>
        <v>0</v>
      </c>
      <c r="F13" s="524">
        <v>0</v>
      </c>
      <c r="G13" s="524">
        <v>0</v>
      </c>
      <c r="H13" s="801">
        <f t="shared" si="1"/>
        <v>0</v>
      </c>
    </row>
    <row r="14" spans="1:8">
      <c r="A14" s="699">
        <v>5</v>
      </c>
      <c r="B14" s="734" t="s">
        <v>817</v>
      </c>
      <c r="C14" s="524">
        <f>C15+C16+C17+C23+C24+C25+C26</f>
        <v>214823349.19</v>
      </c>
      <c r="D14" s="524">
        <f>D15+D16+D17+D23+D24+D25+D26</f>
        <v>5252973223.8455915</v>
      </c>
      <c r="E14" s="525">
        <f t="shared" si="0"/>
        <v>5467796573.0355911</v>
      </c>
      <c r="F14" s="524">
        <f>F15+F16+F17+F23+F24+F25+F26</f>
        <v>202134653.81</v>
      </c>
      <c r="G14" s="524">
        <f>G15+G16+G17+G23+G24+G25+G26</f>
        <v>5457785265.5099993</v>
      </c>
      <c r="H14" s="801">
        <f t="shared" si="1"/>
        <v>5659919919.3199997</v>
      </c>
    </row>
    <row r="15" spans="1:8">
      <c r="A15" s="699">
        <v>5.0999999999999996</v>
      </c>
      <c r="B15" s="735" t="s">
        <v>818</v>
      </c>
      <c r="C15" s="524">
        <v>34938224.380000003</v>
      </c>
      <c r="D15" s="524">
        <v>7997914.0499999998</v>
      </c>
      <c r="E15" s="525">
        <f>C15+D15</f>
        <v>42936138.43</v>
      </c>
      <c r="F15" s="524">
        <v>34392305.460000001</v>
      </c>
      <c r="G15" s="524">
        <v>8208998.21</v>
      </c>
      <c r="H15" s="801">
        <f t="shared" si="1"/>
        <v>42601303.670000002</v>
      </c>
    </row>
    <row r="16" spans="1:8">
      <c r="A16" s="699">
        <v>5.2</v>
      </c>
      <c r="B16" s="735" t="s">
        <v>819</v>
      </c>
      <c r="C16" s="524">
        <v>90205327.640000001</v>
      </c>
      <c r="D16" s="524">
        <v>105235568.3</v>
      </c>
      <c r="E16" s="525">
        <f>C16+D16</f>
        <v>195440895.94</v>
      </c>
      <c r="F16" s="524">
        <v>79219160.170000002</v>
      </c>
      <c r="G16" s="524">
        <v>117701345.90000001</v>
      </c>
      <c r="H16" s="801">
        <f t="shared" si="1"/>
        <v>196920506.06999999</v>
      </c>
    </row>
    <row r="17" spans="1:8">
      <c r="A17" s="699">
        <v>5.3</v>
      </c>
      <c r="B17" s="735" t="s">
        <v>820</v>
      </c>
      <c r="C17" s="524">
        <f>SUM(C18:C22)</f>
        <v>1531900</v>
      </c>
      <c r="D17" s="524">
        <f>SUM(D18:D22)</f>
        <v>3275395429.8955917</v>
      </c>
      <c r="E17" s="525">
        <f>C17+D17</f>
        <v>3276927329.8955917</v>
      </c>
      <c r="F17" s="524">
        <f>SUM(F18:F22)</f>
        <v>1360400</v>
      </c>
      <c r="G17" s="524">
        <f>SUM(G18:G22)</f>
        <v>3361124737</v>
      </c>
      <c r="H17" s="801">
        <f t="shared" si="1"/>
        <v>3362485137</v>
      </c>
    </row>
    <row r="18" spans="1:8">
      <c r="A18" s="699" t="s">
        <v>180</v>
      </c>
      <c r="B18" s="736" t="s">
        <v>821</v>
      </c>
      <c r="C18" s="524">
        <v>0</v>
      </c>
      <c r="D18" s="524">
        <v>296825525.56788826</v>
      </c>
      <c r="E18" s="525">
        <f t="shared" si="0"/>
        <v>296825525.56788826</v>
      </c>
      <c r="F18" s="524">
        <v>280600</v>
      </c>
      <c r="G18" s="524">
        <v>1189599360.0071704</v>
      </c>
      <c r="H18" s="801">
        <f t="shared" si="1"/>
        <v>1189879960.0071704</v>
      </c>
    </row>
    <row r="19" spans="1:8">
      <c r="A19" s="699" t="s">
        <v>181</v>
      </c>
      <c r="B19" s="737" t="s">
        <v>822</v>
      </c>
      <c r="C19" s="524">
        <v>264000</v>
      </c>
      <c r="D19" s="524">
        <v>1196510844.8515983</v>
      </c>
      <c r="E19" s="525">
        <f t="shared" si="0"/>
        <v>1196774844.8515983</v>
      </c>
      <c r="F19" s="524">
        <v>183000</v>
      </c>
      <c r="G19" s="524">
        <v>843102077.28000045</v>
      </c>
      <c r="H19" s="801">
        <f t="shared" si="1"/>
        <v>843285077.28000045</v>
      </c>
    </row>
    <row r="20" spans="1:8">
      <c r="A20" s="699" t="s">
        <v>182</v>
      </c>
      <c r="B20" s="737" t="s">
        <v>823</v>
      </c>
      <c r="C20" s="524">
        <v>0</v>
      </c>
      <c r="D20" s="524">
        <v>303030765.66330016</v>
      </c>
      <c r="E20" s="525">
        <f t="shared" si="0"/>
        <v>303030765.66330016</v>
      </c>
      <c r="F20" s="524">
        <v>0</v>
      </c>
      <c r="G20" s="524">
        <v>326245468.84480023</v>
      </c>
      <c r="H20" s="801">
        <f t="shared" si="1"/>
        <v>326245468.84480023</v>
      </c>
    </row>
    <row r="21" spans="1:8">
      <c r="A21" s="699" t="s">
        <v>183</v>
      </c>
      <c r="B21" s="737" t="s">
        <v>824</v>
      </c>
      <c r="C21" s="524">
        <v>1216900</v>
      </c>
      <c r="D21" s="524">
        <v>1349892179.1462049</v>
      </c>
      <c r="E21" s="525">
        <f t="shared" si="0"/>
        <v>1351109079.1462049</v>
      </c>
      <c r="F21" s="524">
        <v>845800</v>
      </c>
      <c r="G21" s="524">
        <v>929048091.16242898</v>
      </c>
      <c r="H21" s="801">
        <f t="shared" si="1"/>
        <v>929893891.16242898</v>
      </c>
    </row>
    <row r="22" spans="1:8">
      <c r="A22" s="699" t="s">
        <v>184</v>
      </c>
      <c r="B22" s="737" t="s">
        <v>541</v>
      </c>
      <c r="C22" s="524">
        <v>51000</v>
      </c>
      <c r="D22" s="524">
        <v>129136114.66660002</v>
      </c>
      <c r="E22" s="525">
        <f t="shared" si="0"/>
        <v>129187114.66660002</v>
      </c>
      <c r="F22" s="524">
        <v>51000</v>
      </c>
      <c r="G22" s="524">
        <v>73129739.705599964</v>
      </c>
      <c r="H22" s="801">
        <f t="shared" si="1"/>
        <v>73180739.705599964</v>
      </c>
    </row>
    <row r="23" spans="1:8">
      <c r="A23" s="699">
        <v>5.4</v>
      </c>
      <c r="B23" s="735" t="s">
        <v>825</v>
      </c>
      <c r="C23" s="524">
        <v>2760542.17</v>
      </c>
      <c r="D23" s="524">
        <v>429295454.80000001</v>
      </c>
      <c r="E23" s="525">
        <f t="shared" si="0"/>
        <v>432055996.97000003</v>
      </c>
      <c r="F23" s="524">
        <v>2775433.18</v>
      </c>
      <c r="G23" s="524">
        <v>451057058.60000002</v>
      </c>
      <c r="H23" s="801">
        <f t="shared" si="1"/>
        <v>453832491.78000003</v>
      </c>
    </row>
    <row r="24" spans="1:8">
      <c r="A24" s="699">
        <v>5.5</v>
      </c>
      <c r="B24" s="735" t="s">
        <v>826</v>
      </c>
      <c r="C24" s="524">
        <v>13625000</v>
      </c>
      <c r="D24" s="524">
        <v>591612561.29999995</v>
      </c>
      <c r="E24" s="525">
        <f t="shared" si="0"/>
        <v>605237561.29999995</v>
      </c>
      <c r="F24" s="524">
        <v>12625000</v>
      </c>
      <c r="G24" s="524">
        <v>633984659.39999998</v>
      </c>
      <c r="H24" s="801">
        <f t="shared" si="1"/>
        <v>646609659.39999998</v>
      </c>
    </row>
    <row r="25" spans="1:8">
      <c r="A25" s="699">
        <v>5.6</v>
      </c>
      <c r="B25" s="735" t="s">
        <v>827</v>
      </c>
      <c r="C25" s="524">
        <v>19000010</v>
      </c>
      <c r="D25" s="524">
        <v>492915205.39999998</v>
      </c>
      <c r="E25" s="525">
        <f t="shared" si="0"/>
        <v>511915215.39999998</v>
      </c>
      <c r="F25" s="524">
        <v>19000010</v>
      </c>
      <c r="G25" s="524">
        <v>517362605.69999999</v>
      </c>
      <c r="H25" s="801">
        <f t="shared" si="1"/>
        <v>536362615.69999999</v>
      </c>
    </row>
    <row r="26" spans="1:8">
      <c r="A26" s="699">
        <v>5.7</v>
      </c>
      <c r="B26" s="735" t="s">
        <v>541</v>
      </c>
      <c r="C26" s="524">
        <v>52762345</v>
      </c>
      <c r="D26" s="524">
        <v>350521090.10000002</v>
      </c>
      <c r="E26" s="525">
        <f t="shared" si="0"/>
        <v>403283435.10000002</v>
      </c>
      <c r="F26" s="524">
        <v>52762345</v>
      </c>
      <c r="G26" s="524">
        <v>368345860.69999999</v>
      </c>
      <c r="H26" s="801">
        <f t="shared" si="1"/>
        <v>421108205.69999999</v>
      </c>
    </row>
    <row r="27" spans="1:8">
      <c r="A27" s="699">
        <v>6</v>
      </c>
      <c r="B27" s="734" t="s">
        <v>828</v>
      </c>
      <c r="C27" s="524">
        <v>79360901.260000005</v>
      </c>
      <c r="D27" s="524">
        <v>93165414.339000002</v>
      </c>
      <c r="E27" s="525">
        <f t="shared" si="0"/>
        <v>172526315.59900001</v>
      </c>
      <c r="F27" s="524">
        <v>80030732.150000006</v>
      </c>
      <c r="G27" s="524">
        <v>90245893.71100001</v>
      </c>
      <c r="H27" s="801">
        <f t="shared" si="1"/>
        <v>170276625.861</v>
      </c>
    </row>
    <row r="28" spans="1:8">
      <c r="A28" s="699">
        <v>7</v>
      </c>
      <c r="B28" s="734" t="s">
        <v>829</v>
      </c>
      <c r="C28" s="524">
        <v>33821029.600000001</v>
      </c>
      <c r="D28" s="524">
        <v>10842551.892999999</v>
      </c>
      <c r="E28" s="525">
        <f t="shared" si="0"/>
        <v>44663581.493000001</v>
      </c>
      <c r="F28" s="524">
        <v>39062897.920000002</v>
      </c>
      <c r="G28" s="524">
        <v>6299151.1229999997</v>
      </c>
      <c r="H28" s="801">
        <f t="shared" si="1"/>
        <v>45362049.042999998</v>
      </c>
    </row>
    <row r="29" spans="1:8">
      <c r="A29" s="699">
        <v>8</v>
      </c>
      <c r="B29" s="734" t="s">
        <v>830</v>
      </c>
      <c r="C29" s="524">
        <v>635311.7699999999</v>
      </c>
      <c r="D29" s="524">
        <v>0</v>
      </c>
      <c r="E29" s="525">
        <f t="shared" si="0"/>
        <v>635311.7699999999</v>
      </c>
      <c r="F29" s="524">
        <v>0</v>
      </c>
      <c r="G29" s="524">
        <v>0</v>
      </c>
      <c r="H29" s="801">
        <f t="shared" si="1"/>
        <v>0</v>
      </c>
    </row>
    <row r="30" spans="1:8">
      <c r="A30" s="699">
        <v>9</v>
      </c>
      <c r="B30" s="732" t="s">
        <v>185</v>
      </c>
      <c r="C30" s="524">
        <f>C31+C32+C33+C34+C35+C36+C37</f>
        <v>110629801</v>
      </c>
      <c r="D30" s="524">
        <f>D31+D32+D33+D34+D35+D36+D37</f>
        <v>89315934</v>
      </c>
      <c r="E30" s="525">
        <f t="shared" si="0"/>
        <v>199945735</v>
      </c>
      <c r="F30" s="524">
        <f>F31+F32+F33+F34+F35+F36+F37</f>
        <v>114095675.00000003</v>
      </c>
      <c r="G30" s="524">
        <f>G31+G32+G33+G34+G35+G36+G37</f>
        <v>222888562.66</v>
      </c>
      <c r="H30" s="801">
        <f t="shared" si="1"/>
        <v>336984237.66000003</v>
      </c>
    </row>
    <row r="31" spans="1:8" ht="27.6">
      <c r="A31" s="699">
        <v>9.1</v>
      </c>
      <c r="B31" s="733" t="s">
        <v>831</v>
      </c>
      <c r="C31" s="524">
        <v>7501300</v>
      </c>
      <c r="D31" s="524">
        <v>75851387.629999995</v>
      </c>
      <c r="E31" s="525">
        <f t="shared" si="0"/>
        <v>83352687.629999995</v>
      </c>
      <c r="F31" s="524">
        <v>10951774.00000003</v>
      </c>
      <c r="G31" s="524">
        <v>143446682.16</v>
      </c>
      <c r="H31" s="801">
        <f t="shared" si="1"/>
        <v>154398456.16000003</v>
      </c>
    </row>
    <row r="32" spans="1:8" ht="27.6">
      <c r="A32" s="699">
        <v>9.1999999999999993</v>
      </c>
      <c r="B32" s="733" t="s">
        <v>832</v>
      </c>
      <c r="C32" s="524">
        <v>103128501</v>
      </c>
      <c r="D32" s="524">
        <v>13464546.369999999</v>
      </c>
      <c r="E32" s="525">
        <f t="shared" si="0"/>
        <v>116593047.37</v>
      </c>
      <c r="F32" s="524">
        <v>103143901</v>
      </c>
      <c r="G32" s="524">
        <v>79441880.5</v>
      </c>
      <c r="H32" s="801">
        <f t="shared" si="1"/>
        <v>182585781.5</v>
      </c>
    </row>
    <row r="33" spans="1:8" ht="27.6">
      <c r="A33" s="699">
        <v>9.3000000000000007</v>
      </c>
      <c r="B33" s="733" t="s">
        <v>833</v>
      </c>
      <c r="C33" s="524">
        <v>0</v>
      </c>
      <c r="D33" s="524">
        <v>0</v>
      </c>
      <c r="E33" s="525">
        <f t="shared" si="0"/>
        <v>0</v>
      </c>
      <c r="F33" s="524">
        <v>0</v>
      </c>
      <c r="G33" s="524">
        <v>0</v>
      </c>
      <c r="H33" s="801">
        <f t="shared" si="1"/>
        <v>0</v>
      </c>
    </row>
    <row r="34" spans="1:8" ht="17.399999999999999" customHeight="1">
      <c r="A34" s="699">
        <v>9.4</v>
      </c>
      <c r="B34" s="733" t="s">
        <v>834</v>
      </c>
      <c r="C34" s="524">
        <v>0</v>
      </c>
      <c r="D34" s="524">
        <v>0</v>
      </c>
      <c r="E34" s="525">
        <f t="shared" si="0"/>
        <v>0</v>
      </c>
      <c r="F34" s="524">
        <v>0</v>
      </c>
      <c r="G34" s="524">
        <v>0</v>
      </c>
      <c r="H34" s="801">
        <f t="shared" si="1"/>
        <v>0</v>
      </c>
    </row>
    <row r="35" spans="1:8" ht="16.8" customHeight="1">
      <c r="A35" s="699">
        <v>9.5</v>
      </c>
      <c r="B35" s="733" t="s">
        <v>835</v>
      </c>
      <c r="C35" s="524">
        <v>0</v>
      </c>
      <c r="D35" s="524">
        <v>0</v>
      </c>
      <c r="E35" s="525">
        <f t="shared" si="0"/>
        <v>0</v>
      </c>
      <c r="F35" s="524">
        <v>0</v>
      </c>
      <c r="G35" s="524">
        <v>0</v>
      </c>
      <c r="H35" s="801">
        <f t="shared" si="1"/>
        <v>0</v>
      </c>
    </row>
    <row r="36" spans="1:8" ht="27.6">
      <c r="A36" s="699">
        <v>9.6</v>
      </c>
      <c r="B36" s="733" t="s">
        <v>836</v>
      </c>
      <c r="C36" s="524">
        <v>0</v>
      </c>
      <c r="D36" s="524">
        <v>0</v>
      </c>
      <c r="E36" s="525">
        <f t="shared" si="0"/>
        <v>0</v>
      </c>
      <c r="F36" s="524">
        <v>0</v>
      </c>
      <c r="G36" s="524">
        <v>0</v>
      </c>
      <c r="H36" s="801">
        <f t="shared" si="1"/>
        <v>0</v>
      </c>
    </row>
    <row r="37" spans="1:8" ht="27.6">
      <c r="A37" s="699">
        <v>9.6999999999999993</v>
      </c>
      <c r="B37" s="733" t="s">
        <v>837</v>
      </c>
      <c r="C37" s="524">
        <v>0</v>
      </c>
      <c r="D37" s="524">
        <v>0</v>
      </c>
      <c r="E37" s="525">
        <f t="shared" si="0"/>
        <v>0</v>
      </c>
      <c r="F37" s="524">
        <v>0</v>
      </c>
      <c r="G37" s="524">
        <v>0</v>
      </c>
      <c r="H37" s="801">
        <f t="shared" si="1"/>
        <v>0</v>
      </c>
    </row>
    <row r="38" spans="1:8" ht="19.8" customHeight="1">
      <c r="A38" s="699">
        <v>10</v>
      </c>
      <c r="B38" s="738" t="s">
        <v>838</v>
      </c>
      <c r="C38" s="524">
        <f>C39+C40+C41+C42</f>
        <v>175296243.55999959</v>
      </c>
      <c r="D38" s="524">
        <f>D39+D40+D41+D42</f>
        <v>2741367.4997857106</v>
      </c>
      <c r="E38" s="525">
        <f t="shared" si="0"/>
        <v>178037611.05978531</v>
      </c>
      <c r="F38" s="524">
        <f>F39+F40+F41+F42</f>
        <v>165748690.58999956</v>
      </c>
      <c r="G38" s="524">
        <f>G39+G40+G41+G42</f>
        <v>1693218.1209347099</v>
      </c>
      <c r="H38" s="801">
        <f t="shared" si="1"/>
        <v>167441908.71093428</v>
      </c>
    </row>
    <row r="39" spans="1:8" ht="25.8" customHeight="1">
      <c r="A39" s="699">
        <v>10.1</v>
      </c>
      <c r="B39" s="733" t="s">
        <v>839</v>
      </c>
      <c r="C39" s="524">
        <v>6123630.6099999985</v>
      </c>
      <c r="D39" s="524">
        <v>9211.5275819999515</v>
      </c>
      <c r="E39" s="525">
        <f t="shared" si="0"/>
        <v>6132842.1375819985</v>
      </c>
      <c r="F39" s="524">
        <v>6607587.3399999961</v>
      </c>
      <c r="G39" s="524">
        <v>0</v>
      </c>
      <c r="H39" s="801">
        <f t="shared" si="1"/>
        <v>6607587.3399999961</v>
      </c>
    </row>
    <row r="40" spans="1:8" ht="27.6">
      <c r="A40" s="699">
        <v>10.199999999999999</v>
      </c>
      <c r="B40" s="733" t="s">
        <v>840</v>
      </c>
      <c r="C40" s="524">
        <v>0</v>
      </c>
      <c r="D40" s="524">
        <v>0</v>
      </c>
      <c r="E40" s="525">
        <f t="shared" si="0"/>
        <v>0</v>
      </c>
      <c r="F40" s="524">
        <v>0</v>
      </c>
      <c r="G40" s="524">
        <v>0</v>
      </c>
      <c r="H40" s="801">
        <f t="shared" si="1"/>
        <v>0</v>
      </c>
    </row>
    <row r="41" spans="1:8" ht="27.6">
      <c r="A41" s="699">
        <v>10.3</v>
      </c>
      <c r="B41" s="733" t="s">
        <v>841</v>
      </c>
      <c r="C41" s="524">
        <v>169172612.9499996</v>
      </c>
      <c r="D41" s="524">
        <v>2732155.9722037106</v>
      </c>
      <c r="E41" s="525">
        <f t="shared" si="0"/>
        <v>171904768.9222033</v>
      </c>
      <c r="F41" s="524">
        <v>159141103.24999955</v>
      </c>
      <c r="G41" s="524">
        <v>1693218.1209347099</v>
      </c>
      <c r="H41" s="801">
        <f t="shared" si="1"/>
        <v>160834321.37093425</v>
      </c>
    </row>
    <row r="42" spans="1:8" ht="27.6">
      <c r="A42" s="699">
        <v>10.4</v>
      </c>
      <c r="B42" s="733" t="s">
        <v>842</v>
      </c>
      <c r="C42" s="524">
        <v>0</v>
      </c>
      <c r="D42" s="524">
        <v>0</v>
      </c>
      <c r="E42" s="525">
        <f t="shared" si="0"/>
        <v>0</v>
      </c>
      <c r="F42" s="524">
        <v>0</v>
      </c>
      <c r="G42" s="524">
        <v>0</v>
      </c>
      <c r="H42" s="801">
        <f t="shared" si="1"/>
        <v>0</v>
      </c>
    </row>
    <row r="43" spans="1:8" ht="23.4" customHeight="1" thickBot="1">
      <c r="A43" s="721">
        <v>11</v>
      </c>
      <c r="B43" s="802" t="s">
        <v>186</v>
      </c>
      <c r="C43" s="803">
        <v>398513.28</v>
      </c>
      <c r="D43" s="803">
        <v>425214</v>
      </c>
      <c r="E43" s="804">
        <f t="shared" si="0"/>
        <v>823727.28</v>
      </c>
      <c r="F43" s="803">
        <v>281794</v>
      </c>
      <c r="G43" s="803">
        <v>2035902</v>
      </c>
      <c r="H43" s="805">
        <f t="shared" si="1"/>
        <v>2317696</v>
      </c>
    </row>
    <row r="44" spans="1:8">
      <c r="C44" s="332"/>
      <c r="D44" s="332"/>
      <c r="E44" s="332"/>
      <c r="F44" s="332"/>
      <c r="G44" s="332"/>
      <c r="H44" s="332"/>
    </row>
    <row r="45" spans="1:8">
      <c r="C45" s="332"/>
      <c r="D45" s="332"/>
      <c r="E45" s="332"/>
      <c r="F45" s="332"/>
      <c r="G45" s="332"/>
      <c r="H45" s="332"/>
    </row>
    <row r="46" spans="1:8">
      <c r="C46" s="332"/>
      <c r="D46" s="332"/>
      <c r="E46" s="332"/>
      <c r="F46" s="332"/>
      <c r="G46" s="332"/>
      <c r="H46" s="332"/>
    </row>
    <row r="47" spans="1:8">
      <c r="C47" s="332"/>
      <c r="D47" s="332"/>
      <c r="E47" s="332"/>
      <c r="F47" s="332"/>
      <c r="G47" s="332"/>
      <c r="H47" s="332"/>
    </row>
  </sheetData>
  <mergeCells count="4">
    <mergeCell ref="A4:A5"/>
    <mergeCell ref="B4:B5"/>
    <mergeCell ref="C4:E4"/>
    <mergeCell ref="F4:H4"/>
  </mergeCells>
  <pageMargins left="0.7" right="0.7" top="0.75" bottom="0.75" header="0.3" footer="0.3"/>
  <pageSetup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zoomScale="85" zoomScaleNormal="85" workbookViewId="0">
      <pane xSplit="1" ySplit="4" topLeftCell="B5" activePane="bottomRight" state="frozen"/>
      <selection activeCell="E17" sqref="E17:H44"/>
      <selection pane="topRight" activeCell="E17" sqref="E17:H44"/>
      <selection pane="bottomLeft" activeCell="E17" sqref="E17:H44"/>
      <selection pane="bottomRight" activeCell="E17" sqref="E17:H44"/>
    </sheetView>
  </sheetViews>
  <sheetFormatPr defaultColWidth="9.109375" defaultRowHeight="13.8"/>
  <cols>
    <col min="1" max="1" width="9.5546875" style="215" bestFit="1" customWidth="1"/>
    <col min="2" max="2" width="88.33203125" style="215" customWidth="1"/>
    <col min="3" max="4" width="14.44140625" style="215" bestFit="1" customWidth="1"/>
    <col min="5" max="7" width="14.6640625" style="12" bestFit="1" customWidth="1"/>
    <col min="8" max="11" width="9.6640625" style="12" customWidth="1"/>
    <col min="12" max="16384" width="9.109375" style="12"/>
  </cols>
  <sheetData>
    <row r="1" spans="1:8">
      <c r="A1" s="776" t="s">
        <v>108</v>
      </c>
      <c r="B1" s="498" t="str">
        <f>Info!C2</f>
        <v>სს ”ლიბერთი ბანკი”</v>
      </c>
      <c r="C1" s="16"/>
    </row>
    <row r="2" spans="1:8">
      <c r="A2" s="776" t="s">
        <v>109</v>
      </c>
      <c r="B2" s="496">
        <f>'1. key ratios'!B2</f>
        <v>45199</v>
      </c>
      <c r="C2" s="29"/>
      <c r="D2" s="18"/>
      <c r="E2" s="11"/>
      <c r="F2" s="11"/>
      <c r="G2" s="11"/>
      <c r="H2" s="11"/>
    </row>
    <row r="3" spans="1:8">
      <c r="A3" s="776"/>
      <c r="B3" s="16"/>
      <c r="C3" s="29"/>
      <c r="D3" s="18"/>
      <c r="E3" s="11"/>
      <c r="F3" s="11"/>
      <c r="G3" s="11"/>
      <c r="H3" s="11"/>
    </row>
    <row r="4" spans="1:8" ht="15" customHeight="1" thickBot="1">
      <c r="A4" s="143" t="s">
        <v>253</v>
      </c>
      <c r="B4" s="144" t="s">
        <v>107</v>
      </c>
      <c r="C4" s="777" t="s">
        <v>87</v>
      </c>
    </row>
    <row r="5" spans="1:8" ht="15" customHeight="1">
      <c r="A5" s="532" t="s">
        <v>25</v>
      </c>
      <c r="B5" s="533"/>
      <c r="C5" s="778" t="str">
        <f>INT((MONTH($B$2))/3)&amp;"Q"&amp;"-"&amp;YEAR($B$2)</f>
        <v>3Q-2023</v>
      </c>
      <c r="D5" s="778" t="str">
        <f>IF(INT(MONTH($B$2))=3, "4"&amp;"Q"&amp;"-"&amp;YEAR($B$2)-1, IF(INT(MONTH($B$2))=6, "1"&amp;"Q"&amp;"-"&amp;YEAR($B$2), IF(INT(MONTH($B$2))=9, "2"&amp;"Q"&amp;"-"&amp;YEAR($B$2),IF(INT(MONTH($B$2))=12, "3"&amp;"Q"&amp;"-"&amp;YEAR($B$2), 0))))</f>
        <v>2Q-2023</v>
      </c>
      <c r="E5" s="779" t="str">
        <f>IF(INT(MONTH($B$2))=3, "3"&amp;"Q"&amp;"-"&amp;YEAR($B$2)-1, IF(INT(MONTH($B$2))=6, "4"&amp;"Q"&amp;"-"&amp;YEAR($B$2)-1, IF(INT(MONTH($B$2))=9, "1"&amp;"Q"&amp;"-"&amp;YEAR($B$2),IF(INT(MONTH($B$2))=12, "2"&amp;"Q"&amp;"-"&amp;YEAR($B$2), 0))))</f>
        <v>1Q-2023</v>
      </c>
      <c r="F5" s="780" t="str">
        <f>IF(INT(MONTH($B$2))=3, "2"&amp;"Q"&amp;"-"&amp;YEAR($B$2)-1, IF(INT(MONTH($B$2))=6, "3"&amp;"Q"&amp;"-"&amp;YEAR($B$2)-1, IF(INT(MONTH($B$2))=9, "4"&amp;"Q"&amp;"-"&amp;YEAR($B$2)-1,IF(INT(MONTH($B$2))=12, "1"&amp;"Q"&amp;"-"&amp;YEAR($B$2), 0))))</f>
        <v>4Q-2022</v>
      </c>
      <c r="G5" s="781" t="str">
        <f>IF(INT(MONTH($B$2))=3, "1"&amp;"Q"&amp;"-"&amp;YEAR($B$2)-1, IF(INT(MONTH($B$2))=6, "2"&amp;"Q"&amp;"-"&amp;YEAR($B$2)-1, IF(INT(MONTH($B$2))=9, "3"&amp;"Q"&amp;"-"&amp;YEAR($B$2)-1,IF(INT(MONTH($B$2))=12, "4"&amp;"Q"&amp;"-"&amp;YEAR($B$2)-1, 0))))</f>
        <v>3Q-2022</v>
      </c>
    </row>
    <row r="6" spans="1:8" ht="15" customHeight="1">
      <c r="A6" s="782">
        <v>1</v>
      </c>
      <c r="B6" s="534" t="s">
        <v>112</v>
      </c>
      <c r="C6" s="783">
        <f>C7+C9+C10</f>
        <v>2384614505.4430203</v>
      </c>
      <c r="D6" s="783">
        <f>D7+D9+D10</f>
        <v>2268079471.4187307</v>
      </c>
      <c r="E6" s="784">
        <f t="shared" ref="E6:G6" si="0">E7+E9+E10</f>
        <v>2242914612.7673388</v>
      </c>
      <c r="F6" s="785">
        <f t="shared" si="0"/>
        <v>2319632463.9605579</v>
      </c>
      <c r="G6" s="786">
        <f t="shared" si="0"/>
        <v>2256347998</v>
      </c>
    </row>
    <row r="7" spans="1:8" ht="15" customHeight="1">
      <c r="A7" s="782">
        <v>1.1000000000000001</v>
      </c>
      <c r="B7" s="535" t="s">
        <v>436</v>
      </c>
      <c r="C7" s="787">
        <v>2329859176.3489714</v>
      </c>
      <c r="D7" s="787">
        <v>2213201648.169136</v>
      </c>
      <c r="E7" s="788">
        <v>2198431158.9651175</v>
      </c>
      <c r="F7" s="789">
        <v>2275311776.6833458</v>
      </c>
      <c r="G7" s="790">
        <v>2189681516</v>
      </c>
    </row>
    <row r="8" spans="1:8" ht="27.6">
      <c r="A8" s="782" t="s">
        <v>157</v>
      </c>
      <c r="B8" s="536" t="s">
        <v>250</v>
      </c>
      <c r="C8" s="791">
        <v>0</v>
      </c>
      <c r="D8" s="791">
        <v>0</v>
      </c>
      <c r="E8" s="788">
        <v>0</v>
      </c>
      <c r="F8" s="789">
        <v>0</v>
      </c>
      <c r="G8" s="790">
        <v>0</v>
      </c>
    </row>
    <row r="9" spans="1:8" ht="15" customHeight="1">
      <c r="A9" s="782">
        <v>1.2</v>
      </c>
      <c r="B9" s="535" t="s">
        <v>21</v>
      </c>
      <c r="C9" s="791">
        <v>45282527.204048976</v>
      </c>
      <c r="D9" s="791">
        <v>44114198.479594752</v>
      </c>
      <c r="E9" s="788">
        <v>33719829.032221504</v>
      </c>
      <c r="F9" s="789">
        <v>33496202.98721201</v>
      </c>
      <c r="G9" s="790">
        <v>55902857</v>
      </c>
    </row>
    <row r="10" spans="1:8" ht="15" customHeight="1">
      <c r="A10" s="782">
        <v>1.3</v>
      </c>
      <c r="B10" s="537" t="s">
        <v>74</v>
      </c>
      <c r="C10" s="787">
        <v>9472801.8900000006</v>
      </c>
      <c r="D10" s="787">
        <v>10763624.77</v>
      </c>
      <c r="E10" s="792">
        <v>10763624.77</v>
      </c>
      <c r="F10" s="789">
        <v>10824484.289999999</v>
      </c>
      <c r="G10" s="793">
        <v>10763625</v>
      </c>
    </row>
    <row r="11" spans="1:8" ht="15" customHeight="1">
      <c r="A11" s="782">
        <v>2</v>
      </c>
      <c r="B11" s="534" t="s">
        <v>113</v>
      </c>
      <c r="C11" s="791">
        <v>11775437.598890075</v>
      </c>
      <c r="D11" s="791">
        <v>4467292.0140835429</v>
      </c>
      <c r="E11" s="788">
        <v>15507878.162166128</v>
      </c>
      <c r="F11" s="789">
        <v>16964315.872999772</v>
      </c>
      <c r="G11" s="790">
        <v>21776208</v>
      </c>
    </row>
    <row r="12" spans="1:8" ht="15" customHeight="1">
      <c r="A12" s="794">
        <v>3</v>
      </c>
      <c r="B12" s="538" t="s">
        <v>111</v>
      </c>
      <c r="C12" s="787">
        <v>451569288.71260834</v>
      </c>
      <c r="D12" s="787">
        <v>451569288.71260834</v>
      </c>
      <c r="E12" s="792">
        <v>451569288.71260834</v>
      </c>
      <c r="F12" s="789">
        <v>452774511.31249994</v>
      </c>
      <c r="G12" s="793">
        <v>395236760</v>
      </c>
    </row>
    <row r="13" spans="1:8" ht="15" customHeight="1" thickBot="1">
      <c r="A13" s="795">
        <v>4</v>
      </c>
      <c r="B13" s="539" t="s">
        <v>158</v>
      </c>
      <c r="C13" s="796">
        <f>C6+C11+C12</f>
        <v>2847959231.754519</v>
      </c>
      <c r="D13" s="796">
        <f>D6+D11+D12</f>
        <v>2724116052.1454225</v>
      </c>
      <c r="E13" s="797">
        <f t="shared" ref="E13:G13" si="1">E6+E11+E12</f>
        <v>2709991779.6421132</v>
      </c>
      <c r="F13" s="798">
        <f t="shared" si="1"/>
        <v>2789371291.1460576</v>
      </c>
      <c r="G13" s="799">
        <f t="shared" si="1"/>
        <v>2673360966</v>
      </c>
    </row>
    <row r="14" spans="1:8">
      <c r="B14" s="23"/>
    </row>
    <row r="15" spans="1:8" ht="27.6">
      <c r="B15" s="67" t="s">
        <v>437</v>
      </c>
    </row>
    <row r="16" spans="1:8">
      <c r="B16" s="67"/>
    </row>
    <row r="17" spans="2:2">
      <c r="B17" s="67"/>
    </row>
    <row r="18" spans="2:2">
      <c r="B18" s="67"/>
    </row>
  </sheetData>
  <pageMargins left="0.7" right="0.7" top="0.75" bottom="0.75"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7"/>
  <sheetViews>
    <sheetView showGridLines="0" zoomScale="85" zoomScaleNormal="85" workbookViewId="0">
      <pane xSplit="1" ySplit="4" topLeftCell="B5" activePane="bottomRight" state="frozen"/>
      <selection activeCell="E17" sqref="E17:H44"/>
      <selection pane="topRight" activeCell="E17" sqref="E17:H44"/>
      <selection pane="bottomLeft" activeCell="E17" sqref="E17:H44"/>
      <selection pane="bottomRight" activeCell="E17" sqref="E17:H44"/>
    </sheetView>
  </sheetViews>
  <sheetFormatPr defaultRowHeight="14.4"/>
  <cols>
    <col min="1" max="1" width="12" style="2" customWidth="1"/>
    <col min="2" max="2" width="60.44140625" style="2" customWidth="1"/>
    <col min="3" max="3" width="38.44140625" style="2" customWidth="1"/>
  </cols>
  <sheetData>
    <row r="1" spans="1:3">
      <c r="A1" s="2" t="s">
        <v>108</v>
      </c>
      <c r="B1" s="215" t="str">
        <f>Info!C2</f>
        <v>სს ”ლიბერთი ბანკი”</v>
      </c>
    </row>
    <row r="2" spans="1:3">
      <c r="A2" s="2" t="s">
        <v>109</v>
      </c>
      <c r="B2" s="496">
        <f>'1. key ratios'!B2</f>
        <v>45199</v>
      </c>
    </row>
    <row r="4" spans="1:3" ht="29.25" customHeight="1" thickBot="1">
      <c r="A4" s="156" t="s">
        <v>254</v>
      </c>
      <c r="B4" s="31" t="s">
        <v>91</v>
      </c>
      <c r="C4" s="13"/>
    </row>
    <row r="5" spans="1:3">
      <c r="A5" s="10"/>
      <c r="B5" s="255" t="s">
        <v>92</v>
      </c>
      <c r="C5" s="259" t="s">
        <v>450</v>
      </c>
    </row>
    <row r="6" spans="1:3">
      <c r="A6" s="526">
        <v>1</v>
      </c>
      <c r="B6" s="527" t="s">
        <v>961</v>
      </c>
      <c r="C6" s="528" t="s">
        <v>964</v>
      </c>
    </row>
    <row r="7" spans="1:3">
      <c r="A7" s="526">
        <v>2</v>
      </c>
      <c r="B7" s="527" t="s">
        <v>965</v>
      </c>
      <c r="C7" s="528" t="s">
        <v>966</v>
      </c>
    </row>
    <row r="8" spans="1:3">
      <c r="A8" s="526">
        <v>3</v>
      </c>
      <c r="B8" s="527" t="s">
        <v>967</v>
      </c>
      <c r="C8" s="528" t="s">
        <v>968</v>
      </c>
    </row>
    <row r="9" spans="1:3">
      <c r="A9" s="526">
        <v>4</v>
      </c>
      <c r="B9" s="527" t="s">
        <v>969</v>
      </c>
      <c r="C9" s="528" t="s">
        <v>968</v>
      </c>
    </row>
    <row r="10" spans="1:3">
      <c r="A10" s="526">
        <v>5</v>
      </c>
      <c r="B10" s="527" t="s">
        <v>970</v>
      </c>
      <c r="C10" s="528" t="s">
        <v>968</v>
      </c>
    </row>
    <row r="11" spans="1:3" ht="15">
      <c r="A11" s="14"/>
      <c r="B11" s="899"/>
      <c r="C11" s="900"/>
    </row>
    <row r="12" spans="1:3" ht="41.4">
      <c r="A12" s="14"/>
      <c r="B12" s="256" t="s">
        <v>93</v>
      </c>
      <c r="C12" s="260" t="s">
        <v>451</v>
      </c>
    </row>
    <row r="13" spans="1:3" ht="16.2" customHeight="1">
      <c r="A13" s="529">
        <v>1</v>
      </c>
      <c r="B13" s="530" t="s">
        <v>962</v>
      </c>
      <c r="C13" s="531" t="s">
        <v>971</v>
      </c>
    </row>
    <row r="14" spans="1:3">
      <c r="A14" s="529">
        <v>2</v>
      </c>
      <c r="B14" s="530" t="s">
        <v>972</v>
      </c>
      <c r="C14" s="531" t="s">
        <v>978</v>
      </c>
    </row>
    <row r="15" spans="1:3">
      <c r="A15" s="529">
        <v>3</v>
      </c>
      <c r="B15" s="530" t="s">
        <v>973</v>
      </c>
      <c r="C15" s="531" t="s">
        <v>979</v>
      </c>
    </row>
    <row r="16" spans="1:3">
      <c r="A16" s="14"/>
      <c r="B16" s="27"/>
      <c r="C16" s="258"/>
    </row>
    <row r="17" spans="1:3">
      <c r="A17" s="14"/>
      <c r="B17" s="27"/>
      <c r="C17" s="28"/>
    </row>
    <row r="18" spans="1:3">
      <c r="A18" s="14"/>
      <c r="B18" s="901" t="s">
        <v>94</v>
      </c>
      <c r="C18" s="902"/>
    </row>
    <row r="19" spans="1:3">
      <c r="A19" s="669">
        <v>1</v>
      </c>
      <c r="B19" s="670" t="s">
        <v>974</v>
      </c>
      <c r="C19" s="672">
        <v>0.962382933461013</v>
      </c>
    </row>
    <row r="20" spans="1:3">
      <c r="A20" s="669">
        <v>2</v>
      </c>
      <c r="B20" s="670" t="s">
        <v>975</v>
      </c>
      <c r="C20" s="672">
        <v>3.761706653898686E-2</v>
      </c>
    </row>
    <row r="21" spans="1:3" ht="15">
      <c r="A21" s="14"/>
      <c r="B21" s="32"/>
      <c r="C21" s="33"/>
    </row>
    <row r="22" spans="1:3" ht="15">
      <c r="A22" s="14"/>
      <c r="B22" s="32"/>
      <c r="C22" s="33"/>
    </row>
    <row r="23" spans="1:3">
      <c r="A23" s="14"/>
      <c r="B23" s="901" t="s">
        <v>174</v>
      </c>
      <c r="C23" s="902"/>
    </row>
    <row r="24" spans="1:3">
      <c r="A24" s="526">
        <v>1</v>
      </c>
      <c r="B24" s="670" t="s">
        <v>965</v>
      </c>
      <c r="C24" s="672">
        <v>0.30665843199960896</v>
      </c>
    </row>
    <row r="25" spans="1:3">
      <c r="A25" s="499">
        <v>2</v>
      </c>
      <c r="B25" s="671" t="s">
        <v>976</v>
      </c>
      <c r="C25" s="672">
        <v>0.30665843199960896</v>
      </c>
    </row>
    <row r="26" spans="1:3">
      <c r="A26" s="499">
        <v>3</v>
      </c>
      <c r="B26" s="670" t="s">
        <v>977</v>
      </c>
      <c r="C26" s="672">
        <v>0.30665843199960896</v>
      </c>
    </row>
    <row r="27" spans="1:3" ht="15.6" thickBot="1">
      <c r="A27" s="15"/>
      <c r="B27" s="34"/>
      <c r="C27" s="257"/>
    </row>
  </sheetData>
  <mergeCells count="3">
    <mergeCell ref="B11:C11"/>
    <mergeCell ref="B23:C23"/>
    <mergeCell ref="B18:C18"/>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6" activePane="bottomRight" state="frozen"/>
      <selection activeCell="E17" sqref="E17:H44"/>
      <selection pane="topRight" activeCell="E17" sqref="E17:H44"/>
      <selection pane="bottomLeft" activeCell="E17" sqref="E17:H44"/>
      <selection pane="bottomRight" activeCell="E17" sqref="E17:H44"/>
    </sheetView>
  </sheetViews>
  <sheetFormatPr defaultColWidth="9.109375" defaultRowHeight="14.4"/>
  <cols>
    <col min="1" max="1" width="9.5546875" style="39" bestFit="1" customWidth="1"/>
    <col min="2" max="2" width="76.5546875" style="39" customWidth="1"/>
    <col min="3" max="3" width="24.6640625" style="39" customWidth="1"/>
    <col min="4" max="4" width="26" style="39" customWidth="1"/>
    <col min="5" max="5" width="27.5546875" style="39" customWidth="1"/>
    <col min="6" max="6" width="12" style="504" bestFit="1" customWidth="1"/>
    <col min="7" max="7" width="12.5546875" style="504" bestFit="1" customWidth="1"/>
    <col min="8" max="16384" width="9.109375" style="504"/>
  </cols>
  <sheetData>
    <row r="1" spans="1:7">
      <c r="A1" s="17" t="s">
        <v>108</v>
      </c>
      <c r="B1" s="19" t="str">
        <f>Info!C2</f>
        <v>სს ”ლიბერთი ბანკი”</v>
      </c>
    </row>
    <row r="2" spans="1:7" s="21" customFormat="1" ht="15.75" customHeight="1">
      <c r="A2" s="21" t="s">
        <v>109</v>
      </c>
      <c r="B2" s="679">
        <f>'1. key ratios'!B2</f>
        <v>45199</v>
      </c>
    </row>
    <row r="3" spans="1:7" s="21" customFormat="1" ht="15.75" customHeight="1"/>
    <row r="4" spans="1:7" s="21" customFormat="1" ht="15.75" customHeight="1" thickBot="1">
      <c r="A4" s="157" t="s">
        <v>255</v>
      </c>
      <c r="B4" s="680" t="s">
        <v>168</v>
      </c>
      <c r="C4" s="125"/>
      <c r="D4" s="125"/>
      <c r="E4" s="126" t="s">
        <v>87</v>
      </c>
    </row>
    <row r="5" spans="1:7" s="684" customFormat="1" ht="17.399999999999999" customHeight="1">
      <c r="A5" s="681"/>
      <c r="B5" s="682"/>
      <c r="C5" s="683" t="s">
        <v>0</v>
      </c>
      <c r="D5" s="683" t="s">
        <v>1</v>
      </c>
      <c r="E5" s="822" t="s">
        <v>2</v>
      </c>
    </row>
    <row r="6" spans="1:7" s="685" customFormat="1" ht="14.4" customHeight="1">
      <c r="A6" s="739"/>
      <c r="B6" s="903" t="s">
        <v>144</v>
      </c>
      <c r="C6" s="903" t="s">
        <v>856</v>
      </c>
      <c r="D6" s="904" t="s">
        <v>143</v>
      </c>
      <c r="E6" s="905"/>
      <c r="G6" s="504"/>
    </row>
    <row r="7" spans="1:7" s="685" customFormat="1" ht="84" customHeight="1">
      <c r="A7" s="739"/>
      <c r="B7" s="903"/>
      <c r="C7" s="903"/>
      <c r="D7" s="686" t="s">
        <v>142</v>
      </c>
      <c r="E7" s="823" t="s">
        <v>353</v>
      </c>
      <c r="G7" s="504"/>
    </row>
    <row r="8" spans="1:7" s="685" customFormat="1" ht="22.5" customHeight="1">
      <c r="A8" s="824">
        <v>1</v>
      </c>
      <c r="B8" s="825" t="s">
        <v>843</v>
      </c>
      <c r="C8" s="763">
        <f>SUM(C9:C11)</f>
        <v>547809014.49000001</v>
      </c>
      <c r="D8" s="763">
        <f>SUM(D9:D11)</f>
        <v>0</v>
      </c>
      <c r="E8" s="826">
        <f>C8-D8</f>
        <v>547809014.49000001</v>
      </c>
      <c r="G8" s="504"/>
    </row>
    <row r="9" spans="1:7" s="685" customFormat="1">
      <c r="A9" s="824">
        <v>1.1000000000000001</v>
      </c>
      <c r="B9" s="827" t="s">
        <v>96</v>
      </c>
      <c r="C9" s="763">
        <v>283621338.44999999</v>
      </c>
      <c r="D9" s="763"/>
      <c r="E9" s="826">
        <f t="shared" ref="E9:E34" si="0">C9-D9</f>
        <v>283621338.44999999</v>
      </c>
      <c r="G9" s="504"/>
    </row>
    <row r="10" spans="1:7" s="685" customFormat="1">
      <c r="A10" s="824">
        <v>1.2</v>
      </c>
      <c r="B10" s="827" t="s">
        <v>97</v>
      </c>
      <c r="C10" s="763">
        <v>134863347.53</v>
      </c>
      <c r="D10" s="763"/>
      <c r="E10" s="826">
        <f t="shared" si="0"/>
        <v>134863347.53</v>
      </c>
      <c r="G10" s="504"/>
    </row>
    <row r="11" spans="1:7" s="685" customFormat="1">
      <c r="A11" s="824">
        <v>1.3</v>
      </c>
      <c r="B11" s="827" t="s">
        <v>98</v>
      </c>
      <c r="C11" s="763">
        <v>129324328.50999999</v>
      </c>
      <c r="D11" s="763"/>
      <c r="E11" s="826">
        <f t="shared" si="0"/>
        <v>129324328.50999999</v>
      </c>
      <c r="G11" s="504"/>
    </row>
    <row r="12" spans="1:7" s="685" customFormat="1">
      <c r="A12" s="824">
        <v>2</v>
      </c>
      <c r="B12" s="828" t="s">
        <v>730</v>
      </c>
      <c r="C12" s="763"/>
      <c r="D12" s="763"/>
      <c r="E12" s="826">
        <f t="shared" si="0"/>
        <v>0</v>
      </c>
      <c r="G12" s="504"/>
    </row>
    <row r="13" spans="1:7" s="685" customFormat="1">
      <c r="A13" s="824">
        <v>2.1</v>
      </c>
      <c r="B13" s="829" t="s">
        <v>731</v>
      </c>
      <c r="C13" s="763"/>
      <c r="D13" s="763"/>
      <c r="E13" s="826">
        <f t="shared" si="0"/>
        <v>0</v>
      </c>
      <c r="G13" s="504"/>
    </row>
    <row r="14" spans="1:7" s="685" customFormat="1" ht="33.9" customHeight="1">
      <c r="A14" s="824">
        <v>3</v>
      </c>
      <c r="B14" s="687" t="s">
        <v>732</v>
      </c>
      <c r="C14" s="763"/>
      <c r="D14" s="763"/>
      <c r="E14" s="826">
        <f t="shared" si="0"/>
        <v>0</v>
      </c>
      <c r="G14" s="504"/>
    </row>
    <row r="15" spans="1:7" s="685" customFormat="1" ht="32.4" customHeight="1">
      <c r="A15" s="824">
        <v>4</v>
      </c>
      <c r="B15" s="688" t="s">
        <v>733</v>
      </c>
      <c r="C15" s="763"/>
      <c r="D15" s="763"/>
      <c r="E15" s="826">
        <f t="shared" si="0"/>
        <v>0</v>
      </c>
      <c r="G15" s="504"/>
    </row>
    <row r="16" spans="1:7" s="685" customFormat="1" ht="23.1" customHeight="1">
      <c r="A16" s="824">
        <v>5</v>
      </c>
      <c r="B16" s="688" t="s">
        <v>734</v>
      </c>
      <c r="C16" s="763">
        <f>SUM(C17:C19)</f>
        <v>114652416</v>
      </c>
      <c r="D16" s="763">
        <f>SUM(D17:D19)</f>
        <v>0</v>
      </c>
      <c r="E16" s="826">
        <f t="shared" si="0"/>
        <v>114652416</v>
      </c>
      <c r="G16" s="504"/>
    </row>
    <row r="17" spans="1:7" s="685" customFormat="1">
      <c r="A17" s="824">
        <v>5.0999999999999996</v>
      </c>
      <c r="B17" s="689" t="s">
        <v>735</v>
      </c>
      <c r="C17" s="763"/>
      <c r="D17" s="763"/>
      <c r="E17" s="826">
        <f t="shared" si="0"/>
        <v>0</v>
      </c>
      <c r="G17" s="504"/>
    </row>
    <row r="18" spans="1:7" s="685" customFormat="1">
      <c r="A18" s="824">
        <v>5.2</v>
      </c>
      <c r="B18" s="689" t="s">
        <v>569</v>
      </c>
      <c r="C18" s="763">
        <v>114652416</v>
      </c>
      <c r="D18" s="763"/>
      <c r="E18" s="826">
        <f t="shared" si="0"/>
        <v>114652416</v>
      </c>
      <c r="G18" s="504"/>
    </row>
    <row r="19" spans="1:7" s="685" customFormat="1">
      <c r="A19" s="824">
        <v>5.3</v>
      </c>
      <c r="B19" s="689" t="s">
        <v>736</v>
      </c>
      <c r="C19" s="763"/>
      <c r="D19" s="763"/>
      <c r="E19" s="826">
        <f t="shared" si="0"/>
        <v>0</v>
      </c>
      <c r="G19" s="504"/>
    </row>
    <row r="20" spans="1:7" s="685" customFormat="1">
      <c r="A20" s="824">
        <v>6</v>
      </c>
      <c r="B20" s="687" t="s">
        <v>737</v>
      </c>
      <c r="C20" s="763">
        <f>SUM(C21:C22)</f>
        <v>2935803213.8021827</v>
      </c>
      <c r="D20" s="763">
        <f>SUM(D21:D22)</f>
        <v>0</v>
      </c>
      <c r="E20" s="826">
        <f t="shared" si="0"/>
        <v>2935803213.8021827</v>
      </c>
      <c r="G20" s="504"/>
    </row>
    <row r="21" spans="1:7">
      <c r="A21" s="824">
        <v>6.1</v>
      </c>
      <c r="B21" s="689" t="s">
        <v>569</v>
      </c>
      <c r="C21" s="582">
        <v>214562434.34515044</v>
      </c>
      <c r="D21" s="582"/>
      <c r="E21" s="830">
        <f t="shared" si="0"/>
        <v>214562434.34515044</v>
      </c>
    </row>
    <row r="22" spans="1:7">
      <c r="A22" s="824">
        <v>6.2</v>
      </c>
      <c r="B22" s="689" t="s">
        <v>736</v>
      </c>
      <c r="C22" s="582">
        <v>2721240779.4570322</v>
      </c>
      <c r="D22" s="582"/>
      <c r="E22" s="830">
        <f t="shared" si="0"/>
        <v>2721240779.4570322</v>
      </c>
    </row>
    <row r="23" spans="1:7">
      <c r="A23" s="824">
        <v>7</v>
      </c>
      <c r="B23" s="690" t="s">
        <v>738</v>
      </c>
      <c r="C23" s="582">
        <v>106733.3</v>
      </c>
      <c r="D23" s="582">
        <v>106733.3</v>
      </c>
      <c r="E23" s="830">
        <f t="shared" si="0"/>
        <v>0</v>
      </c>
    </row>
    <row r="24" spans="1:7">
      <c r="A24" s="824">
        <v>8</v>
      </c>
      <c r="B24" s="691" t="s">
        <v>739</v>
      </c>
      <c r="C24" s="582"/>
      <c r="D24" s="582"/>
      <c r="E24" s="830">
        <f t="shared" si="0"/>
        <v>0</v>
      </c>
    </row>
    <row r="25" spans="1:7">
      <c r="A25" s="824">
        <v>9</v>
      </c>
      <c r="B25" s="688" t="s">
        <v>740</v>
      </c>
      <c r="C25" s="582">
        <f>SUM(C26:C27)</f>
        <v>186340802.50999999</v>
      </c>
      <c r="D25" s="582">
        <f>SUM(D26:D27)</f>
        <v>22428115.0071842</v>
      </c>
      <c r="E25" s="830">
        <f t="shared" si="0"/>
        <v>163912687.50281578</v>
      </c>
    </row>
    <row r="26" spans="1:7">
      <c r="A26" s="824">
        <v>9.1</v>
      </c>
      <c r="B26" s="692" t="s">
        <v>741</v>
      </c>
      <c r="C26" s="582">
        <v>184333215.50999999</v>
      </c>
      <c r="D26" s="582">
        <v>22428115.0071842</v>
      </c>
      <c r="E26" s="830">
        <f t="shared" si="0"/>
        <v>161905100.50281578</v>
      </c>
    </row>
    <row r="27" spans="1:7">
      <c r="A27" s="824">
        <v>9.1999999999999993</v>
      </c>
      <c r="B27" s="692" t="s">
        <v>742</v>
      </c>
      <c r="C27" s="582">
        <v>2007587</v>
      </c>
      <c r="D27" s="582"/>
      <c r="E27" s="830">
        <f t="shared" si="0"/>
        <v>2007587</v>
      </c>
    </row>
    <row r="28" spans="1:7">
      <c r="A28" s="824">
        <v>10</v>
      </c>
      <c r="B28" s="688" t="s">
        <v>36</v>
      </c>
      <c r="C28" s="582">
        <f>SUM(C29:C30)</f>
        <v>59659118.200000003</v>
      </c>
      <c r="D28" s="582">
        <f>SUM(D29:D30)</f>
        <v>59659118.200000018</v>
      </c>
      <c r="E28" s="830">
        <f t="shared" si="0"/>
        <v>0</v>
      </c>
    </row>
    <row r="29" spans="1:7">
      <c r="A29" s="824">
        <v>10.1</v>
      </c>
      <c r="B29" s="692" t="s">
        <v>743</v>
      </c>
      <c r="C29" s="582"/>
      <c r="D29" s="582"/>
      <c r="E29" s="830">
        <f t="shared" si="0"/>
        <v>0</v>
      </c>
    </row>
    <row r="30" spans="1:7">
      <c r="A30" s="824">
        <v>10.199999999999999</v>
      </c>
      <c r="B30" s="692" t="s">
        <v>744</v>
      </c>
      <c r="C30" s="582">
        <v>59659118.200000003</v>
      </c>
      <c r="D30" s="582">
        <v>59659118.200000018</v>
      </c>
      <c r="E30" s="830">
        <f t="shared" si="0"/>
        <v>0</v>
      </c>
    </row>
    <row r="31" spans="1:7">
      <c r="A31" s="824">
        <v>11</v>
      </c>
      <c r="B31" s="688" t="s">
        <v>745</v>
      </c>
      <c r="C31" s="582">
        <f>SUM(C32:C33)</f>
        <v>2176710.61</v>
      </c>
      <c r="D31" s="582">
        <f>SUM(D32:D33)</f>
        <v>0</v>
      </c>
      <c r="E31" s="830">
        <f t="shared" si="0"/>
        <v>2176710.61</v>
      </c>
    </row>
    <row r="32" spans="1:7">
      <c r="A32" s="824">
        <v>11.1</v>
      </c>
      <c r="B32" s="692" t="s">
        <v>746</v>
      </c>
      <c r="C32" s="582">
        <v>2176710.61</v>
      </c>
      <c r="D32" s="582"/>
      <c r="E32" s="830">
        <f t="shared" si="0"/>
        <v>2176710.61</v>
      </c>
    </row>
    <row r="33" spans="1:7">
      <c r="A33" s="824">
        <v>11.2</v>
      </c>
      <c r="B33" s="692" t="s">
        <v>747</v>
      </c>
      <c r="C33" s="582"/>
      <c r="D33" s="582"/>
      <c r="E33" s="830">
        <f t="shared" si="0"/>
        <v>0</v>
      </c>
    </row>
    <row r="34" spans="1:7">
      <c r="A34" s="824">
        <v>13</v>
      </c>
      <c r="B34" s="688" t="s">
        <v>99</v>
      </c>
      <c r="C34" s="582">
        <v>79451146.184999973</v>
      </c>
      <c r="D34" s="582"/>
      <c r="E34" s="830">
        <f t="shared" si="0"/>
        <v>79451146.184999973</v>
      </c>
    </row>
    <row r="35" spans="1:7">
      <c r="A35" s="824">
        <v>13.1</v>
      </c>
      <c r="B35" s="831" t="s">
        <v>748</v>
      </c>
      <c r="C35" s="582"/>
      <c r="D35" s="582"/>
      <c r="E35" s="830"/>
    </row>
    <row r="36" spans="1:7">
      <c r="A36" s="824">
        <v>13.2</v>
      </c>
      <c r="B36" s="831" t="s">
        <v>749</v>
      </c>
      <c r="C36" s="582"/>
      <c r="D36" s="582"/>
      <c r="E36" s="830"/>
    </row>
    <row r="37" spans="1:7" ht="28.2" thickBot="1">
      <c r="A37" s="832"/>
      <c r="B37" s="833" t="s">
        <v>320</v>
      </c>
      <c r="C37" s="834">
        <f>SUM(C8,C12,C14,C15,C16,C20,C23,C24,C25,C28,C31,C34)</f>
        <v>3925999155.0971832</v>
      </c>
      <c r="D37" s="834">
        <f t="shared" ref="D37" si="1">SUM(D8,D12,D14,D15,D16,D20,D23,D24,D25,D28,D31,D34)</f>
        <v>82193966.507184222</v>
      </c>
      <c r="E37" s="835">
        <f>SUM(E8,E12,E14,E15,E16,E20,E23,E24,E25,E28,E31,E34)</f>
        <v>3843805188.5899987</v>
      </c>
    </row>
    <row r="38" spans="1:7">
      <c r="A38" s="504"/>
      <c r="B38" s="504"/>
      <c r="C38" s="504"/>
      <c r="D38" s="504"/>
      <c r="E38" s="504"/>
    </row>
    <row r="39" spans="1:7">
      <c r="A39" s="504"/>
      <c r="B39" s="504"/>
      <c r="C39" s="504"/>
      <c r="D39" s="504"/>
      <c r="E39" s="504"/>
    </row>
    <row r="40" spans="1:7">
      <c r="C40" s="693"/>
      <c r="D40" s="693"/>
      <c r="E40" s="693"/>
    </row>
    <row r="41" spans="1:7" s="39" customFormat="1">
      <c r="B41" s="36"/>
      <c r="F41" s="504"/>
      <c r="G41" s="504"/>
    </row>
    <row r="42" spans="1:7" s="39" customFormat="1">
      <c r="B42" s="36"/>
      <c r="F42" s="504"/>
      <c r="G42" s="504"/>
    </row>
    <row r="43" spans="1:7" s="39" customFormat="1">
      <c r="B43" s="36"/>
      <c r="F43" s="504"/>
      <c r="G43" s="504"/>
    </row>
    <row r="44" spans="1:7" s="39" customFormat="1">
      <c r="B44" s="36"/>
      <c r="F44" s="504"/>
      <c r="G44" s="504"/>
    </row>
    <row r="45" spans="1:7" s="39" customFormat="1">
      <c r="B45" s="36"/>
      <c r="F45" s="504"/>
      <c r="G45" s="504"/>
    </row>
    <row r="46" spans="1:7" s="39" customFormat="1">
      <c r="B46" s="36"/>
      <c r="F46" s="504"/>
      <c r="G46" s="504"/>
    </row>
    <row r="47" spans="1:7" s="39" customFormat="1">
      <c r="B47" s="36"/>
      <c r="F47" s="504"/>
      <c r="G47" s="504"/>
    </row>
    <row r="48" spans="1:7" s="39" customFormat="1">
      <c r="B48" s="36"/>
      <c r="F48" s="504"/>
      <c r="G48" s="504"/>
    </row>
    <row r="49" spans="2:7" s="39" customFormat="1">
      <c r="B49" s="36"/>
      <c r="F49" s="504"/>
      <c r="G49" s="504"/>
    </row>
    <row r="50" spans="2:7" s="39" customFormat="1">
      <c r="B50" s="36"/>
      <c r="F50" s="504"/>
      <c r="G50" s="504"/>
    </row>
    <row r="51" spans="2:7" s="39" customFormat="1">
      <c r="B51" s="36"/>
      <c r="F51" s="504"/>
      <c r="G51" s="504"/>
    </row>
    <row r="52" spans="2:7" s="39" customFormat="1">
      <c r="B52" s="36"/>
      <c r="F52" s="504"/>
      <c r="G52" s="504"/>
    </row>
    <row r="53" spans="2:7" s="39" customFormat="1">
      <c r="B53" s="36"/>
      <c r="F53" s="504"/>
      <c r="G53" s="504"/>
    </row>
  </sheetData>
  <mergeCells count="3">
    <mergeCell ref="B6:B7"/>
    <mergeCell ref="C6:C7"/>
    <mergeCell ref="D6:E6"/>
  </mergeCells>
  <pageMargins left="0.7" right="0.7"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85" zoomScaleNormal="85" workbookViewId="0">
      <pane xSplit="1" ySplit="4" topLeftCell="B5" activePane="bottomRight" state="frozen"/>
      <selection activeCell="E17" sqref="E17:H44"/>
      <selection pane="topRight" activeCell="E17" sqref="E17:H44"/>
      <selection pane="bottomLeft" activeCell="E17" sqref="E17:H44"/>
      <selection pane="bottomRight" activeCell="E17" sqref="E17:H44"/>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7" t="s">
        <v>108</v>
      </c>
      <c r="B1" s="16" t="str">
        <f>Info!C2</f>
        <v>სს ”ლიბერთი ბანკი”</v>
      </c>
    </row>
    <row r="2" spans="1:6" s="21" customFormat="1" ht="15.75" customHeight="1">
      <c r="A2" s="21" t="s">
        <v>109</v>
      </c>
      <c r="B2" s="496">
        <f>'1. key ratios'!B2</f>
        <v>45199</v>
      </c>
      <c r="C2"/>
      <c r="D2"/>
      <c r="E2"/>
      <c r="F2"/>
    </row>
    <row r="3" spans="1:6" s="21" customFormat="1" ht="15.75" customHeight="1">
      <c r="C3"/>
      <c r="D3"/>
      <c r="E3"/>
      <c r="F3"/>
    </row>
    <row r="4" spans="1:6" s="21" customFormat="1" ht="28.2" thickBot="1">
      <c r="A4" s="21" t="s">
        <v>256</v>
      </c>
      <c r="B4" s="132" t="s">
        <v>171</v>
      </c>
      <c r="C4" s="126" t="s">
        <v>87</v>
      </c>
      <c r="D4"/>
      <c r="E4"/>
      <c r="F4"/>
    </row>
    <row r="5" spans="1:6">
      <c r="A5" s="127">
        <v>1</v>
      </c>
      <c r="B5" s="128" t="s">
        <v>727</v>
      </c>
      <c r="C5" s="160">
        <f>'7. LI1'!E37</f>
        <v>3843805188.5899987</v>
      </c>
    </row>
    <row r="6" spans="1:6" s="118" customFormat="1">
      <c r="A6" s="79">
        <v>2.1</v>
      </c>
      <c r="B6" s="134" t="s">
        <v>861</v>
      </c>
      <c r="C6" s="161">
        <v>216255304.42127845</v>
      </c>
    </row>
    <row r="7" spans="1:6" s="4" customFormat="1" ht="27.6" outlineLevel="1">
      <c r="A7" s="133">
        <v>2.2000000000000002</v>
      </c>
      <c r="B7" s="129" t="s">
        <v>862</v>
      </c>
      <c r="C7" s="162">
        <v>102860301</v>
      </c>
    </row>
    <row r="8" spans="1:6" s="4" customFormat="1" ht="27.6">
      <c r="A8" s="133">
        <v>3</v>
      </c>
      <c r="B8" s="130" t="s">
        <v>728</v>
      </c>
      <c r="C8" s="163">
        <f>SUM(C5:C7)</f>
        <v>4162920794.0112772</v>
      </c>
    </row>
    <row r="9" spans="1:6" s="118" customFormat="1">
      <c r="A9" s="79">
        <v>4</v>
      </c>
      <c r="B9" s="137" t="s">
        <v>169</v>
      </c>
      <c r="C9" s="161"/>
    </row>
    <row r="10" spans="1:6" s="4" customFormat="1" ht="27.6" outlineLevel="1">
      <c r="A10" s="133">
        <v>5.0999999999999996</v>
      </c>
      <c r="B10" s="129" t="s">
        <v>175</v>
      </c>
      <c r="C10" s="162">
        <v>-161890108.85081762</v>
      </c>
    </row>
    <row r="11" spans="1:6" s="4" customFormat="1" ht="27.6" outlineLevel="1">
      <c r="A11" s="133">
        <v>5.2</v>
      </c>
      <c r="B11" s="129" t="s">
        <v>176</v>
      </c>
      <c r="C11" s="162">
        <v>-93387499.109999999</v>
      </c>
    </row>
    <row r="12" spans="1:6" s="4" customFormat="1">
      <c r="A12" s="133">
        <v>6</v>
      </c>
      <c r="B12" s="135" t="s">
        <v>438</v>
      </c>
      <c r="C12" s="226"/>
    </row>
    <row r="13" spans="1:6" s="4" customFormat="1" ht="15" thickBot="1">
      <c r="A13" s="136">
        <v>7</v>
      </c>
      <c r="B13" s="131" t="s">
        <v>170</v>
      </c>
      <c r="C13" s="164">
        <f>SUM(C8:C12)</f>
        <v>3907643186.0504594</v>
      </c>
    </row>
    <row r="15" spans="1:6" ht="27.6">
      <c r="B15" s="23" t="s">
        <v>439</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2024-02-15T11:51:40Z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