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201_{BE98AE24-23B3-4DB0-9A3F-395B5B31F864}" xr6:coauthVersionLast="47" xr6:coauthVersionMax="47" xr10:uidLastSave="{00000000-0000-0000-0000-000000000000}"/>
  <bookViews>
    <workbookView xWindow="-120" yWindow="-120" windowWidth="29040" windowHeight="15840" tabRatio="923"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80" l="1"/>
  <c r="E19" i="37" l="1"/>
  <c r="E18" i="37"/>
  <c r="E17" i="37"/>
  <c r="E16" i="37"/>
  <c r="E15" i="37"/>
  <c r="M14" i="37"/>
  <c r="L14" i="37"/>
  <c r="K14" i="37"/>
  <c r="J14" i="37"/>
  <c r="I14" i="37"/>
  <c r="H14" i="37"/>
  <c r="G14" i="37"/>
  <c r="F14" i="37"/>
  <c r="C14" i="37"/>
  <c r="E12" i="37"/>
  <c r="E11" i="37"/>
  <c r="E10" i="37"/>
  <c r="E9" i="37"/>
  <c r="E8" i="37"/>
  <c r="M7" i="37"/>
  <c r="L7" i="37"/>
  <c r="K7" i="37"/>
  <c r="J7" i="37"/>
  <c r="I7" i="37"/>
  <c r="H7" i="37"/>
  <c r="G7" i="37"/>
  <c r="F7" i="37"/>
  <c r="C7" i="37"/>
  <c r="C62" i="69"/>
  <c r="C58" i="69"/>
  <c r="C67" i="69" s="1"/>
  <c r="C46" i="69"/>
  <c r="C40" i="69"/>
  <c r="C29" i="69"/>
  <c r="C26" i="69"/>
  <c r="C23" i="69"/>
  <c r="C18" i="69"/>
  <c r="C14" i="69"/>
  <c r="C6" i="69"/>
  <c r="C48" i="28"/>
  <c r="C44" i="28"/>
  <c r="C36" i="28"/>
  <c r="C32" i="28"/>
  <c r="C31" i="28"/>
  <c r="C42" i="28" s="1"/>
  <c r="C12" i="28"/>
  <c r="E34" i="72"/>
  <c r="E33" i="72"/>
  <c r="E32" i="72"/>
  <c r="D31" i="72"/>
  <c r="C31" i="72"/>
  <c r="E30" i="72"/>
  <c r="E29" i="72"/>
  <c r="D28" i="72"/>
  <c r="E28" i="72" s="1"/>
  <c r="C28" i="72"/>
  <c r="E27" i="72"/>
  <c r="E26" i="72"/>
  <c r="D25" i="72"/>
  <c r="C25" i="72"/>
  <c r="E24" i="72"/>
  <c r="E23" i="72"/>
  <c r="E22" i="72"/>
  <c r="E21" i="72"/>
  <c r="D20" i="72"/>
  <c r="E20" i="72" s="1"/>
  <c r="C20" i="72"/>
  <c r="E19" i="72"/>
  <c r="E18" i="72"/>
  <c r="E17" i="72"/>
  <c r="D16" i="72"/>
  <c r="C16" i="72"/>
  <c r="E15" i="72"/>
  <c r="E14" i="72"/>
  <c r="E13" i="72"/>
  <c r="E12" i="72"/>
  <c r="E11" i="72"/>
  <c r="E10" i="72"/>
  <c r="E9" i="72"/>
  <c r="D8" i="72"/>
  <c r="C8" i="72"/>
  <c r="C52" i="69" l="1"/>
  <c r="E25" i="72"/>
  <c r="C68" i="69"/>
  <c r="C35" i="69"/>
  <c r="E7" i="37"/>
  <c r="E8" i="72"/>
  <c r="E16" i="72"/>
  <c r="E31" i="72"/>
  <c r="E14" i="37"/>
  <c r="G63" i="92" l="1"/>
  <c r="F63" i="92"/>
  <c r="G59" i="92"/>
  <c r="F59" i="92"/>
  <c r="G47" i="92"/>
  <c r="F47" i="92"/>
  <c r="C47" i="92"/>
  <c r="G41" i="92"/>
  <c r="F41" i="92"/>
  <c r="G15" i="92"/>
  <c r="F15" i="92"/>
  <c r="D15" i="92"/>
  <c r="C15" i="92"/>
  <c r="C19" i="92"/>
  <c r="G30" i="92"/>
  <c r="F30" i="92"/>
  <c r="G27" i="92"/>
  <c r="F27" i="92"/>
  <c r="G24" i="92"/>
  <c r="F24" i="92"/>
  <c r="G19" i="92"/>
  <c r="F19" i="92"/>
  <c r="F7" i="92"/>
  <c r="G7" i="92"/>
  <c r="G36" i="92" l="1"/>
  <c r="C14" i="80"/>
  <c r="C38" i="94"/>
  <c r="C30" i="94"/>
  <c r="C17" i="94"/>
  <c r="C14" i="94" s="1"/>
  <c r="C11" i="94"/>
  <c r="C8" i="94"/>
  <c r="C13" i="93"/>
  <c r="C6" i="93"/>
  <c r="C27" i="92"/>
  <c r="C24" i="92"/>
  <c r="D5" i="6"/>
  <c r="I5" i="6" s="1"/>
  <c r="G33" i="80" l="1"/>
  <c r="F33" i="80"/>
  <c r="E33" i="80"/>
  <c r="D33" i="80"/>
  <c r="C33" i="80"/>
  <c r="G24" i="80"/>
  <c r="F24" i="80"/>
  <c r="E24" i="80"/>
  <c r="D24" i="80"/>
  <c r="C24" i="80"/>
  <c r="G18" i="80"/>
  <c r="F18" i="80"/>
  <c r="E18" i="80"/>
  <c r="D18" i="80"/>
  <c r="G14" i="80"/>
  <c r="F14" i="80"/>
  <c r="E14" i="80"/>
  <c r="D14" i="80"/>
  <c r="G11" i="80"/>
  <c r="F11" i="80"/>
  <c r="E11" i="80"/>
  <c r="D11" i="80"/>
  <c r="C11" i="80"/>
  <c r="G8" i="80"/>
  <c r="F8" i="80"/>
  <c r="E8" i="80"/>
  <c r="D8" i="80"/>
  <c r="C8" i="80"/>
  <c r="G21" i="80" l="1"/>
  <c r="G37" i="80"/>
  <c r="G39" i="80" l="1"/>
  <c r="C18" i="99"/>
  <c r="G37" i="93" l="1"/>
  <c r="F37" i="93"/>
  <c r="G34" i="93"/>
  <c r="F34" i="93"/>
  <c r="G29" i="93"/>
  <c r="F29" i="93"/>
  <c r="G13" i="93"/>
  <c r="F13" i="93"/>
  <c r="G6" i="93"/>
  <c r="F6" i="93"/>
  <c r="F68" i="92"/>
  <c r="G68" i="92"/>
  <c r="H67" i="92"/>
  <c r="H66" i="92"/>
  <c r="H65" i="92"/>
  <c r="H64" i="92"/>
  <c r="H63" i="92"/>
  <c r="H62" i="92"/>
  <c r="H61" i="92"/>
  <c r="H60" i="92"/>
  <c r="H59" i="92"/>
  <c r="H58" i="92"/>
  <c r="H57" i="92"/>
  <c r="H56" i="92"/>
  <c r="H55" i="92"/>
  <c r="H52" i="92"/>
  <c r="H51" i="92"/>
  <c r="H50" i="92"/>
  <c r="H49" i="92"/>
  <c r="H48" i="92"/>
  <c r="H47" i="92"/>
  <c r="H46" i="92"/>
  <c r="H45" i="92"/>
  <c r="H44" i="92"/>
  <c r="H43" i="92"/>
  <c r="H42" i="92"/>
  <c r="H41" i="92"/>
  <c r="H40" i="92"/>
  <c r="H39" i="92"/>
  <c r="H38" i="92"/>
  <c r="H35" i="92"/>
  <c r="H34" i="92"/>
  <c r="H33" i="92"/>
  <c r="H32" i="92"/>
  <c r="H31" i="92"/>
  <c r="H30" i="92"/>
  <c r="H29" i="92"/>
  <c r="H28" i="92"/>
  <c r="H27" i="92"/>
  <c r="H26" i="92"/>
  <c r="H25" i="92"/>
  <c r="H24" i="92"/>
  <c r="H23" i="92"/>
  <c r="H22" i="92"/>
  <c r="H21" i="92"/>
  <c r="H20" i="92"/>
  <c r="H19" i="92"/>
  <c r="H18" i="92"/>
  <c r="H17" i="92"/>
  <c r="H16" i="92"/>
  <c r="H15" i="92"/>
  <c r="H14" i="92"/>
  <c r="H13" i="92"/>
  <c r="H12" i="92"/>
  <c r="H11" i="92"/>
  <c r="H10" i="92"/>
  <c r="H9" i="92"/>
  <c r="H8" i="92"/>
  <c r="H7" i="92"/>
  <c r="F43" i="93" l="1"/>
  <c r="F45" i="93" s="1"/>
  <c r="G43" i="93"/>
  <c r="G45" i="93" s="1"/>
  <c r="H68" i="92"/>
  <c r="C22" i="74" l="1"/>
  <c r="C6" i="28"/>
  <c r="C29" i="28" s="1"/>
  <c r="E37" i="72"/>
  <c r="C37" i="72"/>
  <c r="H43" i="94" l="1"/>
  <c r="E43" i="94"/>
  <c r="H42" i="94"/>
  <c r="E42" i="94"/>
  <c r="H41" i="94"/>
  <c r="E41" i="94"/>
  <c r="H40" i="94"/>
  <c r="E40" i="94"/>
  <c r="H39" i="94"/>
  <c r="E39" i="94"/>
  <c r="G38" i="94"/>
  <c r="F38" i="94"/>
  <c r="D38" i="94"/>
  <c r="H37" i="94"/>
  <c r="E37" i="94"/>
  <c r="H36" i="94"/>
  <c r="E36" i="94"/>
  <c r="H35" i="94"/>
  <c r="E35" i="94"/>
  <c r="H34" i="94"/>
  <c r="E34" i="94"/>
  <c r="H33" i="94"/>
  <c r="E33" i="94"/>
  <c r="H32" i="94"/>
  <c r="E32" i="94"/>
  <c r="H31" i="94"/>
  <c r="E31" i="94"/>
  <c r="G30" i="94"/>
  <c r="F30" i="94"/>
  <c r="D30" i="94"/>
  <c r="H29" i="94"/>
  <c r="E29" i="94"/>
  <c r="H28" i="94"/>
  <c r="E28" i="94"/>
  <c r="H27" i="94"/>
  <c r="E27" i="94"/>
  <c r="H26" i="94"/>
  <c r="E26" i="94"/>
  <c r="H25" i="94"/>
  <c r="E25" i="94"/>
  <c r="H24" i="94"/>
  <c r="E24" i="94"/>
  <c r="H23" i="94"/>
  <c r="E23" i="94"/>
  <c r="H22" i="94"/>
  <c r="E22" i="94"/>
  <c r="H21" i="94"/>
  <c r="E21" i="94"/>
  <c r="H20" i="94"/>
  <c r="E20" i="94"/>
  <c r="H19" i="94"/>
  <c r="E19" i="94"/>
  <c r="H18" i="94"/>
  <c r="E18" i="94"/>
  <c r="G17" i="94"/>
  <c r="G14" i="94" s="1"/>
  <c r="F17" i="94"/>
  <c r="F14" i="94" s="1"/>
  <c r="D17" i="94"/>
  <c r="H16" i="94"/>
  <c r="E16" i="94"/>
  <c r="H15" i="94"/>
  <c r="E15" i="94"/>
  <c r="H13" i="94"/>
  <c r="E13" i="94"/>
  <c r="H12" i="94"/>
  <c r="E12" i="94"/>
  <c r="G11" i="94"/>
  <c r="F11" i="94"/>
  <c r="D11" i="94"/>
  <c r="H10" i="94"/>
  <c r="E10" i="94"/>
  <c r="H9" i="94"/>
  <c r="E9" i="94"/>
  <c r="G8" i="94"/>
  <c r="F8" i="94"/>
  <c r="D8" i="94"/>
  <c r="E8" i="94" s="1"/>
  <c r="H7" i="94"/>
  <c r="E7" i="94"/>
  <c r="H6" i="94"/>
  <c r="E6" i="94"/>
  <c r="D14" i="94" l="1"/>
  <c r="E17" i="94"/>
  <c r="E11" i="94"/>
  <c r="H38" i="94"/>
  <c r="H14" i="94"/>
  <c r="E30" i="94"/>
  <c r="H30" i="94"/>
  <c r="E38" i="94"/>
  <c r="H8" i="94"/>
  <c r="H11" i="94"/>
  <c r="H17" i="94"/>
  <c r="E14" i="94"/>
  <c r="C29" i="93"/>
  <c r="C7" i="92"/>
  <c r="C22" i="95" l="1"/>
  <c r="H21" i="95"/>
  <c r="B1" i="94" l="1"/>
  <c r="B1" i="93"/>
  <c r="B1" i="92"/>
  <c r="B1" i="104" l="1"/>
  <c r="B1" i="103"/>
  <c r="B1" i="102"/>
  <c r="B1" i="101"/>
  <c r="B1" i="100"/>
  <c r="B1" i="99"/>
  <c r="B1" i="98"/>
  <c r="B1" i="97"/>
  <c r="B1" i="96"/>
  <c r="B1" i="95"/>
  <c r="H8" i="95" l="1"/>
  <c r="H9" i="95"/>
  <c r="H10" i="95"/>
  <c r="H11" i="95"/>
  <c r="H12" i="95"/>
  <c r="H13" i="95"/>
  <c r="H14" i="95"/>
  <c r="H15" i="95"/>
  <c r="H16" i="95"/>
  <c r="H17" i="95"/>
  <c r="H18" i="95"/>
  <c r="H19" i="95"/>
  <c r="H20" i="95"/>
  <c r="D22" i="95"/>
  <c r="E22" i="95"/>
  <c r="F22" i="95"/>
  <c r="G22" i="95"/>
  <c r="H22" i="95" l="1"/>
  <c r="D37" i="72"/>
  <c r="H44" i="93"/>
  <c r="E44" i="93"/>
  <c r="H42" i="93"/>
  <c r="E42" i="93"/>
  <c r="H41" i="93"/>
  <c r="E41" i="93"/>
  <c r="H40" i="93"/>
  <c r="E40" i="93"/>
  <c r="H39" i="93"/>
  <c r="E39" i="93"/>
  <c r="H38" i="93"/>
  <c r="E38" i="93"/>
  <c r="D37" i="93"/>
  <c r="C37" i="93"/>
  <c r="H36" i="93"/>
  <c r="E36" i="93"/>
  <c r="H35" i="93"/>
  <c r="E35" i="93"/>
  <c r="D34" i="93"/>
  <c r="C34" i="93"/>
  <c r="C43" i="93" s="1"/>
  <c r="H33" i="93"/>
  <c r="E33" i="93"/>
  <c r="H32" i="93"/>
  <c r="E32" i="93"/>
  <c r="H31" i="93"/>
  <c r="E31" i="93"/>
  <c r="H30" i="93"/>
  <c r="E30" i="93"/>
  <c r="D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D13" i="93"/>
  <c r="H12" i="93"/>
  <c r="E12" i="93"/>
  <c r="H11" i="93"/>
  <c r="E11" i="93"/>
  <c r="H10" i="93"/>
  <c r="E10" i="93"/>
  <c r="H9" i="93"/>
  <c r="E9" i="93"/>
  <c r="H8" i="93"/>
  <c r="E8" i="93"/>
  <c r="H7" i="93"/>
  <c r="E7" i="93"/>
  <c r="D6" i="93"/>
  <c r="E67" i="92"/>
  <c r="E66" i="92"/>
  <c r="E65" i="92"/>
  <c r="E64" i="92"/>
  <c r="D63" i="92"/>
  <c r="C63" i="92"/>
  <c r="E62" i="92"/>
  <c r="E61" i="92"/>
  <c r="E60" i="92"/>
  <c r="D59" i="92"/>
  <c r="C59" i="92"/>
  <c r="E58" i="92"/>
  <c r="E57" i="92"/>
  <c r="E56" i="92"/>
  <c r="E55" i="92"/>
  <c r="E52" i="92"/>
  <c r="E51" i="92"/>
  <c r="E50" i="92"/>
  <c r="E49" i="92"/>
  <c r="E48" i="92"/>
  <c r="D47" i="92"/>
  <c r="E46" i="92"/>
  <c r="E45" i="92"/>
  <c r="E44" i="92"/>
  <c r="E43" i="92"/>
  <c r="E42" i="92"/>
  <c r="D41" i="92"/>
  <c r="C41" i="92"/>
  <c r="E40" i="92"/>
  <c r="E39" i="92"/>
  <c r="E38" i="92"/>
  <c r="E35" i="92"/>
  <c r="E34" i="92"/>
  <c r="E33" i="92"/>
  <c r="E32" i="92"/>
  <c r="E31" i="92"/>
  <c r="D30" i="92"/>
  <c r="C30" i="92"/>
  <c r="C36" i="92" s="1"/>
  <c r="E29" i="92"/>
  <c r="E28" i="92"/>
  <c r="D27" i="92"/>
  <c r="E26" i="92"/>
  <c r="E25" i="92"/>
  <c r="D24" i="92"/>
  <c r="E23" i="92"/>
  <c r="E22" i="92"/>
  <c r="E21" i="92"/>
  <c r="E20" i="92"/>
  <c r="D19" i="92"/>
  <c r="E19" i="92"/>
  <c r="E18" i="92"/>
  <c r="E17" i="92"/>
  <c r="E16" i="92"/>
  <c r="E15" i="92"/>
  <c r="E14" i="92"/>
  <c r="E13" i="92"/>
  <c r="E12" i="92"/>
  <c r="E11" i="92"/>
  <c r="E10" i="92"/>
  <c r="E9" i="92"/>
  <c r="E8" i="92"/>
  <c r="D7" i="92"/>
  <c r="C68" i="92" l="1"/>
  <c r="D36" i="92"/>
  <c r="E47" i="92"/>
  <c r="E63" i="92"/>
  <c r="D68" i="92"/>
  <c r="E13" i="93"/>
  <c r="C45" i="93"/>
  <c r="H29" i="93"/>
  <c r="H34" i="93"/>
  <c r="H37" i="93"/>
  <c r="E37" i="93"/>
  <c r="E34" i="93"/>
  <c r="E6" i="93"/>
  <c r="F36" i="92"/>
  <c r="H36" i="92" s="1"/>
  <c r="E59" i="92"/>
  <c r="G53" i="92"/>
  <c r="G69" i="92" s="1"/>
  <c r="E24" i="92"/>
  <c r="E41" i="92"/>
  <c r="E27" i="92"/>
  <c r="D53" i="92"/>
  <c r="E30" i="92"/>
  <c r="H43" i="93"/>
  <c r="H45" i="93"/>
  <c r="H6" i="93"/>
  <c r="D43" i="93"/>
  <c r="C53" i="92"/>
  <c r="F53" i="92"/>
  <c r="E7" i="92"/>
  <c r="D69" i="92" l="1"/>
  <c r="C69" i="92"/>
  <c r="E69" i="92" s="1"/>
  <c r="E68" i="92"/>
  <c r="F69" i="92"/>
  <c r="H69" i="92" s="1"/>
  <c r="H53" i="92"/>
  <c r="D45" i="93"/>
  <c r="E36" i="92"/>
  <c r="E43" i="93"/>
  <c r="E53" i="92"/>
  <c r="E45" i="93" l="1"/>
  <c r="B1" i="80"/>
  <c r="G6" i="71" l="1"/>
  <c r="G13" i="71" s="1"/>
  <c r="F6" i="71"/>
  <c r="F13" i="71" s="1"/>
  <c r="E6" i="71"/>
  <c r="E13" i="71" s="1"/>
  <c r="D6" i="71"/>
  <c r="D13" i="71" s="1"/>
  <c r="C6" i="71"/>
  <c r="C13" i="71" s="1"/>
  <c r="D9" i="77" l="1"/>
  <c r="D8" i="77"/>
  <c r="D7" i="77"/>
  <c r="C35" i="79"/>
  <c r="B1" i="79" l="1"/>
  <c r="B1" i="37"/>
  <c r="B1" i="36"/>
  <c r="B1" i="74"/>
  <c r="B1" i="64"/>
  <c r="B1" i="35"/>
  <c r="B1" i="69"/>
  <c r="B1" i="77"/>
  <c r="B1" i="28"/>
  <c r="B1" i="73"/>
  <c r="B1" i="72"/>
  <c r="B1" i="52"/>
  <c r="B1" i="71"/>
  <c r="B1" i="6"/>
  <c r="C21" i="77" l="1"/>
  <c r="D16" i="77"/>
  <c r="D17" i="77"/>
  <c r="D15" i="77"/>
  <c r="D12" i="77"/>
  <c r="D13" i="77"/>
  <c r="D11" i="77"/>
  <c r="C20" i="77"/>
  <c r="C19" i="77"/>
  <c r="D21" i="77" l="1"/>
  <c r="D19" i="77"/>
  <c r="D20" i="77"/>
  <c r="C30" i="79"/>
  <c r="C26" i="79"/>
  <c r="C8" i="79"/>
  <c r="H14" i="74" l="1"/>
  <c r="N16" i="37" l="1"/>
  <c r="N17" i="37"/>
  <c r="N18" i="37"/>
  <c r="N19" i="37"/>
  <c r="N20" i="37"/>
  <c r="N15" i="37"/>
  <c r="N13" i="37"/>
  <c r="N10" i="37"/>
  <c r="N9" i="37"/>
  <c r="N11" i="37"/>
  <c r="N12" i="37"/>
  <c r="M21" i="37"/>
  <c r="L21" i="37"/>
  <c r="J21" i="37"/>
  <c r="I21" i="37"/>
  <c r="H21" i="37"/>
  <c r="G21" i="37"/>
  <c r="F21" i="37"/>
  <c r="C21" i="37"/>
  <c r="N14" i="37" l="1"/>
  <c r="E21" i="37"/>
  <c r="N8" i="37"/>
  <c r="C12" i="79" l="1"/>
  <c r="C18" i="79" s="1"/>
  <c r="C36" i="79" s="1"/>
  <c r="C38" i="79" s="1"/>
  <c r="N7" i="37"/>
  <c r="N21" i="37" s="1"/>
  <c r="K21" i="37"/>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12" i="74"/>
  <c r="H13" i="74"/>
  <c r="H15" i="74"/>
  <c r="H16" i="74"/>
  <c r="H17" i="74"/>
  <c r="H18" i="74"/>
  <c r="H21" i="74"/>
  <c r="T21" i="64" l="1"/>
  <c r="U21" i="64"/>
  <c r="V9" i="64"/>
  <c r="D22" i="74" l="1"/>
  <c r="E22" i="74"/>
  <c r="H22" i="74" s="1"/>
  <c r="C8" i="73" l="1"/>
  <c r="C13" i="73"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53" i="28" l="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E5" i="6"/>
  <c r="J5" i="6" s="1"/>
  <c r="G5" i="6"/>
  <c r="L5" i="6" s="1"/>
  <c r="G5" i="71" l="1"/>
  <c r="C5" i="71"/>
  <c r="E5" i="71"/>
  <c r="F5" i="71"/>
  <c r="D5" i="71"/>
</calcChain>
</file>

<file path=xl/sharedStrings.xml><?xml version="1.0" encoding="utf-8"?>
<sst xmlns="http://schemas.openxmlformats.org/spreadsheetml/2006/main" count="1584" uniqueCount="984">
  <si>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</si>
  <si>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</si>
  <si>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</si>
  <si>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</si>
  <si>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</si>
  <si>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</si>
  <si>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</si>
  <si>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</si>
  <si>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</si>
  <si>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</si>
  <si>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</si>
  <si>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</si>
  <si>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</si>
  <si>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</si>
  <si>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</si>
  <si>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</si>
  <si>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</si>
  <si>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</si>
  <si>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</si>
  <si>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</si>
  <si>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</si>
  <si>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</si>
  <si>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</si>
  <si>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</si>
  <si>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</si>
  <si>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</si>
  <si>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</si>
  <si>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</si>
  <si>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</si>
  <si>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</si>
  <si>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</si>
  <si>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</si>
  <si>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</si>
  <si>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</si>
  <si>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</si>
  <si>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</si>
  <si>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</si>
  <si>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</si>
  <si>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</si>
  <si>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</si>
  <si>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</si>
  <si>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</si>
  <si>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</si>
  <si>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</si>
  <si>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</si>
  <si>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</si>
  <si>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</si>
  <si>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</si>
  <si>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</si>
  <si>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</si>
  <si>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</si>
  <si>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</si>
  <si>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</si>
  <si>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</si>
  <si>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</si>
  <si>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</si>
  <si>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</si>
  <si>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</si>
  <si>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</si>
  <si>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</si>
  <si>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</si>
  <si>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</si>
  <si>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</si>
  <si>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</si>
  <si>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</si>
  <si>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</si>
  <si>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</si>
  <si>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</si>
  <si>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</si>
  <si>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</si>
  <si>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</si>
  <si>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</si>
  <si>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</si>
  <si>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</si>
  <si>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</si>
  <si>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</si>
  <si>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</si>
  <si>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</si>
  <si>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</si>
  <si>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</si>
  <si>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</si>
  <si>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</si>
  <si>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</si>
  <si>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</si>
  <si>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</si>
  <si>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</si>
  <si>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</si>
  <si>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</si>
  <si>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</si>
  <si>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</si>
  <si>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</si>
  <si>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</si>
  <si>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</si>
  <si>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</si>
  <si>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</si>
  <si>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</si>
  <si>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</si>
  <si>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</si>
  <si>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</si>
  <si>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</si>
  <si>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</si>
  <si>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</si>
  <si>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</si>
  <si>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</si>
  <si>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</si>
  <si>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</si>
  <si>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</si>
  <si>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</si>
  <si>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</si>
  <si>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</si>
  <si>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</si>
  <si>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</si>
  <si>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</si>
  <si>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</si>
  <si>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</si>
  <si>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</si>
  <si>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</si>
  <si>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</si>
  <si>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</si>
  <si>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</si>
  <si>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</si>
  <si>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</si>
  <si>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</si>
  <si>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</si>
  <si>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</si>
  <si>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</si>
  <si>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</si>
  <si>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</si>
  <si>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</si>
  <si>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</si>
  <si>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</si>
  <si>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</si>
  <si>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</si>
  <si>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</si>
  <si>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</si>
  <si>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</si>
  <si>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</si>
  <si>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</si>
  <si>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</si>
  <si>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</si>
  <si>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</si>
  <si>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</si>
  <si>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</si>
  <si>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</si>
  <si>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</si>
  <si>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</si>
  <si>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</si>
  <si>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</si>
  <si>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</si>
  <si>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</si>
  <si>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</si>
  <si>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</si>
  <si>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</si>
  <si>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</si>
  <si>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</si>
  <si>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</si>
  <si>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</si>
  <si>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</si>
  <si>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</si>
  <si>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</si>
  <si>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</si>
  <si>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</si>
  <si>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</si>
  <si>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</si>
  <si>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</si>
  <si>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</si>
  <si>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</si>
  <si>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</si>
  <si>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</si>
  <si>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</si>
  <si>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</si>
  <si>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</si>
  <si>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</si>
  <si>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</si>
  <si>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</si>
  <si>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</si>
  <si>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</si>
  <si>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</si>
  <si>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</si>
  <si>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</si>
  <si>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</si>
  <si>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</si>
  <si>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</si>
  <si>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</si>
  <si>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</si>
  <si>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</si>
  <si>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</si>
  <si>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</si>
  <si>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</si>
  <si>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</si>
  <si>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</si>
  <si>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</si>
  <si>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</si>
  <si>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</si>
  <si>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</si>
  <si>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</si>
  <si>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</si>
  <si>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</si>
  <si>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</si>
  <si>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</si>
  <si>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</si>
  <si>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</si>
  <si>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</si>
  <si>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</si>
  <si>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</si>
  <si>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</si>
  <si>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</si>
  <si>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</si>
  <si>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</si>
  <si>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</si>
  <si>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</si>
  <si>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</si>
  <si>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</si>
  <si>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</si>
  <si>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</si>
  <si>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</si>
  <si>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</si>
  <si>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</si>
  <si>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</si>
  <si>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</si>
  <si>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</si>
  <si>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</si>
  <si>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</si>
  <si>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</si>
  <si>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</si>
  <si>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</si>
  <si>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</si>
  <si>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</si>
  <si>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</si>
  <si>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</si>
  <si>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</si>
  <si>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</si>
  <si>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</si>
  <si>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</si>
  <si>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</si>
  <si>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</si>
  <si>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</si>
  <si>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</si>
  <si>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</si>
  <si>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</si>
  <si>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</si>
  <si>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</si>
  <si>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</si>
  <si>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</si>
  <si>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</si>
  <si>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</si>
  <si>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</si>
  <si>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</si>
  <si>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</si>
  <si>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</si>
  <si>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</si>
  <si>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</si>
  <si>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</si>
  <si>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</si>
  <si>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</si>
  <si>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</si>
  <si>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</si>
  <si>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</si>
  <si>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</si>
  <si>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</si>
  <si>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</si>
  <si>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</si>
  <si>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</si>
  <si>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</si>
  <si>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</si>
  <si>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</si>
  <si>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</si>
  <si>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</si>
  <si>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</si>
  <si>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</si>
  <si>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</si>
  <si>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</si>
  <si>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</si>
  <si>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</si>
  <si>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</si>
  <si>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</si>
  <si>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</si>
  <si>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</si>
  <si>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</si>
  <si>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</si>
  <si>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</si>
  <si>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</si>
  <si>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</si>
  <si>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</si>
  <si>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</si>
  <si>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</si>
  <si>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</si>
  <si>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</si>
  <si>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</si>
  <si>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</si>
  <si>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</si>
  <si>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</si>
  <si>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</si>
  <si>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</si>
  <si>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</si>
  <si>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</si>
  <si>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</si>
  <si>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</si>
  <si>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</si>
  <si>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</si>
  <si>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</si>
  <si>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</si>
  <si>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</si>
  <si>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</si>
  <si>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</si>
  <si>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</si>
  <si>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</si>
  <si>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</si>
  <si>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</si>
  <si>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</si>
  <si>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</si>
  <si>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</si>
  <si>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</si>
  <si>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</si>
  <si>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</si>
  <si>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</si>
  <si>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</si>
  <si>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</si>
  <si>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</si>
  <si>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</si>
  <si>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</si>
  <si>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</si>
  <si>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</si>
  <si>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</si>
  <si>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</si>
  <si>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</si>
  <si>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</si>
  <si>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</si>
  <si>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</si>
  <si>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</si>
  <si>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</si>
  <si>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</si>
  <si>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</si>
  <si>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</si>
  <si>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</si>
  <si>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</si>
  <si>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</si>
  <si>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</si>
  <si>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</si>
  <si>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</si>
  <si>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</si>
  <si>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</si>
  <si>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</si>
  <si>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</si>
  <si>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</si>
  <si>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</si>
  <si>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</si>
  <si>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</si>
  <si>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</si>
  <si>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</si>
  <si>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</si>
  <si>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</si>
  <si>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</si>
  <si>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</si>
  <si>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</si>
  <si>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</si>
  <si>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</si>
  <si>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</si>
  <si>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</si>
  <si>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</si>
  <si>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</si>
  <si>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</si>
  <si>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</si>
  <si>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</si>
  <si>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</si>
  <si>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</si>
  <si>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</si>
  <si>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</si>
  <si>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</si>
  <si>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</si>
  <si>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</si>
  <si>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</si>
  <si>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</si>
  <si>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</si>
  <si>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</si>
  <si>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</si>
  <si>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</si>
  <si>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</si>
  <si>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</si>
  <si>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</si>
  <si>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</si>
  <si>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</si>
  <si>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</si>
  <si>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</si>
  <si>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</si>
  <si>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</si>
  <si>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</si>
  <si>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</si>
  <si>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</si>
  <si>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</si>
  <si>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</si>
  <si>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</si>
  <si>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</si>
  <si>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</si>
  <si>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</si>
  <si>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</si>
  <si>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</si>
  <si>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</si>
  <si>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</si>
  <si>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</si>
  <si>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</si>
  <si>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</si>
  <si>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</si>
  <si>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</si>
  <si>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</si>
  <si>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</si>
  <si>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</si>
  <si>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</si>
  <si>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</si>
  <si>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</si>
  <si>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</si>
  <si>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</si>
  <si>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</si>
  <si>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</si>
  <si>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</si>
  <si>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</si>
  <si>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</si>
  <si>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</si>
  <si>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</si>
  <si>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</si>
  <si>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</si>
  <si>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</si>
  <si>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</si>
  <si>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</si>
  <si>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</si>
  <si>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</si>
  <si>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</si>
  <si>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</si>
  <si>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</si>
  <si>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</si>
  <si>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</si>
  <si>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</si>
  <si>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</si>
  <si>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</si>
  <si>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</si>
  <si>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</si>
  <si>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</si>
  <si>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</si>
  <si>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</si>
  <si>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</si>
  <si>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</si>
  <si>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</si>
  <si>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</si>
  <si>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</si>
  <si>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</si>
  <si>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</si>
  <si>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</si>
  <si>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</si>
  <si>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</si>
  <si>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</si>
  <si>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</si>
  <si>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</si>
  <si>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</si>
  <si>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</si>
  <si>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</si>
  <si>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</si>
  <si>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</si>
  <si>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</si>
  <si>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</si>
  <si>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</si>
  <si>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</si>
  <si>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</si>
  <si>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</si>
  <si>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</si>
  <si>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</si>
  <si>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</si>
  <si>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</si>
  <si>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</si>
  <si>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</si>
  <si>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</si>
  <si>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</si>
  <si>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</si>
  <si>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</si>
  <si>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</si>
  <si>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</si>
  <si>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</si>
  <si>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</si>
  <si>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</si>
  <si>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</si>
  <si>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</si>
  <si>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</si>
  <si>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</si>
  <si>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</si>
  <si>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</si>
  <si>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</si>
  <si>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</si>
  <si>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</si>
  <si>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</si>
  <si>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</si>
  <si>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</si>
  <si>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</si>
  <si>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</si>
  <si>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</si>
  <si>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</si>
  <si>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</si>
  <si>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</si>
  <si>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</si>
  <si>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</si>
  <si>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</si>
  <si>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</si>
  <si>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</si>
  <si>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</si>
  <si>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</si>
  <si>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</si>
  <si>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</si>
  <si>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</si>
  <si>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</si>
  <si>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</si>
  <si>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</si>
  <si>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</si>
  <si>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</si>
  <si>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</si>
  <si>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</si>
  <si>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</si>
  <si>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</si>
  <si>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</si>
  <si>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</si>
  <si>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</si>
  <si>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</si>
  <si>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</si>
  <si>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</si>
  <si>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</si>
  <si>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</si>
  <si>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</si>
  <si>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</si>
  <si>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</si>
  <si>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</si>
  <si>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</si>
  <si>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</si>
  <si>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</si>
  <si>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</si>
  <si>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</si>
  <si>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</si>
  <si>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</si>
  <si>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</si>
  <si>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</si>
  <si>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</si>
  <si>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</si>
  <si>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</si>
  <si>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</si>
  <si>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</si>
  <si>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</si>
  <si>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</si>
  <si>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</si>
  <si>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</si>
  <si>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</si>
  <si>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</si>
  <si>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</si>
  <si>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</si>
  <si>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</si>
  <si>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</si>
  <si>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</si>
  <si>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</si>
  <si>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</si>
  <si>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</si>
  <si>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</si>
  <si>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</si>
  <si>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</si>
  <si>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</si>
  <si>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</si>
  <si>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</si>
  <si>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</si>
  <si>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</si>
  <si>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</si>
  <si>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</si>
  <si>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</si>
  <si>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</si>
  <si>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</si>
  <si>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</si>
  <si>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</si>
  <si>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</si>
  <si>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</si>
  <si>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</si>
  <si>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</si>
  <si>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</si>
  <si>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</si>
  <si>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</si>
  <si>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</si>
  <si>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</si>
  <si>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</si>
  <si>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</si>
  <si>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</si>
  <si>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</si>
  <si>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</si>
  <si>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</si>
  <si>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</si>
  <si>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</si>
  <si>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</si>
  <si>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</si>
  <si>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</si>
  <si>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</si>
  <si>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</si>
  <si>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</si>
  <si>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</si>
  <si>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</si>
  <si>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</si>
  <si>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</si>
  <si>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</si>
  <si>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</si>
  <si>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</si>
  <si>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</si>
  <si>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</si>
  <si>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</si>
  <si>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</si>
  <si>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</si>
  <si>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</si>
  <si>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</si>
  <si>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</si>
  <si>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</si>
  <si>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</si>
  <si>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</si>
  <si>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</si>
  <si>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</si>
  <si>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</si>
  <si>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</si>
  <si>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</si>
  <si>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</si>
  <si>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</si>
  <si>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</si>
  <si>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</si>
  <si>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</si>
  <si>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</si>
  <si>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</si>
  <si>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</si>
  <si>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</si>
  <si>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</si>
  <si>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</si>
  <si>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</si>
  <si>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</si>
  <si>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</si>
  <si>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</si>
  <si>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</si>
  <si>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</si>
  <si>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</si>
  <si>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</si>
  <si>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</si>
  <si>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</si>
  <si>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</si>
  <si>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</si>
  <si>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</si>
  <si>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</si>
  <si>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</si>
  <si>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</si>
  <si>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</si>
  <si>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</si>
  <si>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</si>
  <si>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</si>
  <si>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</si>
  <si>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</si>
  <si>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</si>
  <si>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</si>
  <si>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</si>
  <si>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</si>
  <si>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</si>
  <si>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</si>
  <si>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</si>
  <si>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</si>
  <si>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</si>
  <si>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</si>
  <si>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</si>
  <si>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</si>
  <si>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</si>
  <si>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</si>
  <si>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</si>
  <si>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</si>
  <si>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</si>
  <si>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</si>
  <si>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</si>
  <si>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</si>
  <si>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</si>
  <si>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</si>
  <si>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</si>
  <si>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</si>
  <si>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</si>
  <si>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</si>
  <si>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</si>
  <si>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</si>
  <si>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</si>
  <si>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</si>
  <si>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</si>
  <si>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</si>
  <si>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</si>
  <si>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</si>
  <si>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</si>
  <si>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</si>
  <si>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</si>
  <si>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</si>
  <si>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</si>
  <si>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</si>
  <si>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</si>
  <si>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</si>
  <si>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</si>
  <si>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</si>
  <si>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</si>
  <si>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</si>
  <si>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</si>
  <si>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</si>
  <si>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</si>
  <si>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</si>
  <si>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</si>
  <si>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</si>
  <si>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</si>
  <si>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</si>
  <si>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</si>
  <si>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</si>
  <si>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</si>
  <si>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</si>
  <si>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</si>
  <si>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</si>
  <si>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</si>
  <si>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</si>
  <si>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</si>
  <si>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</si>
  <si>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</si>
  <si>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</si>
  <si>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</si>
  <si>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</si>
  <si>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</si>
  <si>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</si>
  <si>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</si>
  <si>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</si>
  <si>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</si>
  <si>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</si>
  <si>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</si>
  <si>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</si>
  <si>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</si>
  <si>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</si>
  <si>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</si>
  <si>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</si>
  <si>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</si>
  <si>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</si>
  <si>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</si>
  <si>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</si>
  <si>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</si>
  <si>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</si>
  <si>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</si>
  <si>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</si>
  <si>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</si>
  <si>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</si>
  <si>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</si>
  <si>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</si>
  <si>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</si>
  <si>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</si>
  <si>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</si>
  <si>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</si>
  <si>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</si>
  <si>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</si>
  <si>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</si>
  <si>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</si>
  <si>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</si>
  <si>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</si>
  <si>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</si>
  <si>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</si>
  <si>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</si>
  <si>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</si>
  <si>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</si>
  <si>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</si>
  <si>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</si>
  <si>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</si>
  <si>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</si>
  <si>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</si>
  <si>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</si>
  <si>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</si>
  <si>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</si>
  <si>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</si>
  <si>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</si>
  <si>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</si>
  <si>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</si>
  <si>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</si>
  <si>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</si>
  <si>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</si>
  <si>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</si>
  <si>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</si>
  <si>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</si>
  <si>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</si>
  <si>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</si>
  <si>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</si>
  <si>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</si>
  <si>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</si>
  <si>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</si>
  <si>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</si>
  <si>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</si>
  <si>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</si>
  <si>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</si>
  <si>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</si>
  <si>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</si>
  <si>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</si>
  <si>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</si>
  <si>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</si>
  <si>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</si>
  <si>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</si>
  <si>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</si>
  <si>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</si>
  <si>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</si>
  <si>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</si>
  <si>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</si>
  <si>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</si>
  <si>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</si>
  <si>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</si>
  <si>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</si>
  <si>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</si>
  <si>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</si>
  <si>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</si>
  <si>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</si>
  <si>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</si>
  <si>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</si>
  <si>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</si>
  <si>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</si>
  <si>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</si>
  <si>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</si>
  <si>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</si>
  <si>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</si>
  <si>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</si>
  <si>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</si>
  <si>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</si>
  <si>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</si>
  <si>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</si>
  <si>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</si>
  <si>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</si>
  <si>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</si>
  <si>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</si>
  <si>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</si>
  <si>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</si>
  <si>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</si>
  <si>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</si>
  <si>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</si>
  <si>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</si>
  <si>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</si>
  <si>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</si>
  <si>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</si>
  <si>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</si>
  <si>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</si>
  <si>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</si>
  <si>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</si>
  <si>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</si>
  <si>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</si>
  <si>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</si>
  <si>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</si>
  <si>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</si>
  <si>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</si>
  <si>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</si>
  <si>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</si>
  <si>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</si>
  <si>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</si>
  <si>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</si>
  <si>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</si>
  <si>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</si>
  <si>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</si>
  <si>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</si>
  <si>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</si>
  <si>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</si>
  <si>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</si>
  <si>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</si>
  <si>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</si>
  <si>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</si>
  <si>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</si>
  <si>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</si>
  <si>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</si>
  <si>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</si>
  <si>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</si>
  <si>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</si>
  <si>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</si>
  <si>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</si>
  <si>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</si>
  <si>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</si>
  <si>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</si>
  <si>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</si>
  <si>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</si>
  <si>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</si>
  <si>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</si>
  <si>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</si>
  <si>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</si>
  <si>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</si>
  <si>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</si>
  <si>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</si>
  <si>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</si>
  <si>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</si>
  <si>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</si>
  <si>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</si>
  <si>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</si>
  <si>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</si>
  <si>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</si>
  <si>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</si>
  <si>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</si>
  <si>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</si>
  <si>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</si>
  <si>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</si>
  <si>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</si>
  <si>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</si>
  <si>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</si>
  <si>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</si>
  <si>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</si>
  <si>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</si>
  <si>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</si>
  <si>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</si>
  <si>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</si>
  <si>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</si>
  <si>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</si>
  <si>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</si>
  <si>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</si>
  <si>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</si>
  <si>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</si>
  <si>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</si>
  <si>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</si>
  <si>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</si>
  <si>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</si>
  <si>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</si>
  <si>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</si>
  <si>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</si>
  <si>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</si>
  <si>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</si>
  <si>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</si>
  <si>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</si>
  <si>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</si>
  <si>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</si>
  <si>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</si>
  <si>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</si>
  <si>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</si>
  <si>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</si>
  <si>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</si>
  <si>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</si>
  <si>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</si>
  <si>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</si>
  <si>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</si>
  <si>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</si>
  <si>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</si>
  <si>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</si>
  <si>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</si>
  <si>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</si>
  <si>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</si>
  <si>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</si>
  <si>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</si>
  <si>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</si>
  <si>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</si>
  <si>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</si>
  <si>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</si>
  <si>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</si>
  <si>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</si>
  <si>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</si>
  <si>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</si>
  <si>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</si>
  <si>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</si>
  <si>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</si>
  <si>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</si>
  <si>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</si>
  <si>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</si>
  <si>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</si>
  <si>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</si>
  <si>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</si>
  <si>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</si>
  <si>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</si>
  <si>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</si>
  <si>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</si>
  <si>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</si>
  <si>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</si>
  <si>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</si>
  <si>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</si>
  <si>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</si>
  <si>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</si>
  <si>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</si>
  <si>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”ლიბერთი ბანკი”</t>
  </si>
  <si>
    <t>მურთაზ კიკორია</t>
  </si>
  <si>
    <t>ბექა გოგიჩაიშვილი</t>
  </si>
  <si>
    <t>www.libertybank.ge</t>
  </si>
  <si>
    <t>თავმჯდომარე</t>
  </si>
  <si>
    <t xml:space="preserve">ირაკლი ოთარ რუხაძე </t>
  </si>
  <si>
    <t>არადამოუკიდებელი წევრი</t>
  </si>
  <si>
    <t>მამუკა წერეთელი</t>
  </si>
  <si>
    <t>დამოუკიდებელი წევრი</t>
  </si>
  <si>
    <t>მაგდა მაღრაძე</t>
  </si>
  <si>
    <t>ბრუნო ხუან ბალვანერა</t>
  </si>
  <si>
    <t>გენერალური დირექტორი</t>
  </si>
  <si>
    <t>ვახტანგ ბაბუნაშვილი</t>
  </si>
  <si>
    <t>ფინანსური დირექტორი, გენერალური დირექტორის მოადგილე</t>
  </si>
  <si>
    <t>გიორგი გვაზავა</t>
  </si>
  <si>
    <t>რისკების დირექტორი, გენერალური დირექტორის მოადგილე</t>
  </si>
  <si>
    <t>სს,,გალტ &amp; თაგარტი"(ნომინალური მფლობელი)</t>
  </si>
  <si>
    <t>დანარჩენი აქციონერები</t>
  </si>
  <si>
    <t>ბენჯამინ ალბერტ მარსონი</t>
  </si>
  <si>
    <t>იგორ ალექსეევი</t>
  </si>
  <si>
    <t xml:space="preserve"> </t>
  </si>
  <si>
    <t xml:space="preserve">*   </t>
  </si>
  <si>
    <t xml:space="preserve">129,203,305 _დამატებულია ახალი მეთოდოლოგიის დანერგვის შედეგად მოსალოდნელი დამატებით დასარეზერვებელი თანხის (ბუფერის) მოცულობა </t>
  </si>
  <si>
    <r>
      <rPr>
        <b/>
        <sz val="10"/>
        <color rgb="FFFF0000"/>
        <rFont val="Sylfaen"/>
        <family val="1"/>
      </rPr>
      <t>*</t>
    </r>
    <r>
      <rPr>
        <b/>
        <sz val="10"/>
        <rFont val="Sylfaen"/>
        <family val="1"/>
      </rPr>
      <t xml:space="preserve"> 129,203,305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</si>
</sst>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_(* #,##0.0_);_(* \(#,##0.0\);_(* &quot;-&quot;??_);_(@_)"/>
  </numFmts>
  <fonts count="14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u/>
      <sz val="10"/>
      <color indexed="12"/>
      <name val="Sylfaen"/>
      <family val="1"/>
      <charset val="204"/>
    </font>
    <font>
      <sz val="10"/>
      <name val="Segoe UI"/>
      <family val="2"/>
    </font>
    <font>
      <b/>
      <sz val="8"/>
      <color indexed="8"/>
      <name val="Sylfaen"/>
      <family val="1"/>
    </font>
    <font>
      <sz val="8"/>
      <color indexed="8"/>
      <name val="Sylfaen"/>
      <family val="1"/>
    </font>
    <font>
      <b/>
      <sz val="10"/>
      <color rgb="FFFF0000"/>
      <name val="Sylfaen"/>
      <family val="1"/>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9"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41"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0" applyNumberFormat="0" applyFill="0" applyAlignment="0" applyProtection="0"/>
    <xf numFmtId="169" fontId="55" fillId="0" borderId="40" applyNumberFormat="0" applyFill="0" applyAlignment="0" applyProtection="0"/>
    <xf numFmtId="0"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0" fontId="55" fillId="0" borderId="40" applyNumberFormat="0" applyFill="0" applyAlignment="0" applyProtection="0"/>
    <xf numFmtId="0" fontId="56" fillId="0" borderId="41" applyNumberFormat="0" applyFill="0" applyAlignment="0" applyProtection="0"/>
    <xf numFmtId="169" fontId="56" fillId="0" borderId="41" applyNumberFormat="0" applyFill="0" applyAlignment="0" applyProtection="0"/>
    <xf numFmtId="0"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0" fontId="56" fillId="0" borderId="41" applyNumberFormat="0" applyFill="0" applyAlignment="0" applyProtection="0"/>
    <xf numFmtId="0" fontId="57" fillId="0" borderId="42" applyNumberFormat="0" applyFill="0" applyAlignment="0" applyProtection="0"/>
    <xf numFmtId="169"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9"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0" fontId="66" fillId="43" borderId="37"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3"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0" fontId="69" fillId="0" borderId="43"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0" fontId="69"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4"/>
    <xf numFmtId="169" fontId="26" fillId="0" borderId="44"/>
    <xf numFmtId="168" fontId="26"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9"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9"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9"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25" fillId="0" borderId="48"/>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2" applyNumberFormat="0" applyFill="0" applyAlignment="0" applyProtection="0"/>
    <xf numFmtId="168" fontId="94" fillId="0" borderId="102" applyNumberFormat="0" applyFill="0" applyAlignment="0" applyProtection="0"/>
    <xf numFmtId="169" fontId="94" fillId="0" borderId="102" applyNumberFormat="0" applyFill="0" applyAlignment="0" applyProtection="0"/>
    <xf numFmtId="168" fontId="94" fillId="0" borderId="102" applyNumberFormat="0" applyFill="0" applyAlignment="0" applyProtection="0"/>
    <xf numFmtId="168" fontId="94" fillId="0" borderId="102" applyNumberFormat="0" applyFill="0" applyAlignment="0" applyProtection="0"/>
    <xf numFmtId="169" fontId="94" fillId="0" borderId="102" applyNumberFormat="0" applyFill="0" applyAlignment="0" applyProtection="0"/>
    <xf numFmtId="168" fontId="94" fillId="0" borderId="102" applyNumberFormat="0" applyFill="0" applyAlignment="0" applyProtection="0"/>
    <xf numFmtId="168" fontId="94" fillId="0" borderId="102" applyNumberFormat="0" applyFill="0" applyAlignment="0" applyProtection="0"/>
    <xf numFmtId="169" fontId="94" fillId="0" borderId="102" applyNumberFormat="0" applyFill="0" applyAlignment="0" applyProtection="0"/>
    <xf numFmtId="168" fontId="94" fillId="0" borderId="102" applyNumberFormat="0" applyFill="0" applyAlignment="0" applyProtection="0"/>
    <xf numFmtId="168" fontId="94" fillId="0" borderId="102" applyNumberFormat="0" applyFill="0" applyAlignment="0" applyProtection="0"/>
    <xf numFmtId="169" fontId="94" fillId="0" borderId="102" applyNumberFormat="0" applyFill="0" applyAlignment="0" applyProtection="0"/>
    <xf numFmtId="168" fontId="94"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169" fontId="94"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168" fontId="94"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168" fontId="94"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188" fontId="2" fillId="70" borderId="96" applyFont="0">
      <alignment horizontal="right" vertical="center"/>
    </xf>
    <xf numFmtId="3" fontId="2" fillId="70" borderId="96" applyFont="0">
      <alignment horizontal="right" vertical="center"/>
    </xf>
    <xf numFmtId="0" fontId="83" fillId="64" borderId="101" applyNumberFormat="0" applyAlignment="0" applyProtection="0"/>
    <xf numFmtId="168" fontId="85" fillId="64" borderId="101" applyNumberFormat="0" applyAlignment="0" applyProtection="0"/>
    <xf numFmtId="169" fontId="85" fillId="64" borderId="101" applyNumberFormat="0" applyAlignment="0" applyProtection="0"/>
    <xf numFmtId="168" fontId="85" fillId="64" borderId="101" applyNumberFormat="0" applyAlignment="0" applyProtection="0"/>
    <xf numFmtId="168" fontId="85" fillId="64" borderId="101" applyNumberFormat="0" applyAlignment="0" applyProtection="0"/>
    <xf numFmtId="169" fontId="85" fillId="64" borderId="101" applyNumberFormat="0" applyAlignment="0" applyProtection="0"/>
    <xf numFmtId="168" fontId="85" fillId="64" borderId="101" applyNumberFormat="0" applyAlignment="0" applyProtection="0"/>
    <xf numFmtId="168" fontId="85" fillId="64" borderId="101" applyNumberFormat="0" applyAlignment="0" applyProtection="0"/>
    <xf numFmtId="169" fontId="85" fillId="64" borderId="101" applyNumberFormat="0" applyAlignment="0" applyProtection="0"/>
    <xf numFmtId="168" fontId="85" fillId="64" borderId="101" applyNumberFormat="0" applyAlignment="0" applyProtection="0"/>
    <xf numFmtId="168" fontId="85" fillId="64" borderId="101" applyNumberFormat="0" applyAlignment="0" applyProtection="0"/>
    <xf numFmtId="169" fontId="85" fillId="64" borderId="101" applyNumberFormat="0" applyAlignment="0" applyProtection="0"/>
    <xf numFmtId="168" fontId="85"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169" fontId="85"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168" fontId="85"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168" fontId="85"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3" fontId="2" fillId="75" borderId="96" applyFont="0">
      <alignment horizontal="right" vertical="center"/>
      <protection locked="0"/>
    </xf>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 fillId="74" borderId="100" applyNumberFormat="0" applyFont="0" applyAlignment="0" applyProtection="0"/>
    <xf numFmtId="0" fontId="27"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3" fontId="2" fillId="72" borderId="96" applyFont="0">
      <alignment horizontal="right" vertical="center"/>
      <protection locked="0"/>
    </xf>
    <xf numFmtId="0" fontId="66" fillId="43" borderId="99" applyNumberFormat="0" applyAlignment="0" applyProtection="0"/>
    <xf numFmtId="168" fontId="68" fillId="43" borderId="99" applyNumberFormat="0" applyAlignment="0" applyProtection="0"/>
    <xf numFmtId="169" fontId="68" fillId="43" borderId="99" applyNumberFormat="0" applyAlignment="0" applyProtection="0"/>
    <xf numFmtId="168" fontId="68" fillId="43" borderId="99" applyNumberFormat="0" applyAlignment="0" applyProtection="0"/>
    <xf numFmtId="168" fontId="68" fillId="43" borderId="99" applyNumberFormat="0" applyAlignment="0" applyProtection="0"/>
    <xf numFmtId="169" fontId="68" fillId="43" borderId="99" applyNumberFormat="0" applyAlignment="0" applyProtection="0"/>
    <xf numFmtId="168" fontId="68" fillId="43" borderId="99" applyNumberFormat="0" applyAlignment="0" applyProtection="0"/>
    <xf numFmtId="168" fontId="68" fillId="43" borderId="99" applyNumberFormat="0" applyAlignment="0" applyProtection="0"/>
    <xf numFmtId="169" fontId="68" fillId="43" borderId="99" applyNumberFormat="0" applyAlignment="0" applyProtection="0"/>
    <xf numFmtId="168" fontId="68" fillId="43" borderId="99" applyNumberFormat="0" applyAlignment="0" applyProtection="0"/>
    <xf numFmtId="168" fontId="68" fillId="43" borderId="99" applyNumberFormat="0" applyAlignment="0" applyProtection="0"/>
    <xf numFmtId="169" fontId="68" fillId="43" borderId="99" applyNumberFormat="0" applyAlignment="0" applyProtection="0"/>
    <xf numFmtId="168" fontId="68"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169" fontId="68"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168" fontId="68"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168" fontId="68"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2" fillId="71" borderId="97" applyNumberFormat="0" applyFont="0" applyBorder="0" applyProtection="0">
      <alignment horizontal="left" vertical="center"/>
    </xf>
    <xf numFmtId="9" fontId="2" fillId="71" borderId="96" applyFont="0" applyProtection="0">
      <alignment horizontal="right" vertical="center"/>
    </xf>
    <xf numFmtId="3" fontId="2" fillId="71" borderId="96" applyFont="0" applyProtection="0">
      <alignment horizontal="right" vertical="center"/>
    </xf>
    <xf numFmtId="0" fontId="62" fillId="70" borderId="97" applyFont="0" applyBorder="0">
      <alignment horizontal="center" wrapText="1"/>
    </xf>
    <xf numFmtId="168" fontId="54" fillId="0" borderId="94">
      <alignment horizontal="left" vertical="center"/>
    </xf>
    <xf numFmtId="0" fontId="54" fillId="0" borderId="94">
      <alignment horizontal="left" vertical="center"/>
    </xf>
    <xf numFmtId="0" fontId="54" fillId="0" borderId="94">
      <alignment horizontal="left" vertical="center"/>
    </xf>
    <xf numFmtId="0" fontId="2" fillId="69" borderId="96" applyNumberFormat="0" applyFont="0" applyBorder="0" applyProtection="0">
      <alignment horizontal="center" vertical="center"/>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8" fillId="64" borderId="99" applyNumberFormat="0" applyAlignment="0" applyProtection="0"/>
    <xf numFmtId="168" fontId="40" fillId="64" borderId="99" applyNumberFormat="0" applyAlignment="0" applyProtection="0"/>
    <xf numFmtId="169" fontId="40" fillId="64" borderId="99" applyNumberFormat="0" applyAlignment="0" applyProtection="0"/>
    <xf numFmtId="168" fontId="40" fillId="64" borderId="99" applyNumberFormat="0" applyAlignment="0" applyProtection="0"/>
    <xf numFmtId="168" fontId="40" fillId="64" borderId="99" applyNumberFormat="0" applyAlignment="0" applyProtection="0"/>
    <xf numFmtId="169" fontId="40" fillId="64" borderId="99" applyNumberFormat="0" applyAlignment="0" applyProtection="0"/>
    <xf numFmtId="168" fontId="40" fillId="64" borderId="99" applyNumberFormat="0" applyAlignment="0" applyProtection="0"/>
    <xf numFmtId="168" fontId="40" fillId="64" borderId="99" applyNumberFormat="0" applyAlignment="0" applyProtection="0"/>
    <xf numFmtId="169" fontId="40" fillId="64" borderId="99" applyNumberFormat="0" applyAlignment="0" applyProtection="0"/>
    <xf numFmtId="168" fontId="40" fillId="64" borderId="99" applyNumberFormat="0" applyAlignment="0" applyProtection="0"/>
    <xf numFmtId="168" fontId="40" fillId="64" borderId="99" applyNumberFormat="0" applyAlignment="0" applyProtection="0"/>
    <xf numFmtId="169" fontId="40" fillId="64" borderId="99" applyNumberFormat="0" applyAlignment="0" applyProtection="0"/>
    <xf numFmtId="168" fontId="40"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169" fontId="40"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168" fontId="40"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168" fontId="40"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104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vertical="center"/>
    </xf>
    <xf numFmtId="0" fontId="4" fillId="0" borderId="53" xfId="0" applyFont="1" applyBorder="1"/>
    <xf numFmtId="0" fontId="4" fillId="0" borderId="54"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57" xfId="0" applyNumberFormat="1" applyFont="1" applyBorder="1" applyAlignment="1">
      <alignment horizontal="center"/>
    </xf>
    <xf numFmtId="167" fontId="19" fillId="0" borderId="57" xfId="0" applyNumberFormat="1" applyFont="1" applyBorder="1" applyAlignment="1">
      <alignment horizontal="center"/>
    </xf>
    <xf numFmtId="167" fontId="23" fillId="0" borderId="59" xfId="0" applyNumberFormat="1" applyFont="1" applyBorder="1" applyAlignment="1">
      <alignment horizontal="center"/>
    </xf>
    <xf numFmtId="167" fontId="23" fillId="0" borderId="60" xfId="0" applyNumberFormat="1" applyFont="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1"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4" fillId="0" borderId="22" xfId="0" applyFont="1" applyFill="1" applyBorder="1" applyAlignment="1">
      <alignment horizontal="center" vertical="center"/>
    </xf>
    <xf numFmtId="0" fontId="106" fillId="0" borderId="0" xfId="0" applyFont="1" applyFill="1" applyBorder="1" applyAlignment="1"/>
    <xf numFmtId="49" fontId="106" fillId="0" borderId="7" xfId="0" applyNumberFormat="1" applyFont="1" applyFill="1" applyBorder="1" applyAlignment="1">
      <alignment horizontal="right" vertical="center"/>
    </xf>
    <xf numFmtId="49" fontId="106" fillId="0" borderId="74" xfId="0" applyNumberFormat="1" applyFont="1" applyFill="1" applyBorder="1" applyAlignment="1">
      <alignment horizontal="right" vertical="center"/>
    </xf>
    <xf numFmtId="49" fontId="106" fillId="0" borderId="77" xfId="0" applyNumberFormat="1" applyFont="1" applyFill="1" applyBorder="1" applyAlignment="1">
      <alignment horizontal="right" vertical="center"/>
    </xf>
    <xf numFmtId="49" fontId="106" fillId="0" borderId="82"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2" xfId="0" applyNumberFormat="1"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0" fillId="36" borderId="18" xfId="0" applyNumberFormat="1" applyFill="1" applyBorder="1" applyAlignment="1">
      <alignment horizontal="center" vertical="center"/>
    </xf>
    <xf numFmtId="193" fontId="0" fillId="0" borderId="20" xfId="0" applyNumberFormat="1" applyBorder="1" applyAlignment="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4" xfId="2" applyNumberFormat="1" applyFont="1" applyFill="1" applyBorder="1" applyAlignment="1" applyProtection="1">
      <alignment vertical="top" wrapText="1"/>
    </xf>
    <xf numFmtId="193" fontId="19" fillId="0" borderId="13" xfId="0" applyNumberFormat="1" applyFont="1" applyBorder="1" applyAlignment="1">
      <alignment vertical="center"/>
    </xf>
    <xf numFmtId="193" fontId="4" fillId="0" borderId="3" xfId="0" applyNumberFormat="1" applyFont="1" applyBorder="1" applyAlignment="1"/>
    <xf numFmtId="193" fontId="4" fillId="36" borderId="23" xfId="0" applyNumberFormat="1" applyFont="1" applyFill="1" applyBorder="1"/>
    <xf numFmtId="193" fontId="4" fillId="0" borderId="19" xfId="0" applyNumberFormat="1" applyFont="1" applyBorder="1" applyAlignment="1"/>
    <xf numFmtId="193" fontId="4" fillId="0" borderId="20" xfId="0" applyNumberFormat="1" applyFont="1" applyBorder="1" applyAlignment="1"/>
    <xf numFmtId="193" fontId="4" fillId="36" borderId="50" xfId="0" applyNumberFormat="1" applyFont="1" applyFill="1" applyBorder="1" applyAlignment="1"/>
    <xf numFmtId="193" fontId="4" fillId="36" borderId="22" xfId="0" applyNumberFormat="1" applyFont="1" applyFill="1" applyBorder="1"/>
    <xf numFmtId="193" fontId="4" fillId="36" borderId="24" xfId="0" applyNumberFormat="1" applyFont="1" applyFill="1" applyBorder="1"/>
    <xf numFmtId="193" fontId="4" fillId="36" borderId="51" xfId="0" applyNumberFormat="1" applyFont="1" applyFill="1" applyBorder="1"/>
    <xf numFmtId="193" fontId="4" fillId="0" borderId="3" xfId="0" applyNumberFormat="1" applyFont="1" applyBorder="1"/>
    <xf numFmtId="193" fontId="4" fillId="0" borderId="3" xfId="0" applyNumberFormat="1" applyFont="1" applyFill="1" applyBorder="1"/>
    <xf numFmtId="193" fontId="10" fillId="36" borderId="23" xfId="16" applyNumberFormat="1" applyFont="1" applyFill="1" applyBorder="1" applyAlignment="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193" fontId="4" fillId="0" borderId="8" xfId="0" applyNumberFormat="1" applyFont="1" applyBorder="1" applyAlignment="1"/>
    <xf numFmtId="0" fontId="4" fillId="0" borderId="26" xfId="0" applyFont="1" applyBorder="1" applyAlignment="1">
      <alignment wrapText="1"/>
    </xf>
    <xf numFmtId="193" fontId="4" fillId="0" borderId="21" xfId="0" applyNumberFormat="1" applyFont="1" applyBorder="1" applyAlignment="1"/>
    <xf numFmtId="193" fontId="4" fillId="0" borderId="21"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6" fillId="37" borderId="0" xfId="20" applyBorder="1"/>
    <xf numFmtId="169" fontId="26" fillId="37" borderId="90" xfId="20" applyBorder="1"/>
    <xf numFmtId="0" fontId="4" fillId="0" borderId="7" xfId="0" applyFont="1" applyFill="1" applyBorder="1" applyAlignment="1">
      <alignment vertical="center"/>
    </xf>
    <xf numFmtId="0" fontId="4" fillId="0" borderId="96" xfId="0" applyFont="1" applyFill="1" applyBorder="1" applyAlignment="1">
      <alignment vertical="center"/>
    </xf>
    <xf numFmtId="0" fontId="6" fillId="0" borderId="96" xfId="0" applyFont="1" applyFill="1" applyBorder="1" applyAlignment="1">
      <alignment vertical="center"/>
    </xf>
    <xf numFmtId="0" fontId="4" fillId="0" borderId="17" xfId="0" applyFont="1" applyFill="1" applyBorder="1" applyAlignment="1">
      <alignment vertical="center"/>
    </xf>
    <xf numFmtId="0" fontId="4" fillId="0" borderId="92" xfId="0" applyFont="1" applyFill="1" applyBorder="1" applyAlignment="1">
      <alignment vertical="center"/>
    </xf>
    <xf numFmtId="0" fontId="4" fillId="0" borderId="93" xfId="0" applyFont="1" applyFill="1" applyBorder="1" applyAlignment="1">
      <alignment vertical="center"/>
    </xf>
    <xf numFmtId="0" fontId="4" fillId="0" borderId="16"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6" xfId="0" applyFont="1" applyFill="1" applyBorder="1" applyAlignment="1">
      <alignment horizontal="center" vertical="center"/>
    </xf>
    <xf numFmtId="169" fontId="26" fillId="37" borderId="29" xfId="20" applyBorder="1"/>
    <xf numFmtId="169" fontId="26" fillId="37" borderId="108" xfId="20" applyBorder="1"/>
    <xf numFmtId="169" fontId="26" fillId="37" borderId="98" xfId="20" applyBorder="1"/>
    <xf numFmtId="169" fontId="26" fillId="37" borderId="54" xfId="20" applyBorder="1"/>
    <xf numFmtId="0" fontId="4" fillId="3" borderId="61" xfId="0" applyFont="1" applyFill="1" applyBorder="1" applyAlignment="1">
      <alignment horizontal="center" vertical="center"/>
    </xf>
    <xf numFmtId="0" fontId="4" fillId="3" borderId="0" xfId="0" applyFont="1" applyFill="1" applyBorder="1" applyAlignment="1">
      <alignment vertical="center"/>
    </xf>
    <xf numFmtId="0" fontId="4" fillId="0" borderId="67" xfId="0" applyFont="1" applyFill="1" applyBorder="1" applyAlignment="1">
      <alignment horizontal="center" vertical="center"/>
    </xf>
    <xf numFmtId="0" fontId="4" fillId="3" borderId="94" xfId="0" applyFont="1" applyFill="1" applyBorder="1" applyAlignment="1">
      <alignment vertical="center"/>
    </xf>
    <xf numFmtId="0" fontId="14" fillId="3" borderId="109" xfId="0" applyFont="1" applyFill="1" applyBorder="1" applyAlignment="1">
      <alignment horizontal="left"/>
    </xf>
    <xf numFmtId="0" fontId="14" fillId="3" borderId="110" xfId="0" applyFont="1" applyFill="1" applyBorder="1" applyAlignment="1">
      <alignment horizontal="left"/>
    </xf>
    <xf numFmtId="0" fontId="4" fillId="0" borderId="0" xfId="0" applyFont="1"/>
    <xf numFmtId="0" fontId="4" fillId="0" borderId="0" xfId="0" applyFont="1" applyFill="1"/>
    <xf numFmtId="0" fontId="4" fillId="0" borderId="96" xfId="0" applyFont="1" applyFill="1" applyBorder="1" applyAlignment="1">
      <alignment horizontal="center" vertical="center" wrapText="1"/>
    </xf>
    <xf numFmtId="0" fontId="106" fillId="0" borderId="84" xfId="0" applyFont="1" applyFill="1" applyBorder="1" applyAlignment="1">
      <alignment horizontal="right" vertical="center"/>
    </xf>
    <xf numFmtId="0" fontId="4" fillId="0" borderId="111" xfId="0" applyFont="1" applyFill="1" applyBorder="1" applyAlignment="1">
      <alignment horizontal="center" vertical="center" wrapText="1"/>
    </xf>
    <xf numFmtId="0" fontId="6" fillId="3" borderId="112" xfId="0" applyFont="1" applyFill="1" applyBorder="1" applyAlignment="1">
      <alignment vertical="center"/>
    </xf>
    <xf numFmtId="0" fontId="4" fillId="3" borderId="21" xfId="0" applyFont="1" applyFill="1" applyBorder="1" applyAlignment="1">
      <alignment vertical="center"/>
    </xf>
    <xf numFmtId="0" fontId="4" fillId="0" borderId="113" xfId="0" applyFont="1" applyFill="1" applyBorder="1" applyAlignment="1">
      <alignment horizontal="center" vertical="center"/>
    </xf>
    <xf numFmtId="0" fontId="6" fillId="0" borderId="23" xfId="0" applyFont="1" applyFill="1" applyBorder="1" applyAlignment="1">
      <alignment vertical="center"/>
    </xf>
    <xf numFmtId="169" fontId="26" fillId="37" borderId="25" xfId="20" applyBorder="1"/>
    <xf numFmtId="193" fontId="4" fillId="0" borderId="8" xfId="0" applyNumberFormat="1" applyFont="1" applyFill="1" applyBorder="1"/>
    <xf numFmtId="193" fontId="0" fillId="0" borderId="20" xfId="0" applyNumberFormat="1" applyFill="1" applyBorder="1" applyAlignment="1">
      <alignment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3" xfId="0" applyFont="1" applyFill="1" applyBorder="1" applyAlignment="1">
      <alignment horizontal="left" vertical="center" wrapText="1"/>
    </xf>
    <xf numFmtId="0" fontId="6" fillId="36" borderId="96" xfId="0" applyFont="1" applyFill="1" applyBorder="1" applyAlignment="1">
      <alignment horizontal="left" vertical="center" wrapText="1"/>
    </xf>
    <xf numFmtId="0" fontId="6" fillId="36" borderId="111" xfId="0" applyFont="1" applyFill="1" applyBorder="1" applyAlignment="1">
      <alignment horizontal="left" vertical="center" wrapText="1"/>
    </xf>
    <xf numFmtId="0" fontId="4" fillId="0" borderId="113" xfId="0" applyFont="1" applyFill="1" applyBorder="1" applyAlignment="1">
      <alignment horizontal="right" vertical="center" wrapText="1"/>
    </xf>
    <xf numFmtId="0" fontId="4" fillId="0" borderId="96" xfId="0" applyFont="1" applyFill="1" applyBorder="1" applyAlignment="1">
      <alignment horizontal="left" vertical="center" wrapText="1"/>
    </xf>
    <xf numFmtId="0" fontId="109" fillId="0" borderId="113" xfId="0" applyFont="1" applyFill="1" applyBorder="1" applyAlignment="1">
      <alignment horizontal="right" vertical="center" wrapText="1"/>
    </xf>
    <xf numFmtId="0" fontId="109" fillId="0" borderId="96" xfId="0" applyFont="1" applyFill="1" applyBorder="1" applyAlignment="1">
      <alignment horizontal="left" vertical="center" wrapText="1"/>
    </xf>
    <xf numFmtId="0" fontId="6" fillId="0" borderId="11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2" xfId="5" applyNumberFormat="1" applyFont="1" applyFill="1" applyBorder="1" applyAlignment="1" applyProtection="1">
      <alignment horizontal="left" vertical="center"/>
      <protection locked="0"/>
    </xf>
    <xf numFmtId="0" fontId="111" fillId="0" borderId="23" xfId="9" applyFont="1" applyFill="1" applyBorder="1" applyAlignment="1" applyProtection="1">
      <alignment horizontal="left" vertical="center" wrapText="1"/>
      <protection locked="0"/>
    </xf>
    <xf numFmtId="0" fontId="11" fillId="0" borderId="96" xfId="17" applyFill="1" applyBorder="1" applyAlignment="1" applyProtection="1"/>
    <xf numFmtId="49" fontId="109" fillId="0" borderId="113" xfId="0" applyNumberFormat="1" applyFont="1" applyFill="1" applyBorder="1" applyAlignment="1">
      <alignment horizontal="right" vertical="center" wrapText="1"/>
    </xf>
    <xf numFmtId="0" fontId="7" fillId="3" borderId="96" xfId="20960" applyFont="1" applyFill="1" applyBorder="1" applyAlignment="1" applyProtection="1"/>
    <xf numFmtId="0" fontId="103" fillId="0" borderId="96" xfId="20960" applyFont="1" applyFill="1" applyBorder="1" applyAlignment="1" applyProtection="1">
      <alignment horizontal="center" vertical="center"/>
    </xf>
    <xf numFmtId="0" fontId="4" fillId="0" borderId="96" xfId="0" applyFont="1" applyBorder="1"/>
    <xf numFmtId="0" fontId="11" fillId="0" borderId="96" xfId="17" applyFill="1" applyBorder="1" applyAlignment="1" applyProtection="1">
      <alignment horizontal="left" vertical="center" wrapText="1"/>
    </xf>
    <xf numFmtId="49" fontId="109" fillId="0" borderId="96" xfId="0" applyNumberFormat="1" applyFont="1" applyFill="1" applyBorder="1" applyAlignment="1">
      <alignment horizontal="right" vertical="center" wrapText="1"/>
    </xf>
    <xf numFmtId="0" fontId="11" fillId="0" borderId="96" xfId="17" applyFill="1" applyBorder="1" applyAlignment="1" applyProtection="1">
      <alignment horizontal="left" vertical="center"/>
    </xf>
    <xf numFmtId="0" fontId="4" fillId="0" borderId="96" xfId="0" applyFont="1" applyFill="1" applyBorder="1"/>
    <xf numFmtId="0" fontId="112" fillId="78" borderId="97" xfId="21412" applyFont="1" applyFill="1" applyBorder="1" applyAlignment="1" applyProtection="1">
      <alignment vertical="center" wrapText="1"/>
      <protection locked="0"/>
    </xf>
    <xf numFmtId="0" fontId="113" fillId="70" borderId="92" xfId="21412" applyFont="1" applyFill="1" applyBorder="1" applyAlignment="1" applyProtection="1">
      <alignment horizontal="center" vertical="center"/>
      <protection locked="0"/>
    </xf>
    <xf numFmtId="0" fontId="112" fillId="79" borderId="96" xfId="21412" applyFont="1" applyFill="1" applyBorder="1" applyAlignment="1" applyProtection="1">
      <alignment horizontal="center" vertical="center"/>
      <protection locked="0"/>
    </xf>
    <xf numFmtId="0" fontId="112" fillId="78" borderId="97" xfId="21412" applyFont="1" applyFill="1" applyBorder="1" applyAlignment="1" applyProtection="1">
      <alignment vertical="center"/>
      <protection locked="0"/>
    </xf>
    <xf numFmtId="0" fontId="114" fillId="70" borderId="92" xfId="21412" applyFont="1" applyFill="1" applyBorder="1" applyAlignment="1" applyProtection="1">
      <alignment horizontal="center" vertical="center"/>
      <protection locked="0"/>
    </xf>
    <xf numFmtId="0" fontId="114" fillId="3" borderId="92" xfId="21412" applyFont="1" applyFill="1" applyBorder="1" applyAlignment="1" applyProtection="1">
      <alignment horizontal="center" vertical="center"/>
      <protection locked="0"/>
    </xf>
    <xf numFmtId="0" fontId="114" fillId="0" borderId="92" xfId="21412" applyFont="1" applyFill="1" applyBorder="1" applyAlignment="1" applyProtection="1">
      <alignment horizontal="center" vertical="center"/>
      <protection locked="0"/>
    </xf>
    <xf numFmtId="0" fontId="115" fillId="79" borderId="96" xfId="21412" applyFont="1" applyFill="1" applyBorder="1" applyAlignment="1" applyProtection="1">
      <alignment horizontal="center" vertical="center"/>
      <protection locked="0"/>
    </xf>
    <xf numFmtId="0" fontId="112" fillId="78" borderId="97" xfId="21412" applyFont="1" applyFill="1" applyBorder="1" applyAlignment="1" applyProtection="1">
      <alignment horizontal="center" vertical="center"/>
      <protection locked="0"/>
    </xf>
    <xf numFmtId="0" fontId="62" fillId="78" borderId="97" xfId="21412" applyFont="1" applyFill="1" applyBorder="1" applyAlignment="1" applyProtection="1">
      <alignment vertical="center"/>
      <protection locked="0"/>
    </xf>
    <xf numFmtId="0" fontId="114" fillId="70" borderId="96" xfId="21412" applyFont="1" applyFill="1" applyBorder="1" applyAlignment="1" applyProtection="1">
      <alignment horizontal="center" vertical="center"/>
      <protection locked="0"/>
    </xf>
    <xf numFmtId="0" fontId="36" fillId="70" borderId="96" xfId="21412" applyFont="1" applyFill="1" applyBorder="1" applyAlignment="1" applyProtection="1">
      <alignment horizontal="center" vertical="center"/>
      <protection locked="0"/>
    </xf>
    <xf numFmtId="0" fontId="62" fillId="78" borderId="95" xfId="21412" applyFont="1" applyFill="1" applyBorder="1" applyAlignment="1" applyProtection="1">
      <alignment vertical="center"/>
      <protection locked="0"/>
    </xf>
    <xf numFmtId="0" fontId="113" fillId="0" borderId="95" xfId="21412" applyFont="1" applyFill="1" applyBorder="1" applyAlignment="1" applyProtection="1">
      <alignment horizontal="left" vertical="center" wrapText="1"/>
      <protection locked="0"/>
    </xf>
    <xf numFmtId="164" fontId="113" fillId="0" borderId="96" xfId="948" applyNumberFormat="1" applyFont="1" applyFill="1" applyBorder="1" applyAlignment="1" applyProtection="1">
      <alignment horizontal="right" vertical="center"/>
      <protection locked="0"/>
    </xf>
    <xf numFmtId="0" fontId="112" fillId="79" borderId="95" xfId="21412" applyFont="1" applyFill="1" applyBorder="1" applyAlignment="1" applyProtection="1">
      <alignment vertical="top" wrapText="1"/>
      <protection locked="0"/>
    </xf>
    <xf numFmtId="164" fontId="113" fillId="79" borderId="96" xfId="948" applyNumberFormat="1" applyFont="1" applyFill="1" applyBorder="1" applyAlignment="1" applyProtection="1">
      <alignment horizontal="right" vertical="center"/>
    </xf>
    <xf numFmtId="164" fontId="62" fillId="78" borderId="95" xfId="948" applyNumberFormat="1" applyFont="1" applyFill="1" applyBorder="1" applyAlignment="1" applyProtection="1">
      <alignment horizontal="right" vertical="center"/>
      <protection locked="0"/>
    </xf>
    <xf numFmtId="0" fontId="113" fillId="70" borderId="95" xfId="21412" applyFont="1" applyFill="1" applyBorder="1" applyAlignment="1" applyProtection="1">
      <alignment vertical="center" wrapText="1"/>
      <protection locked="0"/>
    </xf>
    <xf numFmtId="0" fontId="113" fillId="70" borderId="95" xfId="21412" applyFont="1" applyFill="1" applyBorder="1" applyAlignment="1" applyProtection="1">
      <alignment horizontal="left" vertical="center" wrapText="1"/>
      <protection locked="0"/>
    </xf>
    <xf numFmtId="0" fontId="113" fillId="0" borderId="95" xfId="21412" applyFont="1" applyFill="1" applyBorder="1" applyAlignment="1" applyProtection="1">
      <alignment vertical="center" wrapText="1"/>
      <protection locked="0"/>
    </xf>
    <xf numFmtId="0" fontId="113" fillId="3" borderId="95" xfId="21412" applyFont="1" applyFill="1" applyBorder="1" applyAlignment="1" applyProtection="1">
      <alignment horizontal="left" vertical="center" wrapText="1"/>
      <protection locked="0"/>
    </xf>
    <xf numFmtId="0" fontId="112" fillId="79" borderId="95" xfId="21412" applyFont="1" applyFill="1" applyBorder="1" applyAlignment="1" applyProtection="1">
      <alignment vertical="center" wrapText="1"/>
      <protection locked="0"/>
    </xf>
    <xf numFmtId="164" fontId="112" fillId="78" borderId="95" xfId="948" applyNumberFormat="1" applyFont="1" applyFill="1" applyBorder="1" applyAlignment="1" applyProtection="1">
      <alignment horizontal="right" vertical="center"/>
      <protection locked="0"/>
    </xf>
    <xf numFmtId="164" fontId="113" fillId="3" borderId="96" xfId="948" applyNumberFormat="1" applyFont="1" applyFill="1" applyBorder="1" applyAlignment="1" applyProtection="1">
      <alignment horizontal="right" vertical="center"/>
      <protection locked="0"/>
    </xf>
    <xf numFmtId="10" fontId="7" fillId="0" borderId="96" xfId="20961" applyNumberFormat="1" applyFont="1" applyFill="1" applyBorder="1" applyAlignment="1">
      <alignment horizontal="left" vertical="center" wrapText="1"/>
    </xf>
    <xf numFmtId="10" fontId="4" fillId="0" borderId="96" xfId="20961" applyNumberFormat="1" applyFont="1" applyFill="1" applyBorder="1" applyAlignment="1">
      <alignment horizontal="left" vertical="center" wrapText="1"/>
    </xf>
    <xf numFmtId="10" fontId="6" fillId="36" borderId="96" xfId="0" applyNumberFormat="1" applyFont="1" applyFill="1" applyBorder="1" applyAlignment="1">
      <alignment horizontal="left" vertical="center" wrapText="1"/>
    </xf>
    <xf numFmtId="10" fontId="109" fillId="0" borderId="96" xfId="20961" applyNumberFormat="1" applyFont="1" applyFill="1" applyBorder="1" applyAlignment="1">
      <alignment horizontal="left" vertical="center" wrapText="1"/>
    </xf>
    <xf numFmtId="10" fontId="6" fillId="36" borderId="96" xfId="20961" applyNumberFormat="1" applyFont="1" applyFill="1" applyBorder="1" applyAlignment="1">
      <alignment horizontal="left" vertical="center" wrapText="1"/>
    </xf>
    <xf numFmtId="10" fontId="6" fillId="36" borderId="96"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3" fontId="21" fillId="36" borderId="21" xfId="0" applyNumberFormat="1" applyFont="1" applyFill="1" applyBorder="1" applyAlignment="1">
      <alignment vertical="center" wrapText="1"/>
    </xf>
    <xf numFmtId="3" fontId="21" fillId="0" borderId="21" xfId="0" applyNumberFormat="1" applyFont="1" applyBorder="1" applyAlignment="1">
      <alignment vertical="center" wrapText="1"/>
    </xf>
    <xf numFmtId="3" fontId="21" fillId="0" borderId="21" xfId="0" applyNumberFormat="1" applyFont="1" applyFill="1" applyBorder="1" applyAlignment="1">
      <alignment vertical="center" wrapText="1"/>
    </xf>
    <xf numFmtId="3" fontId="21" fillId="36" borderId="36" xfId="0" applyNumberFormat="1" applyFont="1" applyFill="1" applyBorder="1" applyAlignment="1">
      <alignment vertical="center" wrapText="1"/>
    </xf>
    <xf numFmtId="0" fontId="4" fillId="0" borderId="24" xfId="0" applyFont="1" applyBorder="1" applyAlignment="1"/>
    <xf numFmtId="0" fontId="9" fillId="0" borderId="111" xfId="0" applyFont="1" applyBorder="1" applyAlignment="1"/>
    <xf numFmtId="0" fontId="10" fillId="0" borderId="18" xfId="0" applyFont="1" applyBorder="1" applyAlignment="1">
      <alignment horizontal="center"/>
    </xf>
    <xf numFmtId="0" fontId="10" fillId="0" borderId="111"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14" fontId="4" fillId="0" borderId="0" xfId="0" applyNumberFormat="1" applyFont="1"/>
    <xf numFmtId="0" fontId="6" fillId="0" borderId="0" xfId="0" applyFont="1" applyAlignment="1">
      <alignment horizontal="center" wrapText="1"/>
    </xf>
    <xf numFmtId="0" fontId="4" fillId="3" borderId="53" xfId="0" applyFont="1" applyFill="1" applyBorder="1"/>
    <xf numFmtId="0" fontId="4" fillId="3" borderId="116" xfId="0" applyFont="1" applyFill="1" applyBorder="1" applyAlignment="1">
      <alignment wrapText="1"/>
    </xf>
    <xf numFmtId="0" fontId="4" fillId="3" borderId="117" xfId="0" applyFont="1" applyFill="1" applyBorder="1"/>
    <xf numFmtId="0" fontId="6" fillId="3" borderId="11" xfId="0" applyFont="1" applyFill="1" applyBorder="1" applyAlignment="1">
      <alignment horizontal="center" wrapText="1"/>
    </xf>
    <xf numFmtId="0" fontId="4" fillId="3" borderId="6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0" xfId="0" applyFont="1" applyFill="1" applyBorder="1" applyAlignment="1">
      <alignment horizontal="center" vertical="center" wrapText="1"/>
    </xf>
    <xf numFmtId="0" fontId="3" fillId="3" borderId="6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0" xfId="7" applyNumberFormat="1" applyFont="1" applyFill="1" applyBorder="1"/>
    <xf numFmtId="0" fontId="4" fillId="3" borderId="0" xfId="0" applyFont="1" applyFill="1" applyBorder="1" applyAlignment="1">
      <alignment wrapText="1"/>
    </xf>
    <xf numFmtId="0" fontId="4" fillId="3" borderId="90" xfId="0" applyFont="1" applyFill="1" applyBorder="1"/>
    <xf numFmtId="169" fontId="26" fillId="37" borderId="114" xfId="20" applyBorder="1"/>
    <xf numFmtId="0" fontId="9" fillId="2" borderId="104" xfId="0" applyFont="1" applyFill="1" applyBorder="1" applyAlignment="1">
      <alignment horizontal="right" vertical="center"/>
    </xf>
    <xf numFmtId="193" fontId="17" fillId="2" borderId="105" xfId="0" applyNumberFormat="1" applyFont="1" applyFill="1" applyBorder="1" applyAlignment="1" applyProtection="1">
      <alignment vertical="center"/>
      <protection locked="0"/>
    </xf>
    <xf numFmtId="0" fontId="6" fillId="3" borderId="0" xfId="0" applyFont="1" applyFill="1" applyBorder="1" applyAlignment="1">
      <alignment horizontal="center"/>
    </xf>
    <xf numFmtId="0" fontId="106" fillId="0" borderId="84" xfId="0" applyFont="1" applyFill="1" applyBorder="1" applyAlignment="1">
      <alignment horizontal="left" vertical="center"/>
    </xf>
    <xf numFmtId="0" fontId="106" fillId="0" borderId="82" xfId="0" applyFont="1" applyFill="1" applyBorder="1" applyAlignment="1">
      <alignment vertical="center" wrapText="1"/>
    </xf>
    <xf numFmtId="0" fontId="106" fillId="0" borderId="82" xfId="0" applyFont="1" applyFill="1" applyBorder="1" applyAlignment="1">
      <alignment horizontal="left" vertical="center" wrapText="1"/>
    </xf>
    <xf numFmtId="0" fontId="116" fillId="0" borderId="0" xfId="11" applyFont="1" applyFill="1" applyBorder="1" applyProtection="1"/>
    <xf numFmtId="0" fontId="117" fillId="0" borderId="0" xfId="0" applyFont="1"/>
    <xf numFmtId="0" fontId="116" fillId="0" borderId="0" xfId="11" applyFont="1" applyFill="1" applyBorder="1" applyAlignment="1" applyProtection="1"/>
    <xf numFmtId="0" fontId="118" fillId="0" borderId="0" xfId="11" applyFont="1" applyFill="1" applyBorder="1" applyAlignment="1" applyProtection="1"/>
    <xf numFmtId="0" fontId="117" fillId="0" borderId="0" xfId="0" applyFont="1" applyAlignment="1">
      <alignment wrapText="1"/>
    </xf>
    <xf numFmtId="0" fontId="120" fillId="0" borderId="0" xfId="0" applyFont="1"/>
    <xf numFmtId="0" fontId="117" fillId="0" borderId="0" xfId="0" applyFont="1" applyFill="1"/>
    <xf numFmtId="0" fontId="117" fillId="0" borderId="0" xfId="0" applyFont="1" applyBorder="1"/>
    <xf numFmtId="0" fontId="117" fillId="0" borderId="0" xfId="0" applyFont="1" applyBorder="1" applyAlignment="1">
      <alignment horizontal="left"/>
    </xf>
    <xf numFmtId="0" fontId="119" fillId="0" borderId="127" xfId="0" applyNumberFormat="1" applyFont="1" applyFill="1" applyBorder="1" applyAlignment="1">
      <alignment horizontal="left" vertical="center" wrapText="1"/>
    </xf>
    <xf numFmtId="0" fontId="125" fillId="0" borderId="0" xfId="0" applyFont="1"/>
    <xf numFmtId="49" fontId="106" fillId="0" borderId="96" xfId="0" applyNumberFormat="1" applyFont="1" applyFill="1" applyBorder="1" applyAlignment="1">
      <alignment horizontal="right" vertical="center"/>
    </xf>
    <xf numFmtId="0" fontId="126" fillId="0" borderId="0" xfId="0" applyFont="1" applyFill="1" applyBorder="1" applyAlignment="1"/>
    <xf numFmtId="0" fontId="117" fillId="0" borderId="0" xfId="0" applyFont="1" applyBorder="1" applyAlignment="1">
      <alignment horizontal="left" indent="1"/>
    </xf>
    <xf numFmtId="0" fontId="117" fillId="0" borderId="0" xfId="0" applyFont="1" applyBorder="1" applyAlignment="1">
      <alignment horizontal="left" indent="2"/>
    </xf>
    <xf numFmtId="49" fontId="117" fillId="0" borderId="0" xfId="0" applyNumberFormat="1" applyFont="1" applyBorder="1" applyAlignment="1">
      <alignment horizontal="left" indent="3"/>
    </xf>
    <xf numFmtId="49" fontId="117" fillId="0" borderId="0" xfId="0" applyNumberFormat="1" applyFont="1" applyBorder="1" applyAlignment="1">
      <alignment horizontal="left" indent="1"/>
    </xf>
    <xf numFmtId="49" fontId="117" fillId="0" borderId="0" xfId="0" applyNumberFormat="1" applyFont="1" applyBorder="1" applyAlignment="1">
      <alignment horizontal="left" wrapText="1" indent="2"/>
    </xf>
    <xf numFmtId="49" fontId="117" fillId="0" borderId="0" xfId="0" applyNumberFormat="1" applyFont="1" applyFill="1" applyBorder="1" applyAlignment="1">
      <alignment horizontal="left" wrapText="1" indent="3"/>
    </xf>
    <xf numFmtId="0" fontId="117" fillId="0" borderId="0" xfId="0" applyNumberFormat="1" applyFont="1" applyFill="1" applyBorder="1" applyAlignment="1">
      <alignment horizontal="left" wrapText="1" indent="1"/>
    </xf>
    <xf numFmtId="0" fontId="117" fillId="0" borderId="0" xfId="0" applyFont="1" applyFill="1" applyAlignment="1">
      <alignment horizontal="left" vertical="top" wrapText="1"/>
    </xf>
    <xf numFmtId="0" fontId="9" fillId="0" borderId="96" xfId="0" applyFont="1" applyFill="1" applyBorder="1" applyAlignment="1" applyProtection="1">
      <alignment horizontal="center" vertical="center" wrapText="1"/>
    </xf>
    <xf numFmtId="0" fontId="3" fillId="0" borderId="96" xfId="0" applyFont="1" applyBorder="1" applyAlignment="1">
      <alignment horizontal="center" vertical="center"/>
    </xf>
    <xf numFmtId="0" fontId="130" fillId="3" borderId="96" xfId="21414" applyFont="1" applyFill="1" applyBorder="1" applyAlignment="1">
      <alignment horizontal="left" vertical="center" wrapText="1"/>
    </xf>
    <xf numFmtId="0" fontId="131" fillId="0" borderId="96" xfId="21414" applyFont="1" applyFill="1" applyBorder="1" applyAlignment="1">
      <alignment horizontal="left" vertical="center" wrapText="1" indent="1"/>
    </xf>
    <xf numFmtId="0" fontId="132" fillId="3" borderId="96" xfId="21414" applyFont="1" applyFill="1" applyBorder="1" applyAlignment="1">
      <alignment horizontal="left" vertical="center" wrapText="1"/>
    </xf>
    <xf numFmtId="0" fontId="131" fillId="3" borderId="96" xfId="21414" applyFont="1" applyFill="1" applyBorder="1" applyAlignment="1">
      <alignment horizontal="left" vertical="center" wrapText="1" indent="1"/>
    </xf>
    <xf numFmtId="0" fontId="130" fillId="0" borderId="134" xfId="0" applyFont="1" applyFill="1" applyBorder="1" applyAlignment="1">
      <alignment horizontal="left" vertical="center" wrapText="1"/>
    </xf>
    <xf numFmtId="0" fontId="132" fillId="0" borderId="134" xfId="0" applyFont="1" applyFill="1" applyBorder="1" applyAlignment="1">
      <alignment horizontal="left" vertical="center" wrapText="1"/>
    </xf>
    <xf numFmtId="0" fontId="133" fillId="3" borderId="134" xfId="0" applyFont="1" applyFill="1" applyBorder="1" applyAlignment="1">
      <alignment horizontal="left" vertical="center" wrapText="1" indent="1"/>
    </xf>
    <xf numFmtId="0" fontId="132" fillId="3" borderId="134" xfId="0" applyFont="1" applyFill="1" applyBorder="1" applyAlignment="1">
      <alignment horizontal="left" vertical="center" wrapText="1"/>
    </xf>
    <xf numFmtId="0" fontId="132" fillId="3" borderId="135" xfId="0" applyFont="1" applyFill="1" applyBorder="1" applyAlignment="1">
      <alignment horizontal="left" vertical="center" wrapText="1"/>
    </xf>
    <xf numFmtId="0" fontId="133" fillId="0" borderId="134" xfId="0" applyFont="1" applyFill="1" applyBorder="1" applyAlignment="1">
      <alignment horizontal="left" vertical="center" wrapText="1" indent="1"/>
    </xf>
    <xf numFmtId="0" fontId="133" fillId="0" borderId="96" xfId="21414" applyFont="1" applyFill="1" applyBorder="1" applyAlignment="1">
      <alignment horizontal="left" vertical="center" wrapText="1" indent="1"/>
    </xf>
    <xf numFmtId="0" fontId="132" fillId="0" borderId="96" xfId="21414" applyFont="1" applyFill="1" applyBorder="1" applyAlignment="1">
      <alignment horizontal="left" vertical="center" wrapText="1"/>
    </xf>
    <xf numFmtId="0" fontId="134" fillId="0" borderId="96" xfId="21414" applyFont="1" applyFill="1" applyBorder="1" applyAlignment="1">
      <alignment horizontal="center" vertical="center" wrapText="1"/>
    </xf>
    <xf numFmtId="0" fontId="132" fillId="3" borderId="136" xfId="0" applyFont="1" applyFill="1" applyBorder="1" applyAlignment="1">
      <alignment horizontal="left" vertical="center" wrapText="1"/>
    </xf>
    <xf numFmtId="0" fontId="131" fillId="3" borderId="137" xfId="21414" applyFont="1" applyFill="1" applyBorder="1" applyAlignment="1">
      <alignment horizontal="left" vertical="center" wrapText="1" indent="1"/>
    </xf>
    <xf numFmtId="0" fontId="131" fillId="3" borderId="134" xfId="0" applyFont="1" applyFill="1" applyBorder="1" applyAlignment="1">
      <alignment horizontal="left" vertical="center" wrapText="1" indent="1"/>
    </xf>
    <xf numFmtId="0" fontId="131" fillId="0" borderId="137" xfId="21414" applyFont="1" applyFill="1" applyBorder="1" applyAlignment="1">
      <alignment horizontal="left" vertical="center" wrapText="1" indent="1"/>
    </xf>
    <xf numFmtId="0" fontId="132" fillId="0" borderId="134" xfId="0" applyFont="1" applyBorder="1" applyAlignment="1">
      <alignment horizontal="left" vertical="center" wrapText="1"/>
    </xf>
    <xf numFmtId="0" fontId="131" fillId="0" borderId="134" xfId="0" applyFont="1" applyBorder="1" applyAlignment="1">
      <alignment horizontal="left" vertical="center" wrapText="1" indent="1"/>
    </xf>
    <xf numFmtId="0" fontId="131" fillId="0" borderId="135" xfId="0" applyFont="1" applyBorder="1" applyAlignment="1">
      <alignment horizontal="left" vertical="center" wrapText="1" indent="1"/>
    </xf>
    <xf numFmtId="0" fontId="132" fillId="0" borderId="137" xfId="21414" applyFont="1" applyFill="1" applyBorder="1" applyAlignment="1">
      <alignment horizontal="left" vertical="center" wrapText="1"/>
    </xf>
    <xf numFmtId="0" fontId="132" fillId="3" borderId="137" xfId="21414" applyFont="1" applyFill="1" applyBorder="1" applyAlignment="1">
      <alignment horizontal="left" vertical="center" wrapText="1"/>
    </xf>
    <xf numFmtId="0" fontId="134" fillId="0" borderId="137" xfId="21414" applyFont="1" applyFill="1" applyBorder="1" applyAlignment="1">
      <alignment horizontal="center" vertical="center" wrapText="1"/>
    </xf>
    <xf numFmtId="0" fontId="132" fillId="0" borderId="137" xfId="21414" applyFont="1" applyBorder="1" applyAlignment="1">
      <alignment horizontal="left" vertical="center" wrapText="1"/>
    </xf>
    <xf numFmtId="0" fontId="131" fillId="0" borderId="134" xfId="0" applyFont="1" applyFill="1" applyBorder="1" applyAlignment="1">
      <alignment horizontal="left" vertical="center" wrapText="1" indent="1"/>
    </xf>
    <xf numFmtId="0" fontId="135" fillId="0" borderId="137" xfId="0" applyFont="1" applyBorder="1" applyAlignment="1">
      <alignment horizontal="left"/>
    </xf>
    <xf numFmtId="0" fontId="132" fillId="0" borderId="137" xfId="0" applyFont="1" applyFill="1" applyBorder="1" applyAlignment="1">
      <alignment horizontal="left" vertical="center" wrapText="1"/>
    </xf>
    <xf numFmtId="0" fontId="0" fillId="0" borderId="0" xfId="0" applyAlignment="1">
      <alignment horizontal="left" vertical="center"/>
    </xf>
    <xf numFmtId="0" fontId="132" fillId="0" borderId="141" xfId="0" applyFont="1" applyFill="1" applyBorder="1" applyAlignment="1">
      <alignment horizontal="justify" vertical="center" wrapText="1"/>
    </xf>
    <xf numFmtId="0" fontId="131" fillId="0" borderId="136" xfId="0" applyFont="1" applyFill="1" applyBorder="1" applyAlignment="1">
      <alignment horizontal="left" vertical="center" wrapText="1" indent="1"/>
    </xf>
    <xf numFmtId="0" fontId="131" fillId="0" borderId="135" xfId="0" applyFont="1" applyFill="1" applyBorder="1" applyAlignment="1">
      <alignment horizontal="left" vertical="center" wrapText="1" indent="1"/>
    </xf>
    <xf numFmtId="0" fontId="132" fillId="0" borderId="134" xfId="0" applyFont="1" applyFill="1" applyBorder="1" applyAlignment="1">
      <alignment horizontal="justify" vertical="center" wrapText="1"/>
    </xf>
    <xf numFmtId="0" fontId="130" fillId="0" borderId="134" xfId="0" applyFont="1" applyFill="1" applyBorder="1" applyAlignment="1">
      <alignment horizontal="justify" vertical="center" wrapText="1"/>
    </xf>
    <xf numFmtId="0" fontId="132" fillId="3" borderId="134" xfId="0" applyFont="1" applyFill="1" applyBorder="1" applyAlignment="1">
      <alignment horizontal="justify" vertical="center" wrapText="1"/>
    </xf>
    <xf numFmtId="0" fontId="132" fillId="0" borderId="135" xfId="0" applyFont="1" applyFill="1" applyBorder="1" applyAlignment="1">
      <alignment horizontal="justify" vertical="center" wrapText="1"/>
    </xf>
    <xf numFmtId="0" fontId="132" fillId="0" borderId="136" xfId="0" applyFont="1" applyFill="1" applyBorder="1" applyAlignment="1">
      <alignment horizontal="justify" vertical="center" wrapText="1"/>
    </xf>
    <xf numFmtId="0" fontId="133" fillId="0" borderId="128" xfId="0" applyFont="1" applyFill="1" applyBorder="1" applyAlignment="1">
      <alignment horizontal="left" vertical="center" wrapText="1" indent="1"/>
    </xf>
    <xf numFmtId="0" fontId="130" fillId="0" borderId="134" xfId="0" applyFont="1" applyFill="1" applyBorder="1" applyAlignment="1">
      <alignment vertical="center" wrapText="1"/>
    </xf>
    <xf numFmtId="0" fontId="132" fillId="0" borderId="134" xfId="0" applyFont="1" applyFill="1" applyBorder="1" applyAlignment="1">
      <alignment vertical="center" wrapText="1"/>
    </xf>
    <xf numFmtId="0" fontId="0" fillId="0" borderId="137" xfId="0" applyBorder="1" applyAlignment="1">
      <alignment horizontal="center"/>
    </xf>
    <xf numFmtId="0" fontId="0" fillId="0" borderId="0" xfId="0" applyAlignment="1">
      <alignment horizontal="center"/>
    </xf>
    <xf numFmtId="193" fontId="9" fillId="0" borderId="0" xfId="0" applyNumberFormat="1" applyFont="1" applyFill="1" applyBorder="1" applyAlignment="1" applyProtection="1">
      <alignment horizontal="right"/>
    </xf>
    <xf numFmtId="49" fontId="106" fillId="0" borderId="137" xfId="0" applyNumberFormat="1" applyFont="1" applyFill="1" applyBorder="1" applyAlignment="1">
      <alignment horizontal="right" vertical="center"/>
    </xf>
    <xf numFmtId="167" fontId="22" fillId="0" borderId="55" xfId="0" applyNumberFormat="1" applyFont="1" applyFill="1" applyBorder="1" applyAlignment="1">
      <alignment horizontal="center"/>
    </xf>
    <xf numFmtId="167" fontId="18" fillId="0" borderId="57" xfId="0" applyNumberFormat="1" applyFont="1" applyFill="1" applyBorder="1" applyAlignment="1">
      <alignment horizontal="center"/>
    </xf>
    <xf numFmtId="193" fontId="23"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3" fillId="0" borderId="12" xfId="0" applyNumberFormat="1" applyFont="1" applyFill="1" applyBorder="1" applyAlignment="1">
      <alignment horizontal="center" vertical="center"/>
    </xf>
    <xf numFmtId="193" fontId="23" fillId="0" borderId="13" xfId="0" applyNumberFormat="1" applyFont="1" applyBorder="1" applyAlignment="1">
      <alignment horizontal="center" vertical="center"/>
    </xf>
    <xf numFmtId="193" fontId="22" fillId="0" borderId="14" xfId="0" applyNumberFormat="1" applyFont="1" applyFill="1" applyBorder="1" applyAlignment="1">
      <alignment horizontal="center" vertical="center"/>
    </xf>
    <xf numFmtId="193" fontId="104" fillId="0" borderId="12" xfId="0" applyNumberFormat="1" applyFont="1" applyBorder="1" applyAlignment="1">
      <alignment horizontal="center" vertical="center"/>
    </xf>
    <xf numFmtId="193" fontId="22" fillId="0" borderId="12" xfId="0" applyNumberFormat="1" applyFont="1" applyBorder="1" applyAlignment="1">
      <alignment horizontal="center" vertical="center"/>
    </xf>
    <xf numFmtId="193" fontId="22" fillId="0" borderId="15" xfId="0" applyNumberFormat="1" applyFont="1" applyBorder="1" applyAlignment="1">
      <alignment horizontal="center" vertical="center"/>
    </xf>
    <xf numFmtId="193" fontId="22" fillId="0" borderId="13" xfId="0" applyNumberFormat="1" applyFont="1" applyBorder="1" applyAlignment="1">
      <alignment horizontal="center" vertical="center"/>
    </xf>
    <xf numFmtId="0" fontId="120" fillId="0" borderId="137" xfId="0" applyFont="1" applyBorder="1"/>
    <xf numFmtId="49" fontId="122" fillId="0" borderId="137" xfId="5" applyNumberFormat="1" applyFont="1" applyFill="1" applyBorder="1" applyAlignment="1" applyProtection="1">
      <alignment horizontal="right" vertical="center"/>
      <protection locked="0"/>
    </xf>
    <xf numFmtId="0" fontId="121" fillId="3" borderId="137" xfId="13" applyFont="1" applyFill="1" applyBorder="1" applyAlignment="1" applyProtection="1">
      <alignment horizontal="left" vertical="center" wrapText="1"/>
      <protection locked="0"/>
    </xf>
    <xf numFmtId="49" fontId="121" fillId="3" borderId="137" xfId="5" applyNumberFormat="1" applyFont="1" applyFill="1" applyBorder="1" applyAlignment="1" applyProtection="1">
      <alignment horizontal="right" vertical="center"/>
      <protection locked="0"/>
    </xf>
    <xf numFmtId="0" fontId="121" fillId="0" borderId="137" xfId="13" applyFont="1" applyFill="1" applyBorder="1" applyAlignment="1" applyProtection="1">
      <alignment horizontal="left" vertical="center" wrapText="1"/>
      <protection locked="0"/>
    </xf>
    <xf numFmtId="49" fontId="121" fillId="0" borderId="137" xfId="5" applyNumberFormat="1" applyFont="1" applyFill="1" applyBorder="1" applyAlignment="1" applyProtection="1">
      <alignment horizontal="right" vertical="center"/>
      <protection locked="0"/>
    </xf>
    <xf numFmtId="0" fontId="123" fillId="0" borderId="137" xfId="13" applyFont="1" applyFill="1" applyBorder="1" applyAlignment="1" applyProtection="1">
      <alignment horizontal="left" vertical="center" wrapText="1"/>
      <protection locked="0"/>
    </xf>
    <xf numFmtId="0" fontId="120" fillId="0" borderId="137" xfId="0" applyFont="1" applyBorder="1" applyAlignment="1">
      <alignment horizontal="center" vertical="center" wrapText="1"/>
    </xf>
    <xf numFmtId="0" fontId="120" fillId="0" borderId="137" xfId="0" applyFont="1" applyFill="1" applyBorder="1" applyAlignment="1">
      <alignment horizontal="center" vertical="center" wrapText="1"/>
    </xf>
    <xf numFmtId="166" fontId="116" fillId="36" borderId="144" xfId="21413" applyFont="1" applyFill="1" applyBorder="1"/>
    <xf numFmtId="0" fontId="116" fillId="0" borderId="144" xfId="0" applyFont="1" applyBorder="1"/>
    <xf numFmtId="0" fontId="116" fillId="0" borderId="144" xfId="0" applyFont="1" applyFill="1" applyBorder="1"/>
    <xf numFmtId="0" fontId="116" fillId="0" borderId="144" xfId="0" applyFont="1" applyBorder="1" applyAlignment="1">
      <alignment horizontal="left" indent="8"/>
    </xf>
    <xf numFmtId="0" fontId="116" fillId="0" borderId="144" xfId="0" applyFont="1" applyBorder="1" applyAlignment="1">
      <alignment wrapText="1"/>
    </xf>
    <xf numFmtId="0" fontId="119" fillId="0" borderId="144" xfId="0" applyFont="1" applyBorder="1"/>
    <xf numFmtId="49" fontId="122" fillId="0" borderId="144" xfId="5" applyNumberFormat="1" applyFont="1" applyFill="1" applyBorder="1" applyAlignment="1" applyProtection="1">
      <alignment horizontal="right" vertical="center" wrapText="1"/>
      <protection locked="0"/>
    </xf>
    <xf numFmtId="49" fontId="121" fillId="3" borderId="144" xfId="5" applyNumberFormat="1" applyFont="1" applyFill="1" applyBorder="1" applyAlignment="1" applyProtection="1">
      <alignment horizontal="right" vertical="center" wrapText="1"/>
      <protection locked="0"/>
    </xf>
    <xf numFmtId="49" fontId="121" fillId="0" borderId="144" xfId="5" applyNumberFormat="1" applyFont="1" applyFill="1" applyBorder="1" applyAlignment="1" applyProtection="1">
      <alignment horizontal="right" vertical="center" wrapText="1"/>
      <protection locked="0"/>
    </xf>
    <xf numFmtId="0" fontId="116" fillId="0" borderId="144" xfId="0" applyFont="1" applyBorder="1" applyAlignment="1">
      <alignment horizontal="center" vertical="center" wrapText="1"/>
    </xf>
    <xf numFmtId="0" fontId="116" fillId="0" borderId="145" xfId="0" applyFont="1" applyFill="1" applyBorder="1" applyAlignment="1">
      <alignment horizontal="center" vertical="center" wrapText="1"/>
    </xf>
    <xf numFmtId="0" fontId="116" fillId="0" borderId="144"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9" fillId="0" borderId="144" xfId="0" applyFont="1" applyFill="1" applyBorder="1"/>
    <xf numFmtId="0" fontId="116" fillId="0" borderId="144" xfId="0" applyNumberFormat="1" applyFont="1" applyFill="1" applyBorder="1" applyAlignment="1">
      <alignment horizontal="left" vertical="center" wrapText="1"/>
    </xf>
    <xf numFmtId="0" fontId="120" fillId="0" borderId="144" xfId="0" applyFont="1" applyBorder="1"/>
    <xf numFmtId="0" fontId="119" fillId="0" borderId="144" xfId="0" applyFont="1" applyFill="1" applyBorder="1" applyAlignment="1">
      <alignment horizontal="left" wrapText="1" indent="1"/>
    </xf>
    <xf numFmtId="0" fontId="119" fillId="0" borderId="144" xfId="0" applyFont="1" applyFill="1" applyBorder="1" applyAlignment="1">
      <alignment horizontal="left" vertical="center" indent="1"/>
    </xf>
    <xf numFmtId="0" fontId="117" fillId="0" borderId="144" xfId="0" applyFont="1" applyBorder="1"/>
    <xf numFmtId="0" fontId="116" fillId="0" borderId="144" xfId="0" applyFont="1" applyFill="1" applyBorder="1" applyAlignment="1">
      <alignment horizontal="left" wrapText="1" indent="1"/>
    </xf>
    <xf numFmtId="0" fontId="116" fillId="0" borderId="144" xfId="0" applyFont="1" applyFill="1" applyBorder="1" applyAlignment="1">
      <alignment horizontal="left" indent="1"/>
    </xf>
    <xf numFmtId="0" fontId="116" fillId="0" borderId="144" xfId="0" applyFont="1" applyFill="1" applyBorder="1" applyAlignment="1">
      <alignment horizontal="left" wrapText="1" indent="4"/>
    </xf>
    <xf numFmtId="0" fontId="116" fillId="0" borderId="144" xfId="0" applyNumberFormat="1" applyFont="1" applyFill="1" applyBorder="1" applyAlignment="1">
      <alignment horizontal="left" indent="3"/>
    </xf>
    <xf numFmtId="0" fontId="119" fillId="0" borderId="144" xfId="0" applyFont="1" applyFill="1" applyBorder="1" applyAlignment="1">
      <alignment horizontal="left" indent="1"/>
    </xf>
    <xf numFmtId="0" fontId="120" fillId="0" borderId="144" xfId="0" applyFont="1" applyFill="1" applyBorder="1" applyAlignment="1">
      <alignment horizontal="center" vertical="center" wrapText="1"/>
    </xf>
    <xf numFmtId="0" fontId="116" fillId="80" borderId="144" xfId="0" applyFont="1" applyFill="1" applyBorder="1"/>
    <xf numFmtId="0" fontId="119" fillId="0" borderId="7" xfId="0" applyFont="1" applyBorder="1"/>
    <xf numFmtId="0" fontId="116" fillId="0" borderId="144" xfId="0" applyFont="1" applyFill="1" applyBorder="1" applyAlignment="1">
      <alignment horizontal="left" wrapText="1" indent="2"/>
    </xf>
    <xf numFmtId="0" fontId="116" fillId="0" borderId="144" xfId="0" applyFont="1" applyFill="1" applyBorder="1" applyAlignment="1">
      <alignment horizontal="left" wrapText="1"/>
    </xf>
    <xf numFmtId="0" fontId="116" fillId="0" borderId="0" xfId="0" applyFont="1" applyBorder="1"/>
    <xf numFmtId="0" fontId="116" fillId="0" borderId="144" xfId="0" applyFont="1" applyBorder="1" applyAlignment="1">
      <alignment horizontal="left" indent="1"/>
    </xf>
    <xf numFmtId="0" fontId="116" fillId="0" borderId="144" xfId="0" applyFont="1" applyBorder="1" applyAlignment="1">
      <alignment horizontal="center"/>
    </xf>
    <xf numFmtId="0" fontId="116" fillId="0" borderId="0" xfId="0" applyFont="1" applyBorder="1" applyAlignment="1">
      <alignment horizontal="center" vertical="center"/>
    </xf>
    <xf numFmtId="0" fontId="116" fillId="0" borderId="144" xfId="0" applyFont="1" applyFill="1" applyBorder="1" applyAlignment="1">
      <alignment horizontal="center" vertical="center" wrapText="1"/>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2" xfId="0" applyFont="1" applyBorder="1" applyAlignment="1">
      <alignment wrapText="1"/>
    </xf>
    <xf numFmtId="0" fontId="116" fillId="0" borderId="7" xfId="0" applyFont="1" applyBorder="1" applyAlignment="1">
      <alignment wrapText="1"/>
    </xf>
    <xf numFmtId="0" fontId="116" fillId="0" borderId="0" xfId="0" applyFont="1" applyBorder="1" applyAlignment="1">
      <alignment horizontal="center" vertical="center" wrapText="1"/>
    </xf>
    <xf numFmtId="0" fontId="116" fillId="0" borderId="143"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46" xfId="0" applyFont="1" applyFill="1" applyBorder="1" applyAlignment="1">
      <alignment horizontal="center" vertical="center" wrapText="1"/>
    </xf>
    <xf numFmtId="0" fontId="116" fillId="0" borderId="142" xfId="0" applyFont="1" applyFill="1" applyBorder="1" applyAlignment="1">
      <alignment horizontal="center" vertical="center" wrapText="1"/>
    </xf>
    <xf numFmtId="0" fontId="116" fillId="0" borderId="0" xfId="0" applyFont="1" applyFill="1"/>
    <xf numFmtId="49" fontId="116" fillId="0" borderId="150" xfId="0" applyNumberFormat="1" applyFont="1" applyFill="1" applyBorder="1" applyAlignment="1">
      <alignment horizontal="left" wrapText="1" indent="1"/>
    </xf>
    <xf numFmtId="0" fontId="116" fillId="0" borderId="152" xfId="0" applyNumberFormat="1" applyFont="1" applyFill="1" applyBorder="1" applyAlignment="1">
      <alignment horizontal="left" wrapText="1" indent="1"/>
    </xf>
    <xf numFmtId="49" fontId="116" fillId="0" borderId="153" xfId="0" applyNumberFormat="1" applyFont="1" applyFill="1" applyBorder="1" applyAlignment="1">
      <alignment horizontal="left" wrapText="1" indent="1"/>
    </xf>
    <xf numFmtId="0" fontId="116" fillId="0" borderId="154" xfId="0" applyNumberFormat="1" applyFont="1" applyFill="1" applyBorder="1" applyAlignment="1">
      <alignment horizontal="left" wrapText="1" indent="1"/>
    </xf>
    <xf numFmtId="49" fontId="116" fillId="0" borderId="154" xfId="0" applyNumberFormat="1" applyFont="1" applyFill="1" applyBorder="1" applyAlignment="1">
      <alignment horizontal="left" wrapText="1" indent="3"/>
    </xf>
    <xf numFmtId="49" fontId="116" fillId="0" borderId="153" xfId="0" applyNumberFormat="1" applyFont="1" applyFill="1" applyBorder="1" applyAlignment="1">
      <alignment horizontal="left" wrapText="1" indent="3"/>
    </xf>
    <xf numFmtId="49" fontId="116" fillId="0" borderId="153" xfId="0" applyNumberFormat="1" applyFont="1" applyFill="1" applyBorder="1" applyAlignment="1">
      <alignment horizontal="left" wrapText="1" indent="2"/>
    </xf>
    <xf numFmtId="49" fontId="116" fillId="0" borderId="154" xfId="0" applyNumberFormat="1" applyFont="1" applyBorder="1" applyAlignment="1">
      <alignment horizontal="left" wrapText="1" indent="2"/>
    </xf>
    <xf numFmtId="49" fontId="116" fillId="0" borderId="153" xfId="0" applyNumberFormat="1" applyFont="1" applyFill="1" applyBorder="1" applyAlignment="1">
      <alignment horizontal="left" vertical="top" wrapText="1" indent="2"/>
    </xf>
    <xf numFmtId="49" fontId="116" fillId="0" borderId="153" xfId="0" applyNumberFormat="1" applyFont="1" applyFill="1" applyBorder="1" applyAlignment="1">
      <alignment horizontal="left" indent="1"/>
    </xf>
    <xf numFmtId="0" fontId="116" fillId="0" borderId="154" xfId="0" applyNumberFormat="1" applyFont="1" applyBorder="1" applyAlignment="1">
      <alignment horizontal="left" indent="1"/>
    </xf>
    <xf numFmtId="49" fontId="116" fillId="0" borderId="154" xfId="0" applyNumberFormat="1" applyFont="1" applyBorder="1" applyAlignment="1">
      <alignment horizontal="left" indent="1"/>
    </xf>
    <xf numFmtId="49" fontId="116" fillId="0" borderId="153" xfId="0" applyNumberFormat="1" applyFont="1" applyFill="1" applyBorder="1" applyAlignment="1">
      <alignment horizontal="left" indent="3"/>
    </xf>
    <xf numFmtId="49" fontId="116" fillId="0" borderId="154" xfId="0" applyNumberFormat="1" applyFont="1" applyBorder="1" applyAlignment="1">
      <alignment horizontal="left" indent="3"/>
    </xf>
    <xf numFmtId="0" fontId="116" fillId="0" borderId="154" xfId="0" applyFont="1" applyBorder="1" applyAlignment="1">
      <alignment horizontal="left" indent="2"/>
    </xf>
    <xf numFmtId="0" fontId="116" fillId="0" borderId="153" xfId="0" applyFont="1" applyBorder="1" applyAlignment="1">
      <alignment horizontal="left" indent="2"/>
    </xf>
    <xf numFmtId="0" fontId="116" fillId="0" borderId="154" xfId="0" applyFont="1" applyBorder="1" applyAlignment="1">
      <alignment horizontal="left" indent="1"/>
    </xf>
    <xf numFmtId="0" fontId="116" fillId="0" borderId="153" xfId="0" applyFont="1" applyBorder="1" applyAlignment="1">
      <alignment horizontal="left" indent="1"/>
    </xf>
    <xf numFmtId="0" fontId="119" fillId="0" borderId="62" xfId="0" applyFont="1" applyBorder="1"/>
    <xf numFmtId="0" fontId="116" fillId="0" borderId="67" xfId="0" applyFont="1" applyBorder="1"/>
    <xf numFmtId="0" fontId="116" fillId="0" borderId="0" xfId="0" applyFont="1" applyBorder="1" applyAlignment="1">
      <alignment wrapText="1"/>
    </xf>
    <xf numFmtId="0" fontId="116" fillId="0" borderId="0" xfId="0" applyFont="1" applyAlignment="1">
      <alignment horizontal="center" vertical="center"/>
    </xf>
    <xf numFmtId="0" fontId="116" fillId="0" borderId="0" xfId="0" applyFont="1" applyBorder="1" applyAlignment="1">
      <alignment horizontal="left"/>
    </xf>
    <xf numFmtId="0" fontId="119" fillId="0" borderId="144" xfId="0" applyNumberFormat="1" applyFont="1" applyFill="1" applyBorder="1" applyAlignment="1">
      <alignment horizontal="left" vertical="center" wrapText="1"/>
    </xf>
    <xf numFmtId="0" fontId="116" fillId="0" borderId="7" xfId="0" applyFont="1" applyFill="1" applyBorder="1" applyAlignment="1">
      <alignment horizontal="center" vertical="center" wrapText="1"/>
    </xf>
    <xf numFmtId="0" fontId="9" fillId="0" borderId="0" xfId="0" applyFont="1" applyFill="1" applyBorder="1" applyAlignment="1">
      <alignment wrapText="1"/>
    </xf>
    <xf numFmtId="0" fontId="119" fillId="0" borderId="144"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2" xfId="0" applyNumberFormat="1" applyFont="1" applyFill="1" applyBorder="1" applyAlignment="1">
      <alignment horizontal="left" vertical="center" wrapText="1" indent="1" readingOrder="1"/>
    </xf>
    <xf numFmtId="0" fontId="121" fillId="0" borderId="144" xfId="0" applyFont="1" applyBorder="1" applyAlignment="1">
      <alignment horizontal="left" indent="3"/>
    </xf>
    <xf numFmtId="0" fontId="119" fillId="0" borderId="144" xfId="0" applyNumberFormat="1" applyFont="1" applyFill="1" applyBorder="1" applyAlignment="1">
      <alignment vertical="center" wrapText="1" readingOrder="1"/>
    </xf>
    <xf numFmtId="0" fontId="121" fillId="0" borderId="144" xfId="0" applyFont="1" applyFill="1" applyBorder="1" applyAlignment="1">
      <alignment horizontal="left" indent="2"/>
    </xf>
    <xf numFmtId="0" fontId="116" fillId="0" borderId="133" xfId="0" applyNumberFormat="1" applyFont="1" applyFill="1" applyBorder="1" applyAlignment="1">
      <alignment vertical="center" wrapText="1" readingOrder="1"/>
    </xf>
    <xf numFmtId="0" fontId="121" fillId="0" borderId="145" xfId="0" applyFont="1" applyBorder="1" applyAlignment="1">
      <alignment horizontal="left" indent="2"/>
    </xf>
    <xf numFmtId="0" fontId="116" fillId="0" borderId="132" xfId="0" applyNumberFormat="1" applyFont="1" applyFill="1" applyBorder="1" applyAlignment="1">
      <alignment vertical="center" wrapText="1" readingOrder="1"/>
    </xf>
    <xf numFmtId="0" fontId="121" fillId="0" borderId="144" xfId="0" applyFont="1" applyBorder="1" applyAlignment="1">
      <alignment horizontal="left" indent="2"/>
    </xf>
    <xf numFmtId="0" fontId="116" fillId="0" borderId="131" xfId="0" applyNumberFormat="1" applyFont="1" applyFill="1" applyBorder="1" applyAlignment="1">
      <alignment vertical="center" wrapText="1" readingOrder="1"/>
    </xf>
    <xf numFmtId="0" fontId="139" fillId="0" borderId="7" xfId="0" applyFont="1" applyBorder="1"/>
    <xf numFmtId="0" fontId="106" fillId="0" borderId="144" xfId="0" applyFont="1" applyFill="1" applyBorder="1" applyAlignment="1">
      <alignment vertical="center" wrapText="1"/>
    </xf>
    <xf numFmtId="0" fontId="106" fillId="0" borderId="144" xfId="0" applyFont="1" applyBorder="1" applyAlignment="1">
      <alignment horizontal="left" vertical="center" wrapText="1"/>
    </xf>
    <xf numFmtId="0" fontId="106" fillId="0" borderId="144" xfId="0" applyFont="1" applyBorder="1" applyAlignment="1">
      <alignment horizontal="left" indent="2"/>
    </xf>
    <xf numFmtId="0" fontId="106" fillId="0" borderId="144" xfId="0" applyNumberFormat="1" applyFont="1" applyFill="1" applyBorder="1" applyAlignment="1">
      <alignment vertical="center" wrapText="1"/>
    </xf>
    <xf numFmtId="0" fontId="106" fillId="0" borderId="144" xfId="0" applyNumberFormat="1" applyFont="1" applyFill="1" applyBorder="1" applyAlignment="1">
      <alignment horizontal="left" vertical="center" indent="1"/>
    </xf>
    <xf numFmtId="0" fontId="106" fillId="0" borderId="144" xfId="0" applyNumberFormat="1" applyFont="1" applyFill="1" applyBorder="1" applyAlignment="1">
      <alignment horizontal="left" vertical="center" wrapText="1" indent="1"/>
    </xf>
    <xf numFmtId="0" fontId="106" fillId="0" borderId="144" xfId="0" applyNumberFormat="1" applyFont="1" applyFill="1" applyBorder="1" applyAlignment="1">
      <alignment horizontal="right" vertical="center"/>
    </xf>
    <xf numFmtId="49" fontId="106" fillId="0" borderId="144" xfId="0" applyNumberFormat="1" applyFont="1" applyFill="1" applyBorder="1" applyAlignment="1">
      <alignment horizontal="right" vertical="center"/>
    </xf>
    <xf numFmtId="0" fontId="106" fillId="0" borderId="145" xfId="0" applyNumberFormat="1" applyFont="1" applyFill="1" applyBorder="1" applyAlignment="1">
      <alignment horizontal="left" vertical="top" wrapText="1"/>
    </xf>
    <xf numFmtId="49" fontId="106" fillId="0" borderId="144" xfId="0" applyNumberFormat="1" applyFont="1" applyFill="1" applyBorder="1" applyAlignment="1">
      <alignment vertical="top" wrapText="1"/>
    </xf>
    <xf numFmtId="49" fontId="106" fillId="0" borderId="144" xfId="0" applyNumberFormat="1" applyFont="1" applyFill="1" applyBorder="1" applyAlignment="1">
      <alignment horizontal="left" vertical="top" wrapText="1" indent="2"/>
    </xf>
    <xf numFmtId="49" fontId="106" fillId="0" borderId="144" xfId="0" applyNumberFormat="1" applyFont="1" applyFill="1" applyBorder="1" applyAlignment="1">
      <alignment horizontal="left" vertical="center" wrapText="1" indent="3"/>
    </xf>
    <xf numFmtId="49" fontId="106" fillId="0" borderId="144" xfId="0" applyNumberFormat="1" applyFont="1" applyFill="1" applyBorder="1" applyAlignment="1">
      <alignment horizontal="left" wrapText="1" indent="2"/>
    </xf>
    <xf numFmtId="49" fontId="106" fillId="0" borderId="144" xfId="0" applyNumberFormat="1" applyFont="1" applyFill="1" applyBorder="1" applyAlignment="1">
      <alignment horizontal="left" vertical="top" wrapText="1"/>
    </xf>
    <xf numFmtId="49" fontId="106" fillId="0" borderId="144" xfId="0" applyNumberFormat="1" applyFont="1" applyFill="1" applyBorder="1" applyAlignment="1">
      <alignment horizontal="left" wrapText="1" indent="3"/>
    </xf>
    <xf numFmtId="49" fontId="106" fillId="0" borderId="144" xfId="0" applyNumberFormat="1" applyFont="1" applyFill="1" applyBorder="1" applyAlignment="1">
      <alignment vertical="center"/>
    </xf>
    <xf numFmtId="0" fontId="106" fillId="0" borderId="144" xfId="0" applyFont="1" applyFill="1" applyBorder="1" applyAlignment="1">
      <alignment horizontal="left" vertical="center" wrapText="1"/>
    </xf>
    <xf numFmtId="49" fontId="106" fillId="0" borderId="144" xfId="0" applyNumberFormat="1" applyFont="1" applyFill="1" applyBorder="1" applyAlignment="1">
      <alignment horizontal="left" indent="3"/>
    </xf>
    <xf numFmtId="0" fontId="106" fillId="0" borderId="144" xfId="0" applyFont="1" applyBorder="1" applyAlignment="1">
      <alignment horizontal="left" indent="1"/>
    </xf>
    <xf numFmtId="0" fontId="106" fillId="0" borderId="144" xfId="0" applyNumberFormat="1" applyFont="1" applyFill="1" applyBorder="1" applyAlignment="1">
      <alignment horizontal="left" vertical="center" wrapText="1"/>
    </xf>
    <xf numFmtId="0" fontId="106" fillId="0" borderId="144" xfId="0" applyFont="1" applyFill="1" applyBorder="1" applyAlignment="1">
      <alignment horizontal="left" wrapText="1" indent="2"/>
    </xf>
    <xf numFmtId="0" fontId="106" fillId="0" borderId="144" xfId="0" applyFont="1" applyBorder="1" applyAlignment="1">
      <alignment horizontal="left" vertical="top" wrapText="1"/>
    </xf>
    <xf numFmtId="0" fontId="105" fillId="0" borderId="7" xfId="0" applyFont="1" applyBorder="1" applyAlignment="1">
      <alignment wrapText="1"/>
    </xf>
    <xf numFmtId="0" fontId="106" fillId="0" borderId="144" xfId="0" applyFont="1" applyBorder="1" applyAlignment="1">
      <alignment horizontal="left" vertical="top" wrapText="1" indent="2"/>
    </xf>
    <xf numFmtId="0" fontId="106" fillId="0" borderId="144" xfId="0" applyFont="1" applyBorder="1" applyAlignment="1">
      <alignment horizontal="left" wrapText="1"/>
    </xf>
    <xf numFmtId="0" fontId="106" fillId="0" borderId="144" xfId="12672" applyFont="1" applyFill="1" applyBorder="1" applyAlignment="1">
      <alignment horizontal="left" vertical="center" wrapText="1" indent="2"/>
    </xf>
    <xf numFmtId="0" fontId="106" fillId="0" borderId="144" xfId="0" applyFont="1" applyBorder="1" applyAlignment="1">
      <alignment horizontal="left" wrapText="1" indent="2"/>
    </xf>
    <xf numFmtId="0" fontId="106" fillId="0" borderId="144" xfId="0" applyFont="1" applyBorder="1" applyAlignment="1">
      <alignment wrapText="1"/>
    </xf>
    <xf numFmtId="0" fontId="106" fillId="0" borderId="144" xfId="0" applyFont="1" applyBorder="1"/>
    <xf numFmtId="0" fontId="106" fillId="0" borderId="144" xfId="12672" applyFont="1" applyFill="1" applyBorder="1" applyAlignment="1">
      <alignment horizontal="left" vertical="center" wrapText="1"/>
    </xf>
    <xf numFmtId="0" fontId="105" fillId="0" borderId="144" xfId="0" applyFont="1" applyBorder="1" applyAlignment="1">
      <alignment wrapText="1"/>
    </xf>
    <xf numFmtId="0" fontId="106" fillId="0" borderId="146" xfId="0" applyNumberFormat="1" applyFont="1" applyFill="1" applyBorder="1" applyAlignment="1">
      <alignment horizontal="left" vertical="center" wrapText="1"/>
    </xf>
    <xf numFmtId="0" fontId="106" fillId="3" borderId="144" xfId="5" applyNumberFormat="1" applyFont="1" applyFill="1" applyBorder="1" applyAlignment="1" applyProtection="1">
      <alignment horizontal="right" vertical="center"/>
      <protection locked="0"/>
    </xf>
    <xf numFmtId="2" fontId="106" fillId="3" borderId="144" xfId="5" applyNumberFormat="1" applyFont="1" applyFill="1" applyBorder="1" applyAlignment="1" applyProtection="1">
      <alignment horizontal="right" vertical="center"/>
      <protection locked="0"/>
    </xf>
    <xf numFmtId="0" fontId="106" fillId="0" borderId="144" xfId="0" applyNumberFormat="1" applyFont="1" applyFill="1" applyBorder="1" applyAlignment="1">
      <alignment vertical="center"/>
    </xf>
    <xf numFmtId="0" fontId="106" fillId="0" borderId="146" xfId="13" applyFont="1" applyFill="1" applyBorder="1" applyAlignment="1" applyProtection="1">
      <alignment horizontal="left" vertical="top" wrapText="1"/>
      <protection locked="0"/>
    </xf>
    <xf numFmtId="0" fontId="106" fillId="0" borderId="147" xfId="13" applyFont="1" applyFill="1" applyBorder="1" applyAlignment="1" applyProtection="1">
      <alignment horizontal="left" vertical="top" wrapText="1"/>
      <protection locked="0"/>
    </xf>
    <xf numFmtId="0" fontId="106" fillId="0" borderId="145" xfId="0" applyFont="1" applyFill="1" applyBorder="1" applyAlignment="1">
      <alignment vertical="center" wrapText="1"/>
    </xf>
    <xf numFmtId="0" fontId="125" fillId="0" borderId="0" xfId="0" applyFont="1" applyBorder="1" applyAlignment="1">
      <alignment horizontal="left" indent="2"/>
    </xf>
    <xf numFmtId="0" fontId="116" fillId="0" borderId="0" xfId="0" applyNumberFormat="1" applyFont="1" applyFill="1" applyBorder="1" applyAlignment="1">
      <alignment horizontal="left" vertical="center" indent="1"/>
    </xf>
    <xf numFmtId="0" fontId="116" fillId="0" borderId="0" xfId="0" applyNumberFormat="1" applyFont="1" applyFill="1" applyBorder="1" applyAlignment="1">
      <alignment vertical="center" wrapText="1"/>
    </xf>
    <xf numFmtId="0" fontId="116" fillId="0" borderId="0" xfId="0" applyFont="1" applyFill="1" applyBorder="1" applyAlignment="1">
      <alignment vertical="center" wrapText="1"/>
    </xf>
    <xf numFmtId="0" fontId="127" fillId="0" borderId="0" xfId="0" applyNumberFormat="1" applyFont="1" applyFill="1" applyBorder="1" applyAlignment="1">
      <alignment horizontal="left" vertical="center" wrapText="1" readingOrder="1"/>
    </xf>
    <xf numFmtId="0" fontId="125" fillId="0" borderId="0" xfId="0" applyFont="1" applyBorder="1" applyAlignment="1">
      <alignment horizontal="left" vertical="center" wrapText="1"/>
    </xf>
    <xf numFmtId="0" fontId="116" fillId="0" borderId="0" xfId="0" applyFont="1" applyFill="1" applyBorder="1" applyAlignment="1">
      <alignment horizontal="left" vertical="center" wrapText="1"/>
    </xf>
    <xf numFmtId="0" fontId="106" fillId="0" borderId="145" xfId="0" applyFont="1" applyBorder="1" applyAlignment="1">
      <alignment horizontal="left" indent="2"/>
    </xf>
    <xf numFmtId="0" fontId="106" fillId="0" borderId="133" xfId="0" applyNumberFormat="1" applyFont="1" applyFill="1" applyBorder="1" applyAlignment="1">
      <alignment horizontal="left" vertical="center" wrapText="1" readingOrder="1"/>
    </xf>
    <xf numFmtId="0" fontId="106" fillId="0" borderId="144" xfId="0" applyNumberFormat="1" applyFont="1" applyFill="1" applyBorder="1" applyAlignment="1">
      <alignment horizontal="left" vertical="center" wrapText="1" readingOrder="1"/>
    </xf>
    <xf numFmtId="167" fontId="19" fillId="85" borderId="56" xfId="0" applyNumberFormat="1" applyFont="1" applyFill="1" applyBorder="1" applyAlignment="1">
      <alignment horizontal="center"/>
    </xf>
    <xf numFmtId="193" fontId="17" fillId="2" borderId="153" xfId="0" applyNumberFormat="1" applyFont="1" applyFill="1" applyBorder="1" applyAlignment="1" applyProtection="1">
      <alignment vertical="center"/>
      <protection locked="0"/>
    </xf>
    <xf numFmtId="193" fontId="9" fillId="2" borderId="144" xfId="0" applyNumberFormat="1" applyFont="1" applyFill="1" applyBorder="1" applyAlignment="1" applyProtection="1">
      <alignment vertical="center"/>
      <protection locked="0"/>
    </xf>
    <xf numFmtId="193" fontId="9" fillId="2" borderId="153" xfId="0" applyNumberFormat="1" applyFont="1" applyFill="1" applyBorder="1" applyAlignment="1" applyProtection="1">
      <alignment vertical="center"/>
      <protection locked="0"/>
    </xf>
    <xf numFmtId="0" fontId="11" fillId="0" borderId="96" xfId="17" applyFill="1" applyBorder="1" applyAlignment="1" applyProtection="1">
      <alignment horizontal="left" vertical="top" wrapText="1"/>
    </xf>
    <xf numFmtId="0" fontId="7" fillId="83" borderId="144"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6" fillId="0" borderId="0" xfId="0" applyFont="1" applyFill="1" applyBorder="1" applyAlignment="1">
      <alignment wrapText="1"/>
    </xf>
    <xf numFmtId="14" fontId="4" fillId="0" borderId="0" xfId="0" applyNumberFormat="1" applyFont="1" applyAlignment="1">
      <alignment horizontal="left"/>
    </xf>
    <xf numFmtId="43" fontId="7" fillId="0" borderId="0" xfId="7" applyFont="1" applyAlignment="1">
      <alignment horizontal="left"/>
    </xf>
    <xf numFmtId="0" fontId="7" fillId="0" borderId="0" xfId="0" applyFont="1" applyAlignment="1">
      <alignment horizontal="left"/>
    </xf>
    <xf numFmtId="0" fontId="9" fillId="0" borderId="104" xfId="0" applyFont="1" applyBorder="1" applyAlignment="1">
      <alignment vertical="center"/>
    </xf>
    <xf numFmtId="0" fontId="13" fillId="0" borderId="143" xfId="0" applyFont="1" applyBorder="1" applyAlignment="1">
      <alignment wrapText="1"/>
    </xf>
    <xf numFmtId="0" fontId="4" fillId="0" borderId="105" xfId="0" applyFont="1" applyBorder="1" applyAlignment="1"/>
    <xf numFmtId="3" fontId="0" fillId="0" borderId="96" xfId="0" applyNumberFormat="1" applyBorder="1"/>
    <xf numFmtId="3" fontId="0" fillId="36" borderId="96" xfId="0" applyNumberFormat="1" applyFill="1" applyBorder="1"/>
    <xf numFmtId="3" fontId="0" fillId="36" borderId="96" xfId="0" applyNumberFormat="1" applyFill="1" applyBorder="1" applyAlignment="1">
      <alignment vertical="center"/>
    </xf>
    <xf numFmtId="3" fontId="0" fillId="0" borderId="137" xfId="0" applyNumberFormat="1" applyBorder="1"/>
    <xf numFmtId="3" fontId="0" fillId="36" borderId="137" xfId="0" applyNumberFormat="1" applyFill="1" applyBorder="1"/>
    <xf numFmtId="0" fontId="23" fillId="0" borderId="144" xfId="0" applyFont="1" applyBorder="1"/>
    <xf numFmtId="0" fontId="23" fillId="0" borderId="144" xfId="0" applyFont="1" applyFill="1" applyBorder="1"/>
    <xf numFmtId="0" fontId="142" fillId="0" borderId="144" xfId="17" applyFont="1" applyBorder="1" applyAlignment="1" applyProtection="1"/>
    <xf numFmtId="14" fontId="117" fillId="0" borderId="0" xfId="0" applyNumberFormat="1" applyFont="1" applyAlignment="1">
      <alignment horizontal="left"/>
    </xf>
    <xf numFmtId="0" fontId="102" fillId="0" borderId="0" xfId="0" applyFont="1"/>
    <xf numFmtId="0" fontId="9" fillId="0" borderId="16" xfId="0" applyNumberFormat="1" applyFont="1" applyFill="1" applyBorder="1" applyAlignment="1">
      <alignment horizontal="left" vertical="center" wrapText="1" indent="1"/>
    </xf>
    <xf numFmtId="0" fontId="9" fillId="0" borderId="17" xfId="0" applyNumberFormat="1" applyFont="1" applyFill="1" applyBorder="1" applyAlignment="1">
      <alignment horizontal="left" vertical="center" wrapText="1" indent="1"/>
    </xf>
    <xf numFmtId="0" fontId="9" fillId="0" borderId="18" xfId="0" applyNumberFormat="1" applyFont="1" applyFill="1" applyBorder="1" applyAlignment="1">
      <alignment horizontal="left" vertical="center" wrapText="1" indent="1"/>
    </xf>
    <xf numFmtId="169" fontId="9" fillId="37" borderId="61" xfId="20" applyFont="1" applyBorder="1"/>
    <xf numFmtId="169" fontId="9" fillId="37" borderId="0" xfId="20" applyFont="1" applyBorder="1"/>
    <xf numFmtId="169" fontId="9" fillId="37" borderId="90" xfId="20" applyFont="1" applyBorder="1"/>
    <xf numFmtId="193" fontId="9" fillId="0" borderId="144" xfId="0" applyNumberFormat="1" applyFont="1" applyFill="1" applyBorder="1" applyAlignment="1" applyProtection="1">
      <alignment vertical="center" wrapText="1"/>
      <protection locked="0"/>
    </xf>
    <xf numFmtId="193" fontId="23" fillId="0" borderId="153" xfId="0" applyNumberFormat="1" applyFont="1" applyFill="1" applyBorder="1" applyAlignment="1" applyProtection="1">
      <alignment vertical="center" wrapText="1"/>
      <protection locked="0"/>
    </xf>
    <xf numFmtId="193" fontId="9" fillId="0" borderId="144" xfId="0" applyNumberFormat="1" applyFont="1" applyFill="1" applyBorder="1" applyAlignment="1" applyProtection="1">
      <alignment horizontal="right" vertical="center" wrapText="1"/>
      <protection locked="0"/>
    </xf>
    <xf numFmtId="10" fontId="23" fillId="0" borderId="144" xfId="20961" applyNumberFormat="1" applyFont="1" applyFill="1" applyBorder="1" applyAlignment="1" applyProtection="1">
      <alignment horizontal="right" vertical="center" wrapText="1"/>
      <protection locked="0"/>
    </xf>
    <xf numFmtId="10" fontId="23" fillId="0" borderId="153" xfId="20961" applyNumberFormat="1" applyFont="1" applyBorder="1" applyAlignment="1" applyProtection="1">
      <alignment vertical="center" wrapText="1"/>
      <protection locked="0"/>
    </xf>
    <xf numFmtId="10" fontId="9" fillId="2" borderId="144" xfId="20961" applyNumberFormat="1" applyFont="1" applyFill="1" applyBorder="1" applyAlignment="1" applyProtection="1">
      <alignment vertical="center"/>
      <protection locked="0"/>
    </xf>
    <xf numFmtId="10" fontId="17" fillId="2" borderId="153" xfId="20961" applyNumberFormat="1" applyFont="1" applyFill="1" applyBorder="1" applyAlignment="1" applyProtection="1">
      <alignment vertical="center"/>
      <protection locked="0"/>
    </xf>
    <xf numFmtId="10" fontId="9" fillId="37" borderId="0" xfId="20961" applyNumberFormat="1" applyFont="1" applyFill="1" applyBorder="1"/>
    <xf numFmtId="10" fontId="9" fillId="37" borderId="90" xfId="20961" applyNumberFormat="1" applyFont="1" applyFill="1" applyBorder="1"/>
    <xf numFmtId="10" fontId="9" fillId="2" borderId="153" xfId="20961" applyNumberFormat="1" applyFont="1" applyFill="1" applyBorder="1" applyAlignment="1" applyProtection="1">
      <alignment vertical="center"/>
      <protection locked="0"/>
    </xf>
    <xf numFmtId="193" fontId="9" fillId="0" borderId="145" xfId="0" applyNumberFormat="1" applyFont="1" applyFill="1" applyBorder="1" applyAlignment="1" applyProtection="1">
      <alignment vertical="center"/>
      <protection locked="0"/>
    </xf>
    <xf numFmtId="10" fontId="9" fillId="0" borderId="151" xfId="20961" applyNumberFormat="1" applyFont="1" applyFill="1" applyBorder="1" applyAlignment="1" applyProtection="1">
      <alignment vertical="center"/>
      <protection locked="0"/>
    </xf>
    <xf numFmtId="10" fontId="17" fillId="2" borderId="150" xfId="20961" applyNumberFormat="1" applyFont="1" applyFill="1" applyBorder="1" applyAlignment="1" applyProtection="1">
      <alignment vertical="center"/>
      <protection locked="0"/>
    </xf>
    <xf numFmtId="193" fontId="9" fillId="0" borderId="144" xfId="0" applyNumberFormat="1" applyFont="1" applyFill="1" applyBorder="1" applyAlignment="1" applyProtection="1">
      <alignment horizontal="right"/>
    </xf>
    <xf numFmtId="193" fontId="9" fillId="36" borderId="144" xfId="0" applyNumberFormat="1" applyFont="1" applyFill="1" applyBorder="1" applyAlignment="1" applyProtection="1">
      <alignment horizontal="right"/>
    </xf>
    <xf numFmtId="0" fontId="9" fillId="0" borderId="154" xfId="0" applyFont="1" applyBorder="1" applyAlignment="1">
      <alignment vertical="center"/>
    </xf>
    <xf numFmtId="0" fontId="9" fillId="0" borderId="147" xfId="0" applyFont="1" applyBorder="1" applyAlignment="1">
      <alignment wrapText="1"/>
    </xf>
    <xf numFmtId="0" fontId="23" fillId="0" borderId="153" xfId="0" applyFont="1" applyBorder="1" applyAlignment="1"/>
    <xf numFmtId="0" fontId="9" fillId="0" borderId="154" xfId="0" applyFont="1" applyBorder="1" applyAlignment="1"/>
    <xf numFmtId="0" fontId="9" fillId="0" borderId="144" xfId="0" applyFont="1" applyBorder="1" applyAlignment="1">
      <alignment wrapText="1"/>
    </xf>
    <xf numFmtId="0" fontId="9" fillId="0" borderId="21" xfId="0" applyFont="1" applyBorder="1" applyAlignment="1">
      <alignment horizontal="left" wrapText="1"/>
    </xf>
    <xf numFmtId="0" fontId="4" fillId="0" borderId="16" xfId="0" applyFont="1" applyBorder="1" applyAlignment="1">
      <alignment vertical="center" wrapText="1"/>
    </xf>
    <xf numFmtId="0" fontId="6" fillId="0" borderId="17" xfId="0" applyFont="1" applyBorder="1" applyAlignment="1">
      <alignment vertical="center" wrapText="1"/>
    </xf>
    <xf numFmtId="0" fontId="20" fillId="0" borderId="154" xfId="0" applyFont="1" applyBorder="1" applyAlignment="1">
      <alignment horizontal="center" vertical="center" wrapText="1"/>
    </xf>
    <xf numFmtId="0" fontId="4" fillId="0" borderId="144" xfId="0" applyFont="1" applyBorder="1" applyAlignment="1">
      <alignment vertical="center" wrapText="1"/>
    </xf>
    <xf numFmtId="3" fontId="21" fillId="36" borderId="144" xfId="0" applyNumberFormat="1" applyFont="1" applyFill="1" applyBorder="1" applyAlignment="1">
      <alignment vertical="center" wrapText="1"/>
    </xf>
    <xf numFmtId="14" fontId="7" fillId="3" borderId="144" xfId="8" quotePrefix="1" applyNumberFormat="1" applyFont="1" applyFill="1" applyBorder="1" applyAlignment="1" applyProtection="1">
      <alignment horizontal="left" vertical="center" wrapText="1" indent="2"/>
      <protection locked="0"/>
    </xf>
    <xf numFmtId="3" fontId="21" fillId="0" borderId="144" xfId="0" applyNumberFormat="1" applyFont="1" applyBorder="1" applyAlignment="1">
      <alignment vertical="center" wrapText="1"/>
    </xf>
    <xf numFmtId="14" fontId="7" fillId="3" borderId="144" xfId="8" quotePrefix="1" applyNumberFormat="1" applyFont="1" applyFill="1" applyBorder="1" applyAlignment="1" applyProtection="1">
      <alignment horizontal="left" vertical="center" wrapText="1" indent="3"/>
      <protection locked="0"/>
    </xf>
    <xf numFmtId="0" fontId="4" fillId="0" borderId="144" xfId="0" applyFont="1" applyFill="1" applyBorder="1" applyAlignment="1">
      <alignment horizontal="left" vertical="center" wrapText="1" indent="2"/>
    </xf>
    <xf numFmtId="3" fontId="21" fillId="0" borderId="144" xfId="0" applyNumberFormat="1" applyFont="1" applyFill="1" applyBorder="1" applyAlignment="1">
      <alignment vertical="center" wrapText="1"/>
    </xf>
    <xf numFmtId="0" fontId="20" fillId="0" borderId="154" xfId="0" applyFont="1" applyFill="1" applyBorder="1" applyAlignment="1">
      <alignment horizontal="center" vertical="center" wrapText="1"/>
    </xf>
    <xf numFmtId="0" fontId="4" fillId="0" borderId="144" xfId="0" applyFont="1" applyFill="1" applyBorder="1" applyAlignment="1">
      <alignment vertical="center" wrapText="1"/>
    </xf>
    <xf numFmtId="0" fontId="20" fillId="0" borderId="152" xfId="0" applyFont="1" applyBorder="1" applyAlignment="1">
      <alignment horizontal="center" vertical="center" wrapText="1"/>
    </xf>
    <xf numFmtId="0" fontId="6" fillId="0" borderId="151" xfId="0" applyFont="1" applyBorder="1" applyAlignment="1">
      <alignment vertical="center" wrapText="1"/>
    </xf>
    <xf numFmtId="3" fontId="21" fillId="36" borderId="151" xfId="0" applyNumberFormat="1" applyFont="1" applyFill="1" applyBorder="1" applyAlignment="1">
      <alignment vertical="center" wrapText="1"/>
    </xf>
    <xf numFmtId="3" fontId="26" fillId="37" borderId="0" xfId="20" applyNumberFormat="1" applyBorder="1"/>
    <xf numFmtId="3" fontId="4" fillId="0" borderId="52" xfId="0" applyNumberFormat="1" applyFont="1" applyFill="1" applyBorder="1" applyAlignment="1">
      <alignment vertical="center"/>
    </xf>
    <xf numFmtId="3" fontId="4" fillId="0" borderId="62" xfId="0" applyNumberFormat="1" applyFont="1" applyFill="1" applyBorder="1" applyAlignment="1">
      <alignment vertical="center"/>
    </xf>
    <xf numFmtId="3" fontId="4" fillId="3" borderId="94" xfId="0" applyNumberFormat="1" applyFont="1" applyFill="1" applyBorder="1" applyAlignment="1">
      <alignment vertical="center"/>
    </xf>
    <xf numFmtId="3" fontId="4" fillId="3" borderId="21" xfId="0" applyNumberFormat="1" applyFont="1" applyFill="1" applyBorder="1" applyAlignment="1">
      <alignment vertical="center"/>
    </xf>
    <xf numFmtId="3" fontId="4" fillId="0" borderId="96" xfId="0" applyNumberFormat="1" applyFont="1" applyFill="1" applyBorder="1" applyAlignment="1">
      <alignment vertical="center"/>
    </xf>
    <xf numFmtId="3" fontId="4" fillId="0" borderId="97" xfId="0" applyNumberFormat="1" applyFont="1" applyFill="1" applyBorder="1" applyAlignment="1">
      <alignment vertical="center"/>
    </xf>
    <xf numFmtId="3" fontId="4" fillId="0" borderId="111" xfId="0" applyNumberFormat="1" applyFont="1" applyFill="1" applyBorder="1" applyAlignment="1">
      <alignment vertical="center"/>
    </xf>
    <xf numFmtId="3" fontId="4" fillId="0" borderId="23" xfId="0" applyNumberFormat="1" applyFont="1" applyFill="1" applyBorder="1" applyAlignment="1">
      <alignment vertical="center"/>
    </xf>
    <xf numFmtId="3" fontId="4" fillId="0" borderId="25" xfId="0" applyNumberFormat="1" applyFont="1" applyFill="1" applyBorder="1" applyAlignment="1">
      <alignment vertical="center"/>
    </xf>
    <xf numFmtId="3" fontId="4" fillId="0" borderId="24"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18" xfId="0" applyNumberFormat="1" applyFont="1" applyFill="1" applyBorder="1" applyAlignment="1">
      <alignment vertical="center"/>
    </xf>
    <xf numFmtId="3" fontId="4" fillId="0" borderId="143" xfId="0" applyNumberFormat="1" applyFont="1" applyFill="1" applyBorder="1" applyAlignment="1">
      <alignment vertical="center"/>
    </xf>
    <xf numFmtId="3" fontId="4" fillId="0" borderId="105" xfId="0" applyNumberFormat="1" applyFont="1" applyFill="1" applyBorder="1" applyAlignment="1">
      <alignment vertical="center"/>
    </xf>
    <xf numFmtId="10" fontId="4" fillId="0" borderId="91" xfId="20641" applyNumberFormat="1" applyFont="1" applyFill="1" applyBorder="1" applyAlignment="1">
      <alignment vertical="center"/>
    </xf>
    <xf numFmtId="10" fontId="4" fillId="0" borderId="107" xfId="20641" applyNumberFormat="1" applyFont="1" applyFill="1" applyBorder="1" applyAlignment="1">
      <alignment vertical="center"/>
    </xf>
    <xf numFmtId="0" fontId="9" fillId="0" borderId="154" xfId="0" applyFont="1" applyFill="1" applyBorder="1" applyAlignment="1">
      <alignment horizontal="center" vertical="center" wrapText="1"/>
    </xf>
    <xf numFmtId="0" fontId="15" fillId="0" borderId="144" xfId="0" applyFont="1" applyFill="1" applyBorder="1" applyAlignment="1">
      <alignment horizontal="center" vertical="center" wrapText="1"/>
    </xf>
    <xf numFmtId="0" fontId="16" fillId="0" borderId="144" xfId="0" applyFont="1" applyFill="1" applyBorder="1" applyAlignment="1">
      <alignment horizontal="left" vertical="center" wrapText="1"/>
    </xf>
    <xf numFmtId="0" fontId="9" fillId="0" borderId="154" xfId="0" applyFont="1" applyFill="1" applyBorder="1" applyAlignment="1">
      <alignment horizontal="right" vertical="center" wrapText="1"/>
    </xf>
    <xf numFmtId="0" fontId="7" fillId="0" borderId="144" xfId="0" applyFont="1" applyFill="1" applyBorder="1" applyAlignment="1">
      <alignment vertical="center" wrapText="1"/>
    </xf>
    <xf numFmtId="193" fontId="4" fillId="0" borderId="144" xfId="0" applyNumberFormat="1" applyFont="1" applyFill="1" applyBorder="1" applyAlignment="1" applyProtection="1">
      <alignment vertical="center" wrapText="1"/>
      <protection locked="0"/>
    </xf>
    <xf numFmtId="193" fontId="4" fillId="0" borderId="153" xfId="0" applyNumberFormat="1" applyFont="1" applyFill="1" applyBorder="1" applyAlignment="1" applyProtection="1">
      <alignment vertical="center" wrapText="1"/>
      <protection locked="0"/>
    </xf>
    <xf numFmtId="0" fontId="9" fillId="0" borderId="154" xfId="0" applyFont="1" applyBorder="1" applyAlignment="1">
      <alignment horizontal="right" vertical="center" wrapText="1"/>
    </xf>
    <xf numFmtId="0" fontId="7" fillId="0" borderId="144" xfId="0" applyFont="1" applyBorder="1" applyAlignment="1">
      <alignment vertical="center" wrapText="1"/>
    </xf>
    <xf numFmtId="10" fontId="4" fillId="0" borderId="144" xfId="20961" applyNumberFormat="1" applyFont="1" applyBorder="1" applyAlignment="1" applyProtection="1">
      <alignment vertical="center" wrapText="1"/>
      <protection locked="0"/>
    </xf>
    <xf numFmtId="10" fontId="4" fillId="0" borderId="153" xfId="20961" applyNumberFormat="1" applyFont="1" applyBorder="1" applyAlignment="1" applyProtection="1">
      <alignment vertical="center" wrapText="1"/>
      <protection locked="0"/>
    </xf>
    <xf numFmtId="0" fontId="9" fillId="2" borderId="154" xfId="0" applyFont="1" applyFill="1" applyBorder="1" applyAlignment="1">
      <alignment horizontal="right" vertical="center"/>
    </xf>
    <xf numFmtId="0" fontId="9" fillId="2" borderId="144" xfId="0" applyFont="1" applyFill="1" applyBorder="1" applyAlignment="1">
      <alignment vertical="center"/>
    </xf>
    <xf numFmtId="0" fontId="15" fillId="0" borderId="154" xfId="0" applyFont="1" applyFill="1" applyBorder="1" applyAlignment="1">
      <alignment horizontal="center" vertical="center" wrapText="1"/>
    </xf>
    <xf numFmtId="0" fontId="9" fillId="0" borderId="144" xfId="0" applyFont="1" applyFill="1" applyBorder="1" applyAlignment="1">
      <alignment horizontal="left" vertical="center" wrapText="1"/>
    </xf>
    <xf numFmtId="0" fontId="9" fillId="2" borderId="145" xfId="0" applyFont="1" applyFill="1" applyBorder="1" applyAlignment="1">
      <alignment vertical="center"/>
    </xf>
    <xf numFmtId="0" fontId="9" fillId="2" borderId="152" xfId="0" applyFont="1" applyFill="1" applyBorder="1" applyAlignment="1">
      <alignment horizontal="right" vertical="center"/>
    </xf>
    <xf numFmtId="193" fontId="9" fillId="2" borderId="151" xfId="0" applyNumberFormat="1" applyFont="1" applyFill="1" applyBorder="1" applyAlignment="1" applyProtection="1">
      <alignment vertical="center"/>
      <protection locked="0"/>
    </xf>
    <xf numFmtId="0" fontId="9" fillId="0" borderId="28" xfId="0" applyNumberFormat="1" applyFont="1" applyFill="1" applyBorder="1" applyAlignment="1">
      <alignment horizontal="center" vertical="center" wrapText="1"/>
    </xf>
    <xf numFmtId="193" fontId="9" fillId="0" borderId="146" xfId="0" applyNumberFormat="1" applyFont="1" applyFill="1" applyBorder="1" applyAlignment="1" applyProtection="1">
      <alignment vertical="center" wrapText="1"/>
      <protection locked="0"/>
    </xf>
    <xf numFmtId="193" fontId="9" fillId="0" borderId="146" xfId="0" applyNumberFormat="1" applyFont="1" applyFill="1" applyBorder="1" applyAlignment="1" applyProtection="1">
      <alignment horizontal="right" vertical="center" wrapText="1"/>
      <protection locked="0"/>
    </xf>
    <xf numFmtId="10" fontId="23" fillId="0" borderId="146" xfId="20961" applyNumberFormat="1" applyFont="1" applyFill="1" applyBorder="1" applyAlignment="1" applyProtection="1">
      <alignment horizontal="right" vertical="center" wrapText="1"/>
      <protection locked="0"/>
    </xf>
    <xf numFmtId="10" fontId="9" fillId="2" borderId="146" xfId="20961"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9" fillId="0" borderId="148" xfId="0" applyNumberFormat="1" applyFont="1" applyFill="1" applyBorder="1" applyAlignment="1" applyProtection="1">
      <alignment vertical="center"/>
      <protection locked="0"/>
    </xf>
    <xf numFmtId="164" fontId="4" fillId="0" borderId="144" xfId="7" applyNumberFormat="1" applyFont="1" applyBorder="1" applyAlignment="1">
      <alignment vertical="center"/>
    </xf>
    <xf numFmtId="193" fontId="7" fillId="36" borderId="153" xfId="2" applyNumberFormat="1" applyFont="1" applyFill="1" applyBorder="1" applyAlignment="1" applyProtection="1">
      <alignment vertical="top"/>
    </xf>
    <xf numFmtId="193" fontId="7" fillId="3" borderId="153" xfId="2" applyNumberFormat="1" applyFont="1" applyFill="1" applyBorder="1" applyAlignment="1" applyProtection="1">
      <alignment vertical="top"/>
      <protection locked="0"/>
    </xf>
    <xf numFmtId="193" fontId="7" fillId="36" borderId="153" xfId="2" applyNumberFormat="1" applyFont="1" applyFill="1" applyBorder="1" applyAlignment="1" applyProtection="1">
      <alignment vertical="top" wrapText="1"/>
    </xf>
    <xf numFmtId="193" fontId="7" fillId="3" borderId="153" xfId="2" applyNumberFormat="1" applyFont="1" applyFill="1" applyBorder="1" applyAlignment="1" applyProtection="1">
      <alignment vertical="top" wrapText="1"/>
      <protection locked="0"/>
    </xf>
    <xf numFmtId="193" fontId="7" fillId="36" borderId="153" xfId="2" applyNumberFormat="1" applyFont="1" applyFill="1" applyBorder="1" applyAlignment="1" applyProtection="1">
      <alignment vertical="top" wrapText="1"/>
      <protection locked="0"/>
    </xf>
    <xf numFmtId="3" fontId="4" fillId="0" borderId="111" xfId="0" applyNumberFormat="1" applyFont="1" applyFill="1" applyBorder="1" applyAlignment="1">
      <alignment horizontal="right" vertical="center" wrapText="1"/>
    </xf>
    <xf numFmtId="3" fontId="6" fillId="36" borderId="111" xfId="0" applyNumberFormat="1" applyFont="1" applyFill="1" applyBorder="1" applyAlignment="1">
      <alignment horizontal="right" vertical="center" wrapText="1"/>
    </xf>
    <xf numFmtId="3" fontId="109" fillId="0" borderId="111" xfId="0" applyNumberFormat="1" applyFont="1" applyFill="1" applyBorder="1" applyAlignment="1">
      <alignment horizontal="right" vertical="center" wrapText="1"/>
    </xf>
    <xf numFmtId="3" fontId="6" fillId="36" borderId="111" xfId="0" applyNumberFormat="1" applyFont="1" applyFill="1" applyBorder="1" applyAlignment="1">
      <alignment horizontal="center" vertical="center" wrapText="1"/>
    </xf>
    <xf numFmtId="3" fontId="7" fillId="0" borderId="24" xfId="1" applyNumberFormat="1" applyFont="1" applyFill="1" applyBorder="1" applyAlignment="1" applyProtection="1">
      <alignment horizontal="right" vertical="center"/>
    </xf>
    <xf numFmtId="193" fontId="22" fillId="0" borderId="159" xfId="0" applyNumberFormat="1" applyFont="1" applyBorder="1" applyAlignment="1">
      <alignment horizontal="center" vertical="center"/>
    </xf>
    <xf numFmtId="167" fontId="23" fillId="0" borderId="160" xfId="0" applyNumberFormat="1" applyFont="1" applyBorder="1" applyAlignment="1">
      <alignment horizontal="center"/>
    </xf>
    <xf numFmtId="193" fontId="23" fillId="0" borderId="144" xfId="0" applyNumberFormat="1" applyFont="1" applyBorder="1" applyAlignment="1">
      <alignment horizontal="center" vertical="center"/>
    </xf>
    <xf numFmtId="193" fontId="22" fillId="0" borderId="144" xfId="0" applyNumberFormat="1" applyFont="1" applyFill="1" applyBorder="1" applyAlignment="1">
      <alignment horizontal="center" vertical="center"/>
    </xf>
    <xf numFmtId="193" fontId="23" fillId="0" borderId="144" xfId="0" applyNumberFormat="1" applyFont="1" applyFill="1" applyBorder="1" applyAlignment="1">
      <alignment horizontal="center" vertical="center"/>
    </xf>
    <xf numFmtId="0" fontId="22" fillId="0" borderId="144" xfId="0" applyFont="1" applyBorder="1" applyAlignment="1">
      <alignment horizontal="center" vertical="center"/>
    </xf>
    <xf numFmtId="0" fontId="23" fillId="0" borderId="144" xfId="0" applyFont="1" applyBorder="1" applyAlignment="1">
      <alignment horizontal="center" vertical="center"/>
    </xf>
    <xf numFmtId="193" fontId="4" fillId="0" borderId="0" xfId="0" applyNumberFormat="1" applyFont="1"/>
    <xf numFmtId="193" fontId="9" fillId="36" borderId="144" xfId="5" applyNumberFormat="1" applyFont="1" applyFill="1" applyBorder="1" applyProtection="1">
      <protection locked="0"/>
    </xf>
    <xf numFmtId="0" fontId="9" fillId="3" borderId="144" xfId="5" applyFont="1" applyFill="1" applyBorder="1" applyProtection="1">
      <protection locked="0"/>
    </xf>
    <xf numFmtId="193" fontId="9" fillId="36" borderId="144" xfId="1" applyNumberFormat="1" applyFont="1" applyFill="1" applyBorder="1" applyProtection="1">
      <protection locked="0"/>
    </xf>
    <xf numFmtId="193" fontId="9" fillId="3" borderId="144" xfId="5" applyNumberFormat="1" applyFont="1" applyFill="1" applyBorder="1" applyProtection="1">
      <protection locked="0"/>
    </xf>
    <xf numFmtId="165" fontId="9" fillId="3" borderId="144" xfId="8" applyNumberFormat="1" applyFont="1" applyFill="1" applyBorder="1" applyAlignment="1" applyProtection="1">
      <alignment horizontal="right" wrapText="1"/>
      <protection locked="0"/>
    </xf>
    <xf numFmtId="165" fontId="9" fillId="4" borderId="144" xfId="8" applyNumberFormat="1" applyFont="1" applyFill="1" applyBorder="1" applyAlignment="1" applyProtection="1">
      <alignment horizontal="right" wrapText="1"/>
      <protection locked="0"/>
    </xf>
    <xf numFmtId="193" fontId="9" fillId="0" borderId="144" xfId="1" applyNumberFormat="1" applyFont="1" applyFill="1" applyBorder="1" applyProtection="1">
      <protection locked="0"/>
    </xf>
    <xf numFmtId="10" fontId="113" fillId="79" borderId="96" xfId="20961" applyNumberFormat="1" applyFont="1" applyFill="1" applyBorder="1" applyAlignment="1" applyProtection="1">
      <alignment horizontal="right" vertical="center"/>
    </xf>
    <xf numFmtId="3" fontId="120" fillId="0" borderId="137" xfId="0" applyNumberFormat="1" applyFont="1" applyBorder="1"/>
    <xf numFmtId="164" fontId="116" fillId="0" borderId="144" xfId="7" applyNumberFormat="1" applyFont="1" applyBorder="1"/>
    <xf numFmtId="164" fontId="116" fillId="0" borderId="144" xfId="7" applyNumberFormat="1" applyFont="1" applyFill="1" applyBorder="1"/>
    <xf numFmtId="164" fontId="119" fillId="0" borderId="144" xfId="7" applyNumberFormat="1" applyFont="1" applyBorder="1"/>
    <xf numFmtId="3" fontId="21" fillId="36" borderId="146" xfId="0" applyNumberFormat="1" applyFont="1" applyFill="1" applyBorder="1" applyAlignment="1">
      <alignment vertical="center" wrapText="1"/>
    </xf>
    <xf numFmtId="3" fontId="116" fillId="0" borderId="144" xfId="0" applyNumberFormat="1" applyFont="1" applyBorder="1"/>
    <xf numFmtId="3" fontId="117" fillId="0" borderId="144" xfId="0" applyNumberFormat="1" applyFont="1" applyFill="1" applyBorder="1"/>
    <xf numFmtId="3" fontId="120" fillId="0" borderId="144" xfId="0" applyNumberFormat="1" applyFont="1" applyFill="1" applyBorder="1"/>
    <xf numFmtId="3" fontId="116" fillId="36" borderId="144" xfId="21413" applyNumberFormat="1" applyFont="1" applyFill="1" applyBorder="1"/>
    <xf numFmtId="3" fontId="119" fillId="0" borderId="144" xfId="0" applyNumberFormat="1" applyFont="1" applyBorder="1"/>
    <xf numFmtId="3" fontId="119" fillId="36" borderId="144" xfId="21413" applyNumberFormat="1" applyFont="1" applyFill="1" applyBorder="1"/>
    <xf numFmtId="10" fontId="9" fillId="0" borderId="146" xfId="20961" applyNumberFormat="1" applyFont="1" applyFill="1" applyBorder="1" applyAlignment="1" applyProtection="1">
      <alignment vertical="center"/>
      <protection locked="0"/>
    </xf>
    <xf numFmtId="3" fontId="116" fillId="0" borderId="144" xfId="0" applyNumberFormat="1" applyFont="1" applyBorder="1" applyAlignment="1">
      <alignment horizontal="left" indent="1"/>
    </xf>
    <xf numFmtId="3" fontId="119" fillId="84" borderId="144" xfId="0" applyNumberFormat="1" applyFont="1" applyFill="1" applyBorder="1"/>
    <xf numFmtId="3" fontId="119" fillId="0" borderId="67" xfId="0" applyNumberFormat="1" applyFont="1" applyBorder="1"/>
    <xf numFmtId="3" fontId="116" fillId="0" borderId="153" xfId="0" applyNumberFormat="1" applyFont="1" applyBorder="1"/>
    <xf numFmtId="3" fontId="116" fillId="0" borderId="154" xfId="0" applyNumberFormat="1" applyFont="1" applyBorder="1" applyAlignment="1">
      <alignment horizontal="left" indent="1"/>
    </xf>
    <xf numFmtId="3" fontId="116" fillId="0" borderId="154" xfId="0" applyNumberFormat="1" applyFont="1" applyBorder="1" applyAlignment="1">
      <alignment horizontal="left" indent="2"/>
    </xf>
    <xf numFmtId="3" fontId="116" fillId="0" borderId="154" xfId="0" applyNumberFormat="1" applyFont="1" applyFill="1" applyBorder="1" applyAlignment="1">
      <alignment horizontal="left" indent="3"/>
    </xf>
    <xf numFmtId="3" fontId="116" fillId="0" borderId="154" xfId="0" applyNumberFormat="1" applyFont="1" applyFill="1" applyBorder="1" applyAlignment="1">
      <alignment horizontal="left" indent="1"/>
    </xf>
    <xf numFmtId="3" fontId="116" fillId="81" borderId="154" xfId="0" applyNumberFormat="1" applyFont="1" applyFill="1" applyBorder="1"/>
    <xf numFmtId="3" fontId="116" fillId="81" borderId="144" xfId="0" applyNumberFormat="1" applyFont="1" applyFill="1" applyBorder="1"/>
    <xf numFmtId="3" fontId="116" fillId="81" borderId="153" xfId="0" applyNumberFormat="1" applyFont="1" applyFill="1" applyBorder="1"/>
    <xf numFmtId="3" fontId="116" fillId="0" borderId="154" xfId="0" applyNumberFormat="1" applyFont="1" applyFill="1" applyBorder="1" applyAlignment="1">
      <alignment horizontal="left" vertical="top" wrapText="1" indent="2"/>
    </xf>
    <xf numFmtId="3" fontId="116" fillId="0" borderId="144" xfId="0" applyNumberFormat="1" applyFont="1" applyFill="1" applyBorder="1"/>
    <xf numFmtId="3" fontId="116" fillId="0" borderId="153" xfId="0" applyNumberFormat="1" applyFont="1" applyFill="1" applyBorder="1"/>
    <xf numFmtId="3" fontId="116" fillId="0" borderId="154" xfId="0" applyNumberFormat="1" applyFont="1" applyFill="1" applyBorder="1" applyAlignment="1">
      <alignment horizontal="left" wrapText="1" indent="3"/>
    </xf>
    <xf numFmtId="3" fontId="116" fillId="0" borderId="154" xfId="0" applyNumberFormat="1" applyFont="1" applyFill="1" applyBorder="1" applyAlignment="1">
      <alignment horizontal="left" wrapText="1" indent="2"/>
    </xf>
    <xf numFmtId="3" fontId="116" fillId="0" borderId="154" xfId="0" applyNumberFormat="1" applyFont="1" applyFill="1" applyBorder="1" applyAlignment="1">
      <alignment horizontal="left" wrapText="1" indent="1"/>
    </xf>
    <xf numFmtId="3" fontId="116" fillId="0" borderId="152" xfId="0" applyNumberFormat="1" applyFont="1" applyFill="1" applyBorder="1" applyAlignment="1">
      <alignment horizontal="left" wrapText="1" indent="1"/>
    </xf>
    <xf numFmtId="3" fontId="116" fillId="0" borderId="151" xfId="0" applyNumberFormat="1" applyFont="1" applyFill="1" applyBorder="1"/>
    <xf numFmtId="3" fontId="116" fillId="0" borderId="150" xfId="0" applyNumberFormat="1" applyFont="1" applyFill="1" applyBorder="1"/>
    <xf numFmtId="3" fontId="116" fillId="0" borderId="144" xfId="0" applyNumberFormat="1" applyFont="1" applyFill="1" applyBorder="1" applyAlignment="1">
      <alignment horizontal="left" vertical="center" wrapText="1"/>
    </xf>
    <xf numFmtId="3" fontId="116" fillId="0" borderId="144" xfId="0" applyNumberFormat="1" applyFont="1" applyBorder="1" applyAlignment="1">
      <alignment horizontal="center" vertical="center" wrapText="1"/>
    </xf>
    <xf numFmtId="3" fontId="116" fillId="0" borderId="144" xfId="0" applyNumberFormat="1" applyFont="1" applyBorder="1" applyAlignment="1">
      <alignment horizontal="center" vertical="center"/>
    </xf>
    <xf numFmtId="3" fontId="119" fillId="0" borderId="144" xfId="0" applyNumberFormat="1" applyFont="1" applyFill="1" applyBorder="1" applyAlignment="1">
      <alignment horizontal="left" vertical="center" wrapText="1"/>
    </xf>
    <xf numFmtId="3" fontId="116" fillId="0" borderId="144" xfId="0" applyNumberFormat="1" applyFont="1" applyBorder="1" applyAlignment="1">
      <alignment horizontal="center"/>
    </xf>
    <xf numFmtId="3" fontId="116" fillId="0" borderId="144" xfId="0" applyNumberFormat="1" applyFont="1" applyFill="1" applyBorder="1" applyAlignment="1">
      <alignment horizontal="left" wrapText="1"/>
    </xf>
    <xf numFmtId="3" fontId="121" fillId="0" borderId="144" xfId="0" applyNumberFormat="1" applyFont="1" applyBorder="1"/>
    <xf numFmtId="3" fontId="121" fillId="0" borderId="145" xfId="0" applyNumberFormat="1" applyFont="1" applyBorder="1"/>
    <xf numFmtId="165" fontId="125" fillId="0" borderId="144" xfId="20961" applyNumberFormat="1" applyFont="1" applyBorder="1"/>
    <xf numFmtId="195" fontId="125" fillId="0" borderId="144" xfId="7" applyNumberFormat="1" applyFont="1" applyBorder="1"/>
    <xf numFmtId="43" fontId="125" fillId="0" borderId="144" xfId="7" applyNumberFormat="1" applyFont="1" applyBorder="1"/>
    <xf numFmtId="43" fontId="125" fillId="0" borderId="144" xfId="7" applyFont="1" applyBorder="1"/>
    <xf numFmtId="10" fontId="9" fillId="2" borderId="21" xfId="20961" applyNumberFormat="1" applyFont="1" applyFill="1" applyBorder="1" applyAlignment="1" applyProtection="1">
      <alignment vertical="center"/>
      <protection locked="0"/>
    </xf>
    <xf numFmtId="10" fontId="9" fillId="0" borderId="21" xfId="20961" applyNumberFormat="1" applyFont="1" applyFill="1" applyBorder="1" applyAlignment="1" applyProtection="1">
      <alignment vertical="center"/>
      <protection locked="0"/>
    </xf>
    <xf numFmtId="193" fontId="9" fillId="2" borderId="21" xfId="0" applyNumberFormat="1" applyFont="1" applyFill="1" applyBorder="1" applyAlignment="1" applyProtection="1">
      <alignment vertical="center"/>
      <protection locked="0"/>
    </xf>
    <xf numFmtId="193" fontId="9" fillId="0" borderId="161" xfId="0" applyNumberFormat="1" applyFont="1" applyFill="1" applyBorder="1" applyAlignment="1" applyProtection="1">
      <alignment vertical="center"/>
      <protection locked="0"/>
    </xf>
    <xf numFmtId="10" fontId="9" fillId="2" borderId="114" xfId="20961" applyNumberFormat="1" applyFont="1" applyFill="1" applyBorder="1" applyAlignment="1" applyProtection="1">
      <alignment vertical="center"/>
      <protection locked="0"/>
    </xf>
    <xf numFmtId="10" fontId="9" fillId="2" borderId="36" xfId="20961" applyNumberFormat="1" applyFont="1" applyFill="1" applyBorder="1" applyAlignment="1" applyProtection="1">
      <alignment vertical="center"/>
      <protection locked="0"/>
    </xf>
    <xf numFmtId="164" fontId="4" fillId="0" borderId="144" xfId="7" applyNumberFormat="1" applyFont="1" applyBorder="1"/>
    <xf numFmtId="164" fontId="4" fillId="0" borderId="153" xfId="7" applyNumberFormat="1" applyFont="1" applyBorder="1"/>
    <xf numFmtId="169" fontId="26" fillId="37" borderId="144" xfId="20" applyBorder="1"/>
    <xf numFmtId="164" fontId="6" fillId="0" borderId="153" xfId="7" applyNumberFormat="1" applyFont="1" applyBorder="1"/>
    <xf numFmtId="164" fontId="4" fillId="0" borderId="144" xfId="7" applyNumberFormat="1" applyFont="1" applyFill="1" applyBorder="1"/>
    <xf numFmtId="164" fontId="4" fillId="0" borderId="144" xfId="7" applyNumberFormat="1" applyFont="1" applyFill="1" applyBorder="1" applyAlignment="1">
      <alignment vertical="center"/>
    </xf>
    <xf numFmtId="10" fontId="6" fillId="0" borderId="150" xfId="20961" applyNumberFormat="1" applyFont="1" applyBorder="1"/>
    <xf numFmtId="3" fontId="116" fillId="0" borderId="144" xfId="0" applyNumberFormat="1" applyFont="1" applyFill="1" applyBorder="1" applyAlignment="1">
      <alignment horizontal="left" indent="1"/>
    </xf>
    <xf numFmtId="0" fontId="20" fillId="0" borderId="0" xfId="0" applyFont="1" applyAlignment="1">
      <alignment vertical="center"/>
    </xf>
    <xf numFmtId="0" fontId="143" fillId="0" borderId="0" xfId="0" applyFont="1"/>
    <xf numFmtId="164" fontId="4" fillId="0" borderId="20" xfId="7" applyNumberFormat="1" applyFont="1" applyBorder="1" applyAlignment="1"/>
    <xf numFmtId="164" fontId="4" fillId="36" borderId="24" xfId="7" applyNumberFormat="1" applyFont="1" applyFill="1" applyBorder="1"/>
    <xf numFmtId="0" fontId="2" fillId="0" borderId="28" xfId="0" applyNumberFormat="1" applyFont="1" applyFill="1" applyBorder="1" applyAlignment="1">
      <alignment horizontal="left" vertical="center" wrapText="1" indent="1"/>
    </xf>
    <xf numFmtId="164" fontId="0" fillId="0" borderId="144" xfId="7" applyNumberFormat="1" applyFont="1" applyBorder="1"/>
    <xf numFmtId="0" fontId="9" fillId="0" borderId="154" xfId="0" applyFont="1" applyFill="1" applyBorder="1" applyAlignment="1">
      <alignment vertical="center"/>
    </xf>
    <xf numFmtId="0" fontId="9" fillId="0" borderId="144" xfId="0" applyFont="1" applyFill="1" applyBorder="1" applyAlignment="1">
      <alignment wrapText="1"/>
    </xf>
    <xf numFmtId="0" fontId="9" fillId="0" borderId="144" xfId="0" applyFont="1" applyFill="1" applyBorder="1" applyAlignment="1">
      <alignment vertical="top" wrapText="1"/>
    </xf>
    <xf numFmtId="194" fontId="23" fillId="0" borderId="155" xfId="20961" applyNumberFormat="1" applyFont="1" applyFill="1" applyBorder="1"/>
    <xf numFmtId="0" fontId="9" fillId="0" borderId="145" xfId="0" applyFont="1" applyFill="1" applyBorder="1" applyAlignment="1">
      <alignment wrapText="1"/>
    </xf>
    <xf numFmtId="10" fontId="23" fillId="0" borderId="21" xfId="20961" applyNumberFormat="1" applyFont="1" applyFill="1" applyBorder="1"/>
    <xf numFmtId="193" fontId="0" fillId="0" borderId="0" xfId="0" applyNumberFormat="1"/>
    <xf numFmtId="10" fontId="9" fillId="0" borderId="114" xfId="20961" applyNumberFormat="1" applyFont="1" applyFill="1" applyBorder="1" applyAlignment="1" applyProtection="1">
      <alignment vertical="center"/>
      <protection locked="0"/>
    </xf>
    <xf numFmtId="0" fontId="4" fillId="0" borderId="58" xfId="0" applyFont="1" applyFill="1" applyBorder="1" applyAlignment="1">
      <alignment horizontal="center" vertical="center" wrapText="1"/>
    </xf>
    <xf numFmtId="0" fontId="116" fillId="0" borderId="7"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43" xfId="0" applyFont="1" applyFill="1" applyBorder="1" applyAlignment="1">
      <alignment horizontal="center" vertical="center" wrapText="1"/>
    </xf>
    <xf numFmtId="0" fontId="116" fillId="0" borderId="153" xfId="0" applyFont="1" applyBorder="1" applyAlignment="1">
      <alignment horizontal="center" vertical="center" wrapText="1"/>
    </xf>
    <xf numFmtId="14" fontId="23" fillId="0" borderId="0" xfId="0" applyNumberFormat="1" applyFont="1" applyAlignment="1">
      <alignment horizontal="left"/>
    </xf>
    <xf numFmtId="0" fontId="10" fillId="0" borderId="1" xfId="11" applyFont="1" applyFill="1" applyBorder="1" applyAlignment="1" applyProtection="1">
      <alignment horizontal="left" vertical="center"/>
    </xf>
    <xf numFmtId="0" fontId="9" fillId="0" borderId="16" xfId="11" applyFont="1" applyFill="1" applyBorder="1" applyAlignment="1" applyProtection="1">
      <alignment vertical="center"/>
    </xf>
    <xf numFmtId="0" fontId="9" fillId="0" borderId="17" xfId="11" applyFont="1" applyFill="1" applyBorder="1" applyAlignment="1" applyProtection="1">
      <alignment vertical="center"/>
    </xf>
    <xf numFmtId="0" fontId="10" fillId="0" borderId="17" xfId="11" applyFont="1" applyFill="1" applyBorder="1" applyAlignment="1" applyProtection="1">
      <alignment horizontal="center" vertical="center"/>
    </xf>
    <xf numFmtId="0" fontId="9" fillId="0" borderId="0" xfId="11" applyFont="1" applyFill="1" applyBorder="1" applyAlignment="1" applyProtection="1">
      <alignment vertical="center"/>
    </xf>
    <xf numFmtId="0" fontId="102" fillId="0" borderId="113" xfId="0" applyFont="1" applyBorder="1"/>
    <xf numFmtId="0" fontId="102" fillId="0" borderId="0" xfId="0" applyFont="1" applyFill="1"/>
    <xf numFmtId="0" fontId="23" fillId="0" borderId="7" xfId="0" applyFont="1" applyFill="1" applyBorder="1" applyAlignment="1">
      <alignment horizontal="center" vertical="center" wrapText="1"/>
    </xf>
    <xf numFmtId="0" fontId="102" fillId="0" borderId="137" xfId="0" applyFont="1" applyBorder="1" applyAlignment="1">
      <alignment horizontal="center" vertical="center"/>
    </xf>
    <xf numFmtId="0" fontId="105" fillId="3" borderId="96" xfId="21414" applyFont="1" applyFill="1" applyBorder="1" applyAlignment="1">
      <alignment horizontal="left" vertical="center" wrapText="1"/>
    </xf>
    <xf numFmtId="164" fontId="117" fillId="0" borderId="144" xfId="7" applyNumberFormat="1" applyFont="1" applyFill="1" applyBorder="1" applyAlignment="1">
      <alignment vertical="center" wrapText="1"/>
    </xf>
    <xf numFmtId="0" fontId="106" fillId="0" borderId="96" xfId="21414" applyFont="1" applyFill="1" applyBorder="1" applyAlignment="1">
      <alignment horizontal="left" vertical="center" wrapText="1" indent="1"/>
    </xf>
    <xf numFmtId="0" fontId="144" fillId="3" borderId="96" xfId="21414" applyFont="1" applyFill="1" applyBorder="1" applyAlignment="1">
      <alignment horizontal="left" vertical="center" wrapText="1"/>
    </xf>
    <xf numFmtId="0" fontId="106" fillId="3" borderId="96" xfId="21414" applyFont="1" applyFill="1" applyBorder="1" applyAlignment="1">
      <alignment horizontal="left" vertical="center" wrapText="1" indent="1"/>
    </xf>
    <xf numFmtId="0" fontId="105" fillId="0" borderId="134" xfId="0" applyFont="1" applyFill="1" applyBorder="1" applyAlignment="1">
      <alignment horizontal="left" vertical="center" wrapText="1"/>
    </xf>
    <xf numFmtId="0" fontId="144" fillId="0" borderId="134" xfId="0" applyFont="1" applyFill="1" applyBorder="1" applyAlignment="1">
      <alignment horizontal="left" vertical="center" wrapText="1"/>
    </xf>
    <xf numFmtId="0" fontId="145" fillId="3" borderId="134" xfId="0" applyFont="1" applyFill="1" applyBorder="1" applyAlignment="1">
      <alignment horizontal="left" vertical="center" wrapText="1" indent="1"/>
    </xf>
    <xf numFmtId="164" fontId="117" fillId="0" borderId="144" xfId="7" applyNumberFormat="1" applyFont="1" applyBorder="1" applyAlignment="1">
      <alignment vertical="center"/>
    </xf>
    <xf numFmtId="0" fontId="144" fillId="3" borderId="134" xfId="0" applyFont="1" applyFill="1" applyBorder="1" applyAlignment="1">
      <alignment horizontal="left" vertical="center" wrapText="1"/>
    </xf>
    <xf numFmtId="0" fontId="144" fillId="3" borderId="135" xfId="0" applyFont="1" applyFill="1" applyBorder="1" applyAlignment="1">
      <alignment horizontal="left" vertical="center" wrapText="1"/>
    </xf>
    <xf numFmtId="0" fontId="145" fillId="0" borderId="134" xfId="0" applyFont="1" applyFill="1" applyBorder="1" applyAlignment="1">
      <alignment horizontal="left" vertical="center" wrapText="1" indent="1"/>
    </xf>
    <xf numFmtId="0" fontId="145" fillId="0" borderId="96" xfId="21414" applyFont="1" applyFill="1" applyBorder="1" applyAlignment="1">
      <alignment horizontal="left" vertical="center" wrapText="1" indent="1"/>
    </xf>
    <xf numFmtId="167" fontId="23" fillId="0" borderId="0" xfId="0" applyNumberFormat="1" applyFont="1"/>
    <xf numFmtId="164" fontId="119" fillId="36" borderId="144" xfId="7" applyNumberFormat="1" applyFont="1" applyFill="1" applyBorder="1"/>
    <xf numFmtId="164" fontId="116" fillId="36" borderId="144" xfId="7" applyNumberFormat="1" applyFont="1" applyFill="1" applyBorder="1"/>
    <xf numFmtId="3" fontId="0" fillId="0" borderId="0" xfId="0" applyNumberFormat="1"/>
    <xf numFmtId="3" fontId="21" fillId="0" borderId="146" xfId="0" applyNumberFormat="1" applyFont="1" applyBorder="1" applyAlignment="1">
      <alignment vertical="center" wrapText="1"/>
    </xf>
    <xf numFmtId="3" fontId="21" fillId="0" borderId="146" xfId="0" applyNumberFormat="1" applyFont="1" applyFill="1" applyBorder="1" applyAlignment="1">
      <alignment vertical="center" wrapText="1"/>
    </xf>
    <xf numFmtId="0" fontId="2" fillId="0" borderId="162" xfId="0" applyNumberFormat="1" applyFont="1" applyFill="1" applyBorder="1" applyAlignment="1">
      <alignment horizontal="left" vertical="center" wrapText="1" indent="1"/>
    </xf>
    <xf numFmtId="0" fontId="4" fillId="0" borderId="144" xfId="0" applyFont="1" applyFill="1" applyBorder="1" applyAlignment="1">
      <alignment horizontal="center"/>
    </xf>
    <xf numFmtId="0" fontId="4" fillId="0" borderId="144" xfId="0" applyFont="1" applyBorder="1" applyAlignment="1">
      <alignment horizontal="center"/>
    </xf>
    <xf numFmtId="0" fontId="4" fillId="3" borderId="0" xfId="0" applyFont="1" applyFill="1" applyBorder="1"/>
    <xf numFmtId="0" fontId="0" fillId="0" borderId="154" xfId="0" applyBorder="1" applyAlignment="1">
      <alignment horizontal="center"/>
    </xf>
    <xf numFmtId="0" fontId="130" fillId="3" borderId="144" xfId="21414" applyFont="1" applyFill="1" applyBorder="1" applyAlignment="1">
      <alignment horizontal="left" vertical="center" wrapText="1"/>
    </xf>
    <xf numFmtId="0" fontId="131" fillId="0" borderId="144" xfId="21414" applyFont="1" applyFill="1" applyBorder="1" applyAlignment="1">
      <alignment horizontal="left" vertical="center" wrapText="1" indent="1"/>
    </xf>
    <xf numFmtId="0" fontId="132" fillId="3" borderId="144" xfId="21414" applyFont="1" applyFill="1" applyBorder="1" applyAlignment="1">
      <alignment horizontal="left" vertical="center" wrapText="1"/>
    </xf>
    <xf numFmtId="0" fontId="131" fillId="3" borderId="144" xfId="21414" applyFont="1" applyFill="1" applyBorder="1" applyAlignment="1">
      <alignment horizontal="left" vertical="center" wrapText="1" indent="1"/>
    </xf>
    <xf numFmtId="0" fontId="133" fillId="0" borderId="144" xfId="21414" applyFont="1" applyFill="1" applyBorder="1" applyAlignment="1">
      <alignment horizontal="left" vertical="center" wrapText="1" indent="1"/>
    </xf>
    <xf numFmtId="0" fontId="132" fillId="0" borderId="144" xfId="21414" applyFont="1" applyFill="1" applyBorder="1" applyAlignment="1">
      <alignment horizontal="left" vertical="center" wrapText="1"/>
    </xf>
    <xf numFmtId="0" fontId="134" fillId="0" borderId="144" xfId="21414" applyFont="1" applyFill="1" applyBorder="1" applyAlignment="1">
      <alignment horizontal="center" vertical="center" wrapText="1"/>
    </xf>
    <xf numFmtId="0" fontId="0" fillId="0" borderId="104" xfId="0" applyBorder="1" applyAlignment="1">
      <alignment horizontal="center"/>
    </xf>
    <xf numFmtId="0" fontId="131" fillId="0" borderId="145" xfId="21414" applyFont="1" applyFill="1" applyBorder="1" applyAlignment="1">
      <alignment horizontal="left" vertical="center" wrapText="1" indent="1"/>
    </xf>
    <xf numFmtId="0" fontId="131" fillId="3" borderId="144" xfId="0" applyFont="1" applyFill="1" applyBorder="1" applyAlignment="1">
      <alignment horizontal="left" vertical="center" wrapText="1" indent="1"/>
    </xf>
    <xf numFmtId="167" fontId="23" fillId="0" borderId="153" xfId="0" applyNumberFormat="1" applyFont="1" applyBorder="1" applyAlignment="1">
      <alignment horizontal="center"/>
    </xf>
    <xf numFmtId="0" fontId="132" fillId="0" borderId="144" xfId="0" applyFont="1" applyBorder="1" applyAlignment="1">
      <alignment horizontal="left" vertical="center" wrapText="1"/>
    </xf>
    <xf numFmtId="167" fontId="23" fillId="0" borderId="153" xfId="0" applyNumberFormat="1" applyFont="1" applyFill="1" applyBorder="1" applyAlignment="1">
      <alignment horizontal="center"/>
    </xf>
    <xf numFmtId="0" fontId="23" fillId="0" borderId="153" xfId="0" applyFont="1" applyBorder="1"/>
    <xf numFmtId="0" fontId="131" fillId="0" borderId="144" xfId="0" applyFont="1" applyBorder="1" applyAlignment="1">
      <alignment horizontal="left" vertical="center" wrapText="1" indent="1"/>
    </xf>
    <xf numFmtId="0" fontId="132" fillId="0" borderId="144" xfId="21414" applyFont="1" applyBorder="1" applyAlignment="1">
      <alignment horizontal="left" vertical="center" wrapText="1"/>
    </xf>
    <xf numFmtId="0" fontId="131" fillId="0" borderId="144" xfId="0" applyFont="1" applyFill="1" applyBorder="1" applyAlignment="1">
      <alignment horizontal="left" vertical="center" wrapText="1" indent="1"/>
    </xf>
    <xf numFmtId="0" fontId="133" fillId="3" borderId="144" xfId="0" applyFont="1" applyFill="1" applyBorder="1" applyAlignment="1">
      <alignment horizontal="left" vertical="center" wrapText="1" indent="1"/>
    </xf>
    <xf numFmtId="0" fontId="133" fillId="0" borderId="144" xfId="0" applyFont="1" applyFill="1" applyBorder="1" applyAlignment="1">
      <alignment horizontal="left" vertical="center" wrapText="1" indent="1"/>
    </xf>
    <xf numFmtId="0" fontId="132" fillId="0" borderId="144" xfId="0" applyFont="1" applyFill="1" applyBorder="1" applyAlignment="1">
      <alignment horizontal="left" vertical="center" wrapText="1"/>
    </xf>
    <xf numFmtId="0" fontId="135" fillId="0" borderId="144" xfId="0" applyFont="1" applyBorder="1" applyAlignment="1">
      <alignment horizontal="left"/>
    </xf>
    <xf numFmtId="0" fontId="0" fillId="0" borderId="152" xfId="0" applyBorder="1" applyAlignment="1">
      <alignment horizontal="center"/>
    </xf>
    <xf numFmtId="0" fontId="132" fillId="0" borderId="151" xfId="0" applyFont="1" applyFill="1" applyBorder="1" applyAlignment="1">
      <alignment horizontal="left" vertical="center" wrapText="1"/>
    </xf>
    <xf numFmtId="193" fontId="22" fillId="0" borderId="151" xfId="0" applyNumberFormat="1" applyFont="1" applyFill="1" applyBorder="1" applyAlignment="1">
      <alignment horizontal="center" vertical="center"/>
    </xf>
    <xf numFmtId="0" fontId="23" fillId="0" borderId="150" xfId="0" applyFont="1" applyBorder="1"/>
    <xf numFmtId="164" fontId="117" fillId="0" borderId="144" xfId="7" applyNumberFormat="1" applyFont="1" applyBorder="1"/>
    <xf numFmtId="0" fontId="9" fillId="0" borderId="144" xfId="0" applyFont="1" applyFill="1" applyBorder="1" applyAlignment="1" applyProtection="1">
      <alignment horizontal="center" vertical="center" wrapText="1"/>
    </xf>
    <xf numFmtId="0" fontId="0" fillId="0" borderId="144" xfId="0" applyBorder="1" applyAlignment="1">
      <alignment horizontal="center" vertical="center"/>
    </xf>
    <xf numFmtId="3" fontId="0" fillId="0" borderId="144" xfId="0" applyNumberFormat="1" applyBorder="1"/>
    <xf numFmtId="3" fontId="0" fillId="36" borderId="144" xfId="0" applyNumberFormat="1" applyFill="1" applyBorder="1"/>
    <xf numFmtId="0" fontId="132" fillId="0" borderId="144" xfId="21414" applyFont="1" applyFill="1" applyBorder="1" applyAlignment="1">
      <alignment horizontal="justify" vertical="center" wrapText="1"/>
    </xf>
    <xf numFmtId="0" fontId="132" fillId="0" borderId="144" xfId="21414" applyFont="1" applyFill="1" applyBorder="1" applyAlignment="1">
      <alignment vertical="center" wrapText="1"/>
    </xf>
    <xf numFmtId="0" fontId="0" fillId="0" borderId="144" xfId="0" applyBorder="1" applyAlignment="1">
      <alignment horizontal="center"/>
    </xf>
    <xf numFmtId="0" fontId="15" fillId="83" borderId="144" xfId="0" applyNumberFormat="1" applyFont="1" applyFill="1" applyBorder="1" applyAlignment="1">
      <alignment vertical="center" wrapText="1"/>
    </xf>
    <xf numFmtId="0" fontId="15" fillId="0" borderId="144" xfId="0" applyNumberFormat="1" applyFont="1" applyFill="1" applyBorder="1" applyAlignment="1">
      <alignment vertical="center" wrapText="1"/>
    </xf>
    <xf numFmtId="0" fontId="7" fillId="0" borderId="144" xfId="0" applyNumberFormat="1" applyFont="1" applyFill="1" applyBorder="1" applyAlignment="1">
      <alignment horizontal="left" vertical="center" wrapText="1" indent="1"/>
    </xf>
    <xf numFmtId="0" fontId="3" fillId="0" borderId="144" xfId="0" applyFont="1" applyBorder="1" applyAlignment="1">
      <alignment vertical="center"/>
    </xf>
    <xf numFmtId="0" fontId="136" fillId="0" borderId="144" xfId="0" applyFont="1" applyFill="1" applyBorder="1" applyAlignment="1" applyProtection="1">
      <alignment horizontal="left" vertical="center" indent="1"/>
      <protection locked="0"/>
    </xf>
    <xf numFmtId="0" fontId="137" fillId="0" borderId="144" xfId="0" applyFont="1" applyFill="1" applyBorder="1" applyAlignment="1" applyProtection="1">
      <alignment horizontal="left" vertical="center" indent="3"/>
      <protection locked="0"/>
    </xf>
    <xf numFmtId="0" fontId="138" fillId="0" borderId="144" xfId="0" applyFont="1" applyFill="1" applyBorder="1" applyAlignment="1" applyProtection="1">
      <alignment horizontal="left" vertical="center" indent="3"/>
      <protection locked="0"/>
    </xf>
    <xf numFmtId="0" fontId="3" fillId="0" borderId="144" xfId="0" applyFont="1" applyFill="1" applyBorder="1" applyAlignment="1">
      <alignment vertical="center"/>
    </xf>
    <xf numFmtId="0" fontId="3" fillId="0" borderId="144" xfId="0" applyFont="1" applyBorder="1"/>
    <xf numFmtId="0" fontId="102" fillId="0" borderId="154" xfId="0" applyFont="1" applyBorder="1"/>
    <xf numFmtId="0" fontId="22" fillId="36" borderId="146" xfId="0" applyFont="1" applyFill="1" applyBorder="1" applyAlignment="1">
      <alignment vertical="center" wrapText="1"/>
    </xf>
    <xf numFmtId="167" fontId="120" fillId="36" borderId="144" xfId="0" applyNumberFormat="1" applyFont="1" applyFill="1" applyBorder="1" applyAlignment="1">
      <alignment horizontal="center" vertical="center"/>
    </xf>
    <xf numFmtId="0" fontId="4" fillId="0" borderId="154" xfId="0" applyFont="1" applyBorder="1"/>
    <xf numFmtId="0" fontId="4" fillId="0" borderId="144" xfId="0" applyFont="1" applyBorder="1" applyAlignment="1">
      <alignment wrapText="1"/>
    </xf>
    <xf numFmtId="0" fontId="14" fillId="0" borderId="144" xfId="0" applyFont="1" applyBorder="1" applyAlignment="1">
      <alignment horizontal="left" wrapText="1" indent="2"/>
    </xf>
    <xf numFmtId="0" fontId="6" fillId="0" borderId="154" xfId="0" applyFont="1" applyBorder="1"/>
    <xf numFmtId="0" fontId="6" fillId="0" borderId="144" xfId="0" applyFont="1" applyBorder="1" applyAlignment="1">
      <alignment wrapText="1"/>
    </xf>
    <xf numFmtId="0" fontId="14" fillId="0" borderId="144" xfId="0" applyFont="1" applyBorder="1" applyAlignment="1">
      <alignment horizontal="left" wrapText="1" indent="4"/>
    </xf>
    <xf numFmtId="0" fontId="6" fillId="0" borderId="152" xfId="0" applyFont="1" applyBorder="1"/>
    <xf numFmtId="0" fontId="6" fillId="0" borderId="151" xfId="0" applyFont="1" applyBorder="1" applyAlignment="1">
      <alignment wrapText="1"/>
    </xf>
    <xf numFmtId="193" fontId="9" fillId="0" borderId="146" xfId="0" applyNumberFormat="1" applyFont="1" applyFill="1" applyBorder="1" applyAlignment="1" applyProtection="1">
      <alignment vertical="center"/>
      <protection locked="0"/>
    </xf>
    <xf numFmtId="193" fontId="9" fillId="0" borderId="154" xfId="0" applyNumberFormat="1" applyFont="1" applyFill="1" applyBorder="1" applyAlignment="1" applyProtection="1">
      <alignment vertical="center" wrapText="1"/>
      <protection locked="0"/>
    </xf>
    <xf numFmtId="193" fontId="9" fillId="0" borderId="154" xfId="0" applyNumberFormat="1" applyFont="1" applyFill="1" applyBorder="1" applyAlignment="1" applyProtection="1">
      <alignment horizontal="right" vertical="center" wrapText="1"/>
      <protection locked="0"/>
    </xf>
    <xf numFmtId="10" fontId="23" fillId="0" borderId="154" xfId="20961" applyNumberFormat="1" applyFont="1" applyFill="1" applyBorder="1" applyAlignment="1" applyProtection="1">
      <alignment horizontal="right" vertical="center" wrapText="1"/>
      <protection locked="0"/>
    </xf>
    <xf numFmtId="10" fontId="9" fillId="2" borderId="154" xfId="20961" applyNumberFormat="1" applyFont="1" applyFill="1" applyBorder="1" applyAlignment="1" applyProtection="1">
      <alignment vertical="center"/>
      <protection locked="0"/>
    </xf>
    <xf numFmtId="10" fontId="9" fillId="37" borderId="61" xfId="20961" applyNumberFormat="1" applyFont="1" applyFill="1" applyBorder="1"/>
    <xf numFmtId="193" fontId="9" fillId="2" borderId="154" xfId="0" applyNumberFormat="1" applyFont="1" applyFill="1" applyBorder="1" applyAlignment="1" applyProtection="1">
      <alignment vertical="center"/>
      <protection locked="0"/>
    </xf>
    <xf numFmtId="193" fontId="9" fillId="0" borderId="104" xfId="0" applyNumberFormat="1" applyFont="1" applyFill="1" applyBorder="1" applyAlignment="1" applyProtection="1">
      <alignment vertical="center"/>
      <protection locked="0"/>
    </xf>
    <xf numFmtId="10" fontId="9" fillId="0" borderId="152" xfId="20961" applyNumberFormat="1" applyFont="1" applyFill="1" applyBorder="1" applyAlignment="1" applyProtection="1">
      <alignment vertical="center"/>
      <protection locked="0"/>
    </xf>
    <xf numFmtId="0" fontId="116" fillId="0" borderId="144" xfId="0" applyNumberFormat="1" applyFont="1" applyFill="1" applyBorder="1" applyAlignment="1">
      <alignment horizontal="left" wrapText="1"/>
    </xf>
    <xf numFmtId="0" fontId="146" fillId="0" borderId="0" xfId="0" applyFont="1" applyAlignment="1">
      <alignment horizontal="right"/>
    </xf>
    <xf numFmtId="0" fontId="104" fillId="0" borderId="64" xfId="0" applyFont="1" applyBorder="1" applyAlignment="1">
      <alignment horizontal="left" vertical="center" wrapText="1"/>
    </xf>
    <xf numFmtId="0" fontId="104" fillId="0" borderId="63" xfId="0" applyFont="1" applyBorder="1" applyAlignment="1">
      <alignment horizontal="left" vertical="center" wrapText="1"/>
    </xf>
    <xf numFmtId="0" fontId="141" fillId="0" borderId="157" xfId="0" applyFont="1" applyBorder="1" applyAlignment="1">
      <alignment horizontal="center" vertical="center"/>
    </xf>
    <xf numFmtId="0" fontId="141" fillId="0" borderId="29" xfId="0" applyFont="1" applyBorder="1" applyAlignment="1">
      <alignment horizontal="center" vertical="center"/>
    </xf>
    <xf numFmtId="0" fontId="141" fillId="0" borderId="158" xfId="0" applyFont="1" applyBorder="1" applyAlignment="1">
      <alignment horizontal="center" vertical="center"/>
    </xf>
    <xf numFmtId="0" fontId="104" fillId="0" borderId="157" xfId="0" applyFont="1" applyBorder="1" applyAlignment="1">
      <alignment horizontal="center" vertical="top" wrapText="1"/>
    </xf>
    <xf numFmtId="0" fontId="104" fillId="0" borderId="29" xfId="0" applyFont="1" applyBorder="1" applyAlignment="1">
      <alignment horizontal="center" vertical="top" wrapText="1"/>
    </xf>
    <xf numFmtId="0" fontId="104" fillId="0" borderId="158" xfId="0" applyFont="1" applyBorder="1" applyAlignment="1">
      <alignment horizontal="center" vertical="top" wrapText="1"/>
    </xf>
    <xf numFmtId="3" fontId="0" fillId="0" borderId="97" xfId="0" applyNumberFormat="1" applyBorder="1" applyAlignment="1">
      <alignment horizontal="center"/>
    </xf>
    <xf numFmtId="3" fontId="0" fillId="0" borderId="94" xfId="0" applyNumberFormat="1" applyBorder="1" applyAlignment="1">
      <alignment horizontal="center"/>
    </xf>
    <xf numFmtId="3" fontId="0" fillId="0" borderId="95"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0" fontId="0" fillId="0" borderId="137" xfId="0" applyBorder="1" applyAlignment="1">
      <alignment horizontal="center" vertical="center"/>
    </xf>
    <xf numFmtId="0" fontId="128" fillId="0" borderId="92" xfId="0" applyFont="1" applyBorder="1" applyAlignment="1">
      <alignment horizontal="center" vertical="center"/>
    </xf>
    <xf numFmtId="0" fontId="128" fillId="0" borderId="7" xfId="0" applyFont="1" applyBorder="1" applyAlignment="1">
      <alignment horizontal="center" vertical="center"/>
    </xf>
    <xf numFmtId="0" fontId="10" fillId="0" borderId="144" xfId="0" applyFont="1" applyFill="1" applyBorder="1" applyAlignment="1" applyProtection="1">
      <alignment horizontal="center" vertical="center"/>
    </xf>
    <xf numFmtId="0" fontId="0" fillId="0" borderId="97" xfId="0"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0" fontId="128" fillId="0" borderId="145"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45" xfId="0" applyBorder="1" applyAlignment="1">
      <alignment horizontal="center" vertical="center"/>
    </xf>
    <xf numFmtId="0" fontId="0" fillId="0" borderId="7" xfId="0" applyBorder="1" applyAlignment="1">
      <alignment horizontal="center" vertical="center"/>
    </xf>
    <xf numFmtId="0" fontId="0" fillId="0" borderId="144" xfId="0" applyBorder="1" applyAlignment="1">
      <alignment horizontal="center" vertical="center"/>
    </xf>
    <xf numFmtId="0" fontId="0" fillId="0" borderId="144" xfId="0" applyBorder="1" applyAlignment="1">
      <alignment horizontal="center" vertical="center" wrapText="1"/>
    </xf>
    <xf numFmtId="0" fontId="10" fillId="0" borderId="144" xfId="0"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23" fillId="0" borderId="96" xfId="0" applyFont="1" applyFill="1" applyBorder="1" applyAlignment="1">
      <alignment horizontal="center" vertical="center" wrapText="1"/>
    </xf>
    <xf numFmtId="0" fontId="23" fillId="0" borderId="147" xfId="0" applyFont="1" applyFill="1" applyBorder="1" applyAlignment="1">
      <alignment horizontal="center"/>
    </xf>
    <xf numFmtId="0" fontId="23" fillId="0" borderId="146" xfId="0" applyFont="1" applyFill="1" applyBorder="1" applyAlignment="1">
      <alignment horizontal="center"/>
    </xf>
    <xf numFmtId="0" fontId="6" fillId="36" borderId="115"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2" xfId="0" applyFont="1" applyFill="1" applyBorder="1" applyAlignment="1">
      <alignment horizontal="center" vertical="center" wrapText="1"/>
    </xf>
    <xf numFmtId="0" fontId="6" fillId="36" borderId="95" xfId="0" applyFont="1" applyFill="1" applyBorder="1" applyAlignment="1">
      <alignment horizontal="center" vertical="center" wrapText="1"/>
    </xf>
    <xf numFmtId="0" fontId="101" fillId="3" borderId="65" xfId="13" applyFont="1" applyFill="1" applyBorder="1" applyAlignment="1" applyProtection="1">
      <alignment horizontal="center" vertical="center" wrapText="1"/>
      <protection locked="0"/>
    </xf>
    <xf numFmtId="0" fontId="101" fillId="3" borderId="6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8" xfId="1" applyNumberFormat="1" applyFont="1" applyFill="1" applyBorder="1" applyAlignment="1" applyProtection="1">
      <alignment horizontal="center" vertical="center" wrapText="1"/>
      <protection locked="0"/>
    </xf>
    <xf numFmtId="164" fontId="15" fillId="0" borderId="8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14" fillId="0" borderId="53" xfId="0" applyFont="1" applyFill="1" applyBorder="1" applyAlignment="1">
      <alignment horizontal="left" vertical="center"/>
    </xf>
    <xf numFmtId="0" fontId="14" fillId="0" borderId="54" xfId="0" applyFont="1" applyFill="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53" xfId="0" applyFont="1" applyBorder="1" applyAlignment="1">
      <alignment horizontal="center" vertical="center" wrapText="1"/>
    </xf>
    <xf numFmtId="0" fontId="119" fillId="0" borderId="118" xfId="0" applyNumberFormat="1" applyFont="1" applyFill="1" applyBorder="1" applyAlignment="1">
      <alignment horizontal="left" vertical="center" wrapText="1"/>
    </xf>
    <xf numFmtId="0" fontId="119" fillId="0" borderId="119" xfId="0" applyNumberFormat="1" applyFont="1" applyFill="1" applyBorder="1" applyAlignment="1">
      <alignment horizontal="left" vertical="center" wrapText="1"/>
    </xf>
    <xf numFmtId="0" fontId="119" fillId="0" borderId="121" xfId="0" applyNumberFormat="1" applyFont="1" applyFill="1" applyBorder="1" applyAlignment="1">
      <alignment horizontal="left" vertical="center" wrapText="1"/>
    </xf>
    <xf numFmtId="0" fontId="119" fillId="0" borderId="122" xfId="0" applyNumberFormat="1" applyFont="1" applyFill="1" applyBorder="1" applyAlignment="1">
      <alignment horizontal="left" vertical="center" wrapText="1"/>
    </xf>
    <xf numFmtId="0" fontId="119" fillId="0" borderId="124" xfId="0" applyNumberFormat="1" applyFont="1" applyFill="1" applyBorder="1" applyAlignment="1">
      <alignment horizontal="left" vertical="center" wrapText="1"/>
    </xf>
    <xf numFmtId="0" fontId="119" fillId="0" borderId="125" xfId="0" applyNumberFormat="1" applyFont="1" applyFill="1" applyBorder="1" applyAlignment="1">
      <alignment horizontal="left" vertical="center" wrapText="1"/>
    </xf>
    <xf numFmtId="0" fontId="120" fillId="0" borderId="143" xfId="0" applyFont="1" applyFill="1" applyBorder="1" applyAlignment="1">
      <alignment horizontal="center" vertical="center" wrapText="1"/>
    </xf>
    <xf numFmtId="0" fontId="120" fillId="0" borderId="142" xfId="0" applyFont="1" applyFill="1" applyBorder="1" applyAlignment="1">
      <alignment horizontal="center" vertical="center" wrapText="1"/>
    </xf>
    <xf numFmtId="0" fontId="120" fillId="0" borderId="120" xfId="0" applyFont="1" applyFill="1" applyBorder="1" applyAlignment="1">
      <alignment horizontal="center" vertical="center" wrapText="1"/>
    </xf>
    <xf numFmtId="0" fontId="120" fillId="0" borderId="52" xfId="0" applyFont="1" applyFill="1" applyBorder="1" applyAlignment="1">
      <alignment horizontal="center" vertical="center" wrapText="1"/>
    </xf>
    <xf numFmtId="0" fontId="120" fillId="0" borderId="123" xfId="0" applyFont="1" applyFill="1" applyBorder="1" applyAlignment="1">
      <alignment horizontal="center" vertical="center" wrapText="1"/>
    </xf>
    <xf numFmtId="0" fontId="120" fillId="0" borderId="11" xfId="0" applyFont="1" applyFill="1" applyBorder="1" applyAlignment="1">
      <alignment horizontal="center" vertical="center" wrapText="1"/>
    </xf>
    <xf numFmtId="0" fontId="116" fillId="0" borderId="145"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146" xfId="0" applyFont="1" applyBorder="1" applyAlignment="1">
      <alignment horizontal="center" vertical="center" wrapText="1"/>
    </xf>
    <xf numFmtId="0" fontId="124" fillId="0" borderId="144" xfId="0" applyFont="1" applyFill="1" applyBorder="1" applyAlignment="1">
      <alignment horizontal="center" vertical="center"/>
    </xf>
    <xf numFmtId="0" fontId="118" fillId="0" borderId="143" xfId="0" applyFont="1" applyFill="1" applyBorder="1" applyAlignment="1">
      <alignment horizontal="center" vertical="center"/>
    </xf>
    <xf numFmtId="0" fontId="118" fillId="0" borderId="148" xfId="0" applyFont="1" applyFill="1" applyBorder="1" applyAlignment="1">
      <alignment horizontal="center" vertical="center"/>
    </xf>
    <xf numFmtId="0" fontId="118" fillId="0" borderId="52" xfId="0" applyFont="1" applyFill="1" applyBorder="1" applyAlignment="1">
      <alignment horizontal="center" vertical="center"/>
    </xf>
    <xf numFmtId="0" fontId="118" fillId="0" borderId="11" xfId="0" applyFont="1" applyFill="1" applyBorder="1" applyAlignment="1">
      <alignment horizontal="center" vertical="center"/>
    </xf>
    <xf numFmtId="0" fontId="119" fillId="0" borderId="144" xfId="0" applyFont="1" applyFill="1" applyBorder="1" applyAlignment="1">
      <alignment horizontal="center" vertical="center" wrapText="1"/>
    </xf>
    <xf numFmtId="0" fontId="119" fillId="0" borderId="143" xfId="0" applyFont="1" applyFill="1" applyBorder="1" applyAlignment="1">
      <alignment horizontal="center" vertical="center" wrapText="1"/>
    </xf>
    <xf numFmtId="0" fontId="119" fillId="0" borderId="148" xfId="0" applyFont="1" applyFill="1" applyBorder="1" applyAlignment="1">
      <alignment horizontal="center" vertical="center" wrapText="1"/>
    </xf>
    <xf numFmtId="0" fontId="119" fillId="0" borderId="126" xfId="0" applyFont="1" applyFill="1" applyBorder="1" applyAlignment="1">
      <alignment horizontal="center" vertical="center" wrapText="1"/>
    </xf>
    <xf numFmtId="0" fontId="119" fillId="0" borderId="127" xfId="0" applyFont="1" applyFill="1" applyBorder="1" applyAlignment="1">
      <alignment horizontal="center" vertical="center" wrapText="1"/>
    </xf>
    <xf numFmtId="0" fontId="119" fillId="0" borderId="52"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147" xfId="0" applyFont="1" applyFill="1" applyBorder="1" applyAlignment="1">
      <alignment horizontal="center" vertical="center" wrapText="1"/>
    </xf>
    <xf numFmtId="0" fontId="116" fillId="0" borderId="149" xfId="0" applyFont="1" applyFill="1" applyBorder="1" applyAlignment="1">
      <alignment horizontal="center" vertical="center" wrapText="1"/>
    </xf>
    <xf numFmtId="0" fontId="119" fillId="0" borderId="128"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28" xfId="0" applyFont="1" applyFill="1" applyBorder="1" applyAlignment="1">
      <alignment horizontal="center" vertical="center" wrapText="1"/>
    </xf>
    <xf numFmtId="0" fontId="116" fillId="0" borderId="143" xfId="0" applyFont="1" applyFill="1" applyBorder="1" applyAlignment="1">
      <alignment horizontal="center" vertical="center" wrapText="1"/>
    </xf>
    <xf numFmtId="0" fontId="116" fillId="0" borderId="142" xfId="0" applyFont="1" applyFill="1" applyBorder="1" applyAlignment="1">
      <alignment horizontal="center" vertical="center" wrapText="1"/>
    </xf>
    <xf numFmtId="0" fontId="116" fillId="0" borderId="148" xfId="0" applyFont="1" applyFill="1" applyBorder="1" applyAlignment="1">
      <alignment horizontal="center" vertical="center" wrapText="1"/>
    </xf>
    <xf numFmtId="0" fontId="116" fillId="0" borderId="11" xfId="0" applyFont="1" applyBorder="1" applyAlignment="1">
      <alignment horizontal="center" vertical="center" wrapText="1"/>
    </xf>
    <xf numFmtId="0" fontId="116" fillId="0" borderId="153" xfId="0" applyFont="1" applyBorder="1" applyAlignment="1">
      <alignment horizontal="center" vertical="center" wrapText="1"/>
    </xf>
    <xf numFmtId="0" fontId="116" fillId="0" borderId="53" xfId="0" applyFont="1" applyFill="1" applyBorder="1" applyAlignment="1">
      <alignment horizontal="center" vertical="center" wrapText="1"/>
    </xf>
    <xf numFmtId="0" fontId="116" fillId="0" borderId="54" xfId="0" applyFont="1" applyFill="1" applyBorder="1" applyAlignment="1">
      <alignment horizontal="center" vertical="center" wrapText="1"/>
    </xf>
    <xf numFmtId="0" fontId="116" fillId="0" borderId="103" xfId="0" applyFont="1" applyFill="1" applyBorder="1" applyAlignment="1">
      <alignment horizontal="center" vertical="center" wrapText="1"/>
    </xf>
    <xf numFmtId="0" fontId="119" fillId="0" borderId="53" xfId="0" applyNumberFormat="1" applyFont="1" applyFill="1" applyBorder="1" applyAlignment="1">
      <alignment horizontal="left" vertical="top" wrapText="1"/>
    </xf>
    <xf numFmtId="0" fontId="119" fillId="0" borderId="103" xfId="0" applyNumberFormat="1" applyFont="1" applyFill="1" applyBorder="1" applyAlignment="1">
      <alignment horizontal="left" vertical="top" wrapText="1"/>
    </xf>
    <xf numFmtId="0" fontId="119" fillId="0" borderId="61" xfId="0" applyNumberFormat="1" applyFont="1" applyFill="1" applyBorder="1" applyAlignment="1">
      <alignment horizontal="left" vertical="top" wrapText="1"/>
    </xf>
    <xf numFmtId="0" fontId="119" fillId="0" borderId="90" xfId="0" applyNumberFormat="1" applyFont="1" applyFill="1" applyBorder="1" applyAlignment="1">
      <alignment horizontal="left" vertical="top" wrapText="1"/>
    </xf>
    <xf numFmtId="0" fontId="119" fillId="0" borderId="117" xfId="0" applyNumberFormat="1" applyFont="1" applyFill="1" applyBorder="1" applyAlignment="1">
      <alignment horizontal="left" vertical="top" wrapText="1"/>
    </xf>
    <xf numFmtId="0" fontId="119" fillId="0" borderId="155" xfId="0" applyNumberFormat="1" applyFont="1" applyFill="1" applyBorder="1" applyAlignment="1">
      <alignment horizontal="left" vertical="top" wrapText="1"/>
    </xf>
    <xf numFmtId="0" fontId="116" fillId="0" borderId="145" xfId="0" applyFont="1" applyFill="1" applyBorder="1" applyAlignment="1">
      <alignment horizontal="center" vertical="center" wrapText="1"/>
    </xf>
    <xf numFmtId="0" fontId="119" fillId="0" borderId="156" xfId="0" applyFont="1" applyFill="1" applyBorder="1" applyAlignment="1">
      <alignment horizontal="center" vertical="center" wrapText="1"/>
    </xf>
    <xf numFmtId="0" fontId="119" fillId="0" borderId="67" xfId="0" applyFont="1" applyFill="1" applyBorder="1" applyAlignment="1">
      <alignment horizontal="center" vertical="center" wrapText="1"/>
    </xf>
    <xf numFmtId="0" fontId="116" fillId="0" borderId="143" xfId="0" applyFont="1" applyBorder="1" applyAlignment="1">
      <alignment horizontal="center" vertical="top" wrapText="1"/>
    </xf>
    <xf numFmtId="0" fontId="116" fillId="0" borderId="142" xfId="0" applyFont="1" applyBorder="1" applyAlignment="1">
      <alignment horizontal="center" vertical="top" wrapText="1"/>
    </xf>
    <xf numFmtId="0" fontId="116" fillId="0" borderId="143" xfId="0" applyFont="1" applyFill="1" applyBorder="1" applyAlignment="1">
      <alignment horizontal="center" vertical="top" wrapText="1"/>
    </xf>
    <xf numFmtId="0" fontId="116" fillId="0" borderId="149" xfId="0" applyFont="1" applyFill="1" applyBorder="1" applyAlignment="1">
      <alignment horizontal="center" vertical="top" wrapText="1"/>
    </xf>
    <xf numFmtId="0" fontId="116" fillId="0" borderId="146" xfId="0" applyFont="1" applyFill="1" applyBorder="1" applyAlignment="1">
      <alignment horizontal="center" vertical="top" wrapText="1"/>
    </xf>
    <xf numFmtId="0" fontId="105" fillId="0" borderId="129" xfId="0" applyNumberFormat="1" applyFont="1" applyFill="1" applyBorder="1" applyAlignment="1">
      <alignment horizontal="left" vertical="top" wrapText="1"/>
    </xf>
    <xf numFmtId="0" fontId="105" fillId="0" borderId="130" xfId="0" applyNumberFormat="1" applyFont="1" applyFill="1" applyBorder="1" applyAlignment="1">
      <alignment horizontal="left" vertical="top" wrapText="1"/>
    </xf>
    <xf numFmtId="0" fontId="122" fillId="0" borderId="144" xfId="0" applyFont="1" applyBorder="1" applyAlignment="1">
      <alignment horizontal="center" vertical="center"/>
    </xf>
    <xf numFmtId="0" fontId="121" fillId="0" borderId="144" xfId="0" applyFont="1" applyBorder="1" applyAlignment="1">
      <alignment horizontal="center" vertical="center" wrapText="1"/>
    </xf>
    <xf numFmtId="0" fontId="121" fillId="0" borderId="145" xfId="0" applyFont="1" applyBorder="1" applyAlignment="1">
      <alignment horizontal="center" vertical="center" wrapText="1"/>
    </xf>
    <xf numFmtId="0" fontId="105" fillId="0" borderId="68" xfId="0" applyFont="1" applyFill="1" applyBorder="1" applyAlignment="1">
      <alignment horizontal="center" vertical="center"/>
    </xf>
    <xf numFmtId="0" fontId="105" fillId="0" borderId="69" xfId="0" applyFont="1" applyFill="1" applyBorder="1" applyAlignment="1">
      <alignment horizontal="center" vertical="center"/>
    </xf>
    <xf numFmtId="0" fontId="105" fillId="0" borderId="70" xfId="0" applyFont="1" applyFill="1" applyBorder="1" applyAlignment="1">
      <alignment horizontal="center" vertical="center"/>
    </xf>
    <xf numFmtId="0" fontId="106" fillId="0" borderId="96" xfId="0" applyFont="1" applyFill="1" applyBorder="1" applyAlignment="1">
      <alignment horizontal="left" vertical="center" wrapText="1"/>
    </xf>
    <xf numFmtId="0" fontId="105" fillId="76" borderId="71" xfId="0" applyFont="1" applyFill="1" applyBorder="1" applyAlignment="1">
      <alignment horizontal="center" vertical="center" wrapText="1"/>
    </xf>
    <xf numFmtId="0" fontId="105" fillId="76" borderId="72" xfId="0" applyFont="1" applyFill="1" applyBorder="1" applyAlignment="1">
      <alignment horizontal="center" vertical="center" wrapText="1"/>
    </xf>
    <xf numFmtId="0" fontId="105" fillId="76" borderId="73" xfId="0" applyFont="1" applyFill="1" applyBorder="1" applyAlignment="1">
      <alignment horizontal="center" vertical="center" wrapText="1"/>
    </xf>
    <xf numFmtId="0" fontId="106" fillId="0" borderId="52"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97" xfId="0" applyFont="1" applyFill="1" applyBorder="1" applyAlignment="1">
      <alignment horizontal="left" vertical="center" wrapText="1"/>
    </xf>
    <xf numFmtId="0" fontId="106" fillId="0" borderId="95" xfId="0" applyFont="1" applyFill="1" applyBorder="1" applyAlignment="1">
      <alignment horizontal="left" vertical="center" wrapText="1"/>
    </xf>
    <xf numFmtId="0" fontId="106" fillId="3" borderId="97" xfId="0" applyFont="1" applyFill="1" applyBorder="1" applyAlignment="1">
      <alignment vertical="center" wrapText="1"/>
    </xf>
    <xf numFmtId="0" fontId="106" fillId="3" borderId="95" xfId="0" applyFont="1" applyFill="1" applyBorder="1" applyAlignment="1">
      <alignment vertical="center" wrapText="1"/>
    </xf>
    <xf numFmtId="0" fontId="126" fillId="3" borderId="97" xfId="0" applyFont="1" applyFill="1" applyBorder="1" applyAlignment="1">
      <alignment vertical="center" wrapText="1"/>
    </xf>
    <xf numFmtId="0" fontId="126" fillId="3" borderId="95" xfId="0" applyFont="1" applyFill="1" applyBorder="1" applyAlignment="1">
      <alignment vertical="center" wrapText="1"/>
    </xf>
    <xf numFmtId="0" fontId="106" fillId="0" borderId="97" xfId="0" applyFont="1" applyFill="1" applyBorder="1" applyAlignment="1">
      <alignment horizontal="left"/>
    </xf>
    <xf numFmtId="0" fontId="106" fillId="0" borderId="95" xfId="0" applyFont="1" applyFill="1" applyBorder="1" applyAlignment="1">
      <alignment horizontal="left"/>
    </xf>
    <xf numFmtId="0" fontId="106" fillId="82" borderId="97" xfId="0" applyFont="1" applyFill="1" applyBorder="1" applyAlignment="1">
      <alignment vertical="center" wrapText="1"/>
    </xf>
    <xf numFmtId="0" fontId="106" fillId="82" borderId="95" xfId="0" applyFont="1" applyFill="1" applyBorder="1" applyAlignment="1">
      <alignment vertical="center" wrapText="1"/>
    </xf>
    <xf numFmtId="0" fontId="106" fillId="82" borderId="138" xfId="0" applyFont="1" applyFill="1" applyBorder="1" applyAlignment="1">
      <alignment horizontal="left" vertical="center" wrapText="1"/>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3" borderId="75" xfId="0" applyFont="1" applyFill="1" applyBorder="1" applyAlignment="1">
      <alignment horizontal="left" vertical="center" wrapText="1"/>
    </xf>
    <xf numFmtId="0" fontId="106" fillId="3" borderId="76" xfId="0" applyFont="1" applyFill="1" applyBorder="1" applyAlignment="1">
      <alignment horizontal="left" vertical="center" wrapText="1"/>
    </xf>
    <xf numFmtId="0" fontId="106" fillId="82" borderId="78" xfId="0" applyFont="1" applyFill="1" applyBorder="1" applyAlignment="1">
      <alignment horizontal="left" vertical="center" wrapText="1"/>
    </xf>
    <xf numFmtId="0" fontId="106" fillId="82" borderId="79" xfId="0" applyFont="1" applyFill="1" applyBorder="1" applyAlignment="1">
      <alignment horizontal="left" vertical="center" wrapText="1"/>
    </xf>
    <xf numFmtId="0" fontId="106" fillId="82" borderId="52" xfId="0" applyFont="1" applyFill="1" applyBorder="1" applyAlignment="1">
      <alignment vertical="center" wrapText="1"/>
    </xf>
    <xf numFmtId="0" fontId="106" fillId="82" borderId="11" xfId="0" applyFont="1" applyFill="1" applyBorder="1" applyAlignment="1">
      <alignment vertical="center" wrapText="1"/>
    </xf>
    <xf numFmtId="0" fontId="106" fillId="0" borderId="75" xfId="0" applyFont="1" applyFill="1" applyBorder="1" applyAlignment="1">
      <alignment horizontal="left" vertical="center" wrapText="1"/>
    </xf>
    <xf numFmtId="0" fontId="106" fillId="0" borderId="76" xfId="0" applyFont="1" applyFill="1" applyBorder="1" applyAlignment="1">
      <alignment horizontal="left" vertical="center" wrapText="1"/>
    </xf>
    <xf numFmtId="0" fontId="106" fillId="3" borderId="97" xfId="0" applyFont="1" applyFill="1" applyBorder="1" applyAlignment="1">
      <alignment horizontal="left" vertical="center" wrapText="1"/>
    </xf>
    <xf numFmtId="0" fontId="106" fillId="3" borderId="95" xfId="0" applyFont="1" applyFill="1" applyBorder="1" applyAlignment="1">
      <alignment horizontal="left" vertical="center" wrapText="1"/>
    </xf>
    <xf numFmtId="0" fontId="105" fillId="76" borderId="80"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1" xfId="0" applyFont="1" applyFill="1" applyBorder="1" applyAlignment="1">
      <alignment horizontal="center" vertical="center" wrapText="1"/>
    </xf>
    <xf numFmtId="0" fontId="106" fillId="77" borderId="97" xfId="0" applyFont="1" applyFill="1" applyBorder="1" applyAlignment="1">
      <alignment vertical="center" wrapText="1"/>
    </xf>
    <xf numFmtId="0" fontId="106" fillId="77" borderId="95" xfId="0" applyFont="1" applyFill="1" applyBorder="1" applyAlignment="1">
      <alignment vertical="center" wrapText="1"/>
    </xf>
    <xf numFmtId="0" fontId="106" fillId="0" borderId="97" xfId="0" applyFont="1" applyFill="1" applyBorder="1" applyAlignment="1">
      <alignment vertical="center" wrapText="1"/>
    </xf>
    <xf numFmtId="0" fontId="106" fillId="0" borderId="95" xfId="0" applyFont="1" applyFill="1" applyBorder="1" applyAlignment="1">
      <alignment vertical="center" wrapText="1"/>
    </xf>
    <xf numFmtId="0" fontId="105" fillId="76" borderId="85" xfId="0" applyFont="1" applyFill="1" applyBorder="1" applyAlignment="1">
      <alignment horizontal="center" vertical="center"/>
    </xf>
    <xf numFmtId="0" fontId="105" fillId="76" borderId="86" xfId="0" applyFont="1" applyFill="1" applyBorder="1" applyAlignment="1">
      <alignment horizontal="center" vertical="center"/>
    </xf>
    <xf numFmtId="0" fontId="105" fillId="76" borderId="87" xfId="0" applyFont="1" applyFill="1" applyBorder="1" applyAlignment="1">
      <alignment horizontal="center" vertical="center"/>
    </xf>
    <xf numFmtId="0" fontId="105" fillId="76" borderId="144" xfId="0" applyFont="1" applyFill="1" applyBorder="1" applyAlignment="1">
      <alignment horizontal="center" vertical="center" wrapText="1"/>
    </xf>
    <xf numFmtId="0" fontId="105" fillId="0" borderId="144" xfId="0" applyFont="1" applyFill="1" applyBorder="1" applyAlignment="1">
      <alignment horizontal="center" vertical="center"/>
    </xf>
    <xf numFmtId="0" fontId="106" fillId="0" borderId="147" xfId="13" applyFont="1" applyFill="1" applyBorder="1" applyAlignment="1" applyProtection="1">
      <alignment horizontal="left" vertical="top" wrapText="1"/>
      <protection locked="0"/>
    </xf>
    <xf numFmtId="0" fontId="106" fillId="0" borderId="146" xfId="13" applyFont="1" applyFill="1" applyBorder="1" applyAlignment="1" applyProtection="1">
      <alignment horizontal="left" vertical="top" wrapText="1"/>
      <protection locked="0"/>
    </xf>
    <xf numFmtId="0" fontId="106" fillId="3" borderId="147" xfId="13" applyFont="1" applyFill="1" applyBorder="1" applyAlignment="1" applyProtection="1">
      <alignment horizontal="left" vertical="top" wrapText="1"/>
      <protection locked="0"/>
    </xf>
    <xf numFmtId="0" fontId="106" fillId="3" borderId="146" xfId="13" applyFont="1" applyFill="1" applyBorder="1" applyAlignment="1" applyProtection="1">
      <alignment horizontal="left" vertical="top" wrapText="1"/>
      <protection locked="0"/>
    </xf>
    <xf numFmtId="0" fontId="105" fillId="0" borderId="83" xfId="0" applyFont="1" applyFill="1" applyBorder="1" applyAlignment="1">
      <alignment horizontal="center" vertical="center"/>
    </xf>
    <xf numFmtId="49" fontId="106" fillId="0" borderId="0" xfId="0" applyNumberFormat="1" applyFont="1" applyFill="1" applyBorder="1" applyAlignment="1">
      <alignment horizontal="center" vertical="center"/>
    </xf>
    <xf numFmtId="0" fontId="105" fillId="76" borderId="147" xfId="0" applyFont="1" applyFill="1" applyBorder="1" applyAlignment="1">
      <alignment horizontal="center" vertical="center" wrapText="1"/>
    </xf>
    <xf numFmtId="0" fontId="105" fillId="76" borderId="146" xfId="0" applyFont="1" applyFill="1" applyBorder="1" applyAlignment="1">
      <alignment horizontal="center" vertical="center" wrapText="1"/>
    </xf>
    <xf numFmtId="0" fontId="106" fillId="0" borderId="147" xfId="0" applyNumberFormat="1" applyFont="1" applyFill="1" applyBorder="1" applyAlignment="1">
      <alignment horizontal="left" vertical="center" wrapText="1"/>
    </xf>
    <xf numFmtId="0" fontId="106" fillId="0" borderId="146" xfId="0" applyNumberFormat="1" applyFont="1" applyFill="1" applyBorder="1" applyAlignment="1">
      <alignment horizontal="left" vertical="center" wrapText="1"/>
    </xf>
    <xf numFmtId="0" fontId="106" fillId="0" borderId="144" xfId="0" applyFont="1" applyFill="1" applyBorder="1" applyAlignment="1">
      <alignment horizontal="left" vertical="top" wrapText="1"/>
    </xf>
    <xf numFmtId="0" fontId="106" fillId="0" borderId="147" xfId="0" applyFont="1" applyFill="1" applyBorder="1" applyAlignment="1">
      <alignment horizontal="left" vertical="top" wrapText="1"/>
    </xf>
    <xf numFmtId="0" fontId="106" fillId="0" borderId="144" xfId="0" applyFont="1" applyFill="1" applyBorder="1" applyAlignment="1">
      <alignment horizontal="left" vertical="center" wrapText="1"/>
    </xf>
    <xf numFmtId="0" fontId="106" fillId="0" borderId="144" xfId="0" applyNumberFormat="1" applyFont="1" applyFill="1" applyBorder="1" applyAlignment="1">
      <alignment horizontal="left" vertical="top" wrapText="1"/>
    </xf>
    <xf numFmtId="0" fontId="106" fillId="0" borderId="144" xfId="0" applyFont="1" applyBorder="1" applyAlignment="1">
      <alignment horizontal="center"/>
    </xf>
    <xf numFmtId="0" fontId="106" fillId="0" borderId="147" xfId="0" applyFont="1" applyFill="1" applyBorder="1" applyAlignment="1">
      <alignment horizontal="left" vertical="center" wrapText="1"/>
    </xf>
    <xf numFmtId="0" fontId="106" fillId="0" borderId="146" xfId="0" applyFont="1" applyFill="1" applyBorder="1" applyAlignment="1">
      <alignment horizontal="left" vertical="center" wrapText="1"/>
    </xf>
    <xf numFmtId="0" fontId="106" fillId="0" borderId="147" xfId="0" applyNumberFormat="1" applyFont="1" applyFill="1" applyBorder="1" applyAlignment="1">
      <alignment horizontal="left" vertical="top" wrapText="1"/>
    </xf>
    <xf numFmtId="0" fontId="106" fillId="0" borderId="146" xfId="0" applyNumberFormat="1" applyFont="1" applyFill="1" applyBorder="1" applyAlignment="1">
      <alignment horizontal="left" vertical="top" wrapText="1"/>
    </xf>
    <xf numFmtId="3" fontId="10" fillId="0" borderId="144" xfId="0" applyNumberFormat="1" applyFont="1" applyFill="1" applyBorder="1" applyAlignment="1">
      <alignment horizontal="right" vertical="center" wrapText="1"/>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 val="დამხმარე გვარდი"/>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85" zoomScaleNormal="85" workbookViewId="0">
      <pane xSplit="1" ySplit="7" topLeftCell="B8" activePane="bottomRight" state="frozen"/>
      <selection activeCell="K13" sqref="K13"/>
      <selection pane="topRight" activeCell="K13" sqref="K13"/>
      <selection pane="bottomLeft" activeCell="K13" sqref="K13"/>
      <selection pane="bottomRight"/>
    </sheetView>
  </sheetViews>
  <sheetFormatPr defaultRowHeight="14.4"/>
  <cols>
    <col min="1" max="1" width="10.33203125" style="2" customWidth="1"/>
    <col min="2" max="2" width="165.44140625" customWidth="1"/>
    <col min="3" max="3" width="39" customWidth="1"/>
    <col min="7" max="7" width="9" customWidth="1"/>
  </cols>
  <sheetData>
    <row r="1" spans="1:3">
      <c r="A1" s="9"/>
      <c r="B1" s="124" t="s">
        <v>159</v>
      </c>
      <c r="C1" s="55"/>
    </row>
    <row r="2" spans="1:3" s="121" customFormat="1">
      <c r="A2" s="161">
        <v>1</v>
      </c>
      <c r="B2" s="122" t="s">
        <v>160</v>
      </c>
      <c r="C2" s="566" t="s">
        <v>960</v>
      </c>
    </row>
    <row r="3" spans="1:3" s="121" customFormat="1">
      <c r="A3" s="161">
        <v>2</v>
      </c>
      <c r="B3" s="123" t="s">
        <v>161</v>
      </c>
      <c r="C3" s="567" t="s">
        <v>961</v>
      </c>
    </row>
    <row r="4" spans="1:3" s="121" customFormat="1">
      <c r="A4" s="161">
        <v>3</v>
      </c>
      <c r="B4" s="123" t="s">
        <v>162</v>
      </c>
      <c r="C4" s="566" t="s">
        <v>962</v>
      </c>
    </row>
    <row r="5" spans="1:3" s="121" customFormat="1">
      <c r="A5" s="162">
        <v>4</v>
      </c>
      <c r="B5" s="126" t="s">
        <v>163</v>
      </c>
      <c r="C5" s="568" t="s">
        <v>963</v>
      </c>
    </row>
    <row r="6" spans="1:3" s="125" customFormat="1" ht="65.25" customHeight="1">
      <c r="A6" s="857" t="s">
        <v>321</v>
      </c>
      <c r="B6" s="858"/>
      <c r="C6" s="858"/>
    </row>
    <row r="7" spans="1:3">
      <c r="A7" s="251" t="s">
        <v>251</v>
      </c>
      <c r="B7" s="252" t="s">
        <v>164</v>
      </c>
    </row>
    <row r="8" spans="1:3">
      <c r="A8" s="253">
        <v>1</v>
      </c>
      <c r="B8" s="249" t="s">
        <v>139</v>
      </c>
    </row>
    <row r="9" spans="1:3">
      <c r="A9" s="253">
        <v>2</v>
      </c>
      <c r="B9" s="249" t="s">
        <v>165</v>
      </c>
    </row>
    <row r="10" spans="1:3">
      <c r="A10" s="253">
        <v>3</v>
      </c>
      <c r="B10" s="249" t="s">
        <v>166</v>
      </c>
    </row>
    <row r="11" spans="1:3">
      <c r="A11" s="253">
        <v>4</v>
      </c>
      <c r="B11" s="249" t="s">
        <v>167</v>
      </c>
      <c r="C11" s="120"/>
    </row>
    <row r="12" spans="1:3">
      <c r="A12" s="253">
        <v>5</v>
      </c>
      <c r="B12" s="249" t="s">
        <v>107</v>
      </c>
    </row>
    <row r="13" spans="1:3">
      <c r="A13" s="253">
        <v>6</v>
      </c>
      <c r="B13" s="254" t="s">
        <v>91</v>
      </c>
    </row>
    <row r="14" spans="1:3">
      <c r="A14" s="253">
        <v>7</v>
      </c>
      <c r="B14" s="249" t="s">
        <v>168</v>
      </c>
    </row>
    <row r="15" spans="1:3">
      <c r="A15" s="253">
        <v>8</v>
      </c>
      <c r="B15" s="249" t="s">
        <v>171</v>
      </c>
    </row>
    <row r="16" spans="1:3">
      <c r="A16" s="253">
        <v>9</v>
      </c>
      <c r="B16" s="249" t="s">
        <v>85</v>
      </c>
    </row>
    <row r="17" spans="1:2">
      <c r="A17" s="255" t="s">
        <v>378</v>
      </c>
      <c r="B17" s="249" t="s">
        <v>358</v>
      </c>
    </row>
    <row r="18" spans="1:2">
      <c r="A18" s="253">
        <v>10</v>
      </c>
      <c r="B18" s="249" t="s">
        <v>172</v>
      </c>
    </row>
    <row r="19" spans="1:2">
      <c r="A19" s="253">
        <v>11</v>
      </c>
      <c r="B19" s="254" t="s">
        <v>155</v>
      </c>
    </row>
    <row r="20" spans="1:2">
      <c r="A20" s="253">
        <v>12</v>
      </c>
      <c r="B20" s="254" t="s">
        <v>152</v>
      </c>
    </row>
    <row r="21" spans="1:2">
      <c r="A21" s="253">
        <v>13</v>
      </c>
      <c r="B21" s="256" t="s">
        <v>297</v>
      </c>
    </row>
    <row r="22" spans="1:2">
      <c r="A22" s="253">
        <v>14</v>
      </c>
      <c r="B22" s="249" t="s">
        <v>351</v>
      </c>
    </row>
    <row r="23" spans="1:2">
      <c r="A23" s="257">
        <v>15</v>
      </c>
      <c r="B23" s="249" t="s">
        <v>74</v>
      </c>
    </row>
    <row r="24" spans="1:2">
      <c r="A24" s="257">
        <v>15.1</v>
      </c>
      <c r="B24" s="249" t="s">
        <v>387</v>
      </c>
    </row>
    <row r="25" spans="1:2">
      <c r="A25" s="257">
        <v>16</v>
      </c>
      <c r="B25" s="249" t="s">
        <v>453</v>
      </c>
    </row>
    <row r="26" spans="1:2">
      <c r="A26" s="257">
        <v>17</v>
      </c>
      <c r="B26" s="249" t="s">
        <v>677</v>
      </c>
    </row>
    <row r="27" spans="1:2">
      <c r="A27" s="257">
        <v>18</v>
      </c>
      <c r="B27" s="249" t="s">
        <v>939</v>
      </c>
    </row>
    <row r="28" spans="1:2">
      <c r="A28" s="257">
        <v>19</v>
      </c>
      <c r="B28" s="249" t="s">
        <v>940</v>
      </c>
    </row>
    <row r="29" spans="1:2">
      <c r="A29" s="257">
        <v>20</v>
      </c>
      <c r="B29" s="249" t="s">
        <v>941</v>
      </c>
    </row>
    <row r="30" spans="1:2">
      <c r="A30" s="257">
        <v>21</v>
      </c>
      <c r="B30" s="249" t="s">
        <v>546</v>
      </c>
    </row>
    <row r="31" spans="1:2">
      <c r="A31" s="257">
        <v>22</v>
      </c>
      <c r="B31" s="249" t="s">
        <v>942</v>
      </c>
    </row>
    <row r="32" spans="1:2" ht="26.4">
      <c r="A32" s="257">
        <v>23</v>
      </c>
      <c r="B32" s="551" t="s">
        <v>938</v>
      </c>
    </row>
    <row r="33" spans="1:2">
      <c r="A33" s="257">
        <v>24</v>
      </c>
      <c r="B33" s="249" t="s">
        <v>943</v>
      </c>
    </row>
    <row r="34" spans="1:2">
      <c r="A34" s="257">
        <v>25</v>
      </c>
      <c r="B34" s="249" t="s">
        <v>944</v>
      </c>
    </row>
    <row r="35" spans="1:2">
      <c r="A35" s="253">
        <v>26</v>
      </c>
      <c r="B35" s="249"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00000000-0004-0000-0000-00001C000000}"/>
  </hyperlinks>
  <pageMargins left="0.7" right="0.7" top="0.75" bottom="0.75" header="0.3" footer="0.3"/>
  <pageSetup paperSize="9" scale="40" orientation="portrait" r:id="rId2"/>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zoomScaleNormal="100" workbookViewId="0">
      <pane xSplit="1" ySplit="5" topLeftCell="B6" activePane="bottomRight" state="frozen"/>
      <selection activeCell="K13" sqref="K13"/>
      <selection pane="topRight" activeCell="K13" sqref="K13"/>
      <selection pane="bottomLeft" activeCell="K13" sqref="K13"/>
      <selection pane="bottomRight" activeCell="K13" sqref="K13"/>
    </sheetView>
  </sheetViews>
  <sheetFormatPr defaultRowHeight="14.4"/>
  <cols>
    <col min="1" max="1" width="9.5546875" style="5" bestFit="1" customWidth="1"/>
    <col min="2" max="2" width="132.44140625" style="2" customWidth="1"/>
    <col min="3" max="3" width="18.44140625" style="2" customWidth="1"/>
  </cols>
  <sheetData>
    <row r="1" spans="1:6">
      <c r="A1" s="17" t="s">
        <v>108</v>
      </c>
      <c r="B1" s="16" t="str">
        <f>Info!C2</f>
        <v>სს ”ლიბერთი ბანკი”</v>
      </c>
      <c r="D1" s="2"/>
      <c r="E1" s="2"/>
      <c r="F1" s="2"/>
    </row>
    <row r="2" spans="1:6" s="21" customFormat="1" ht="15.75" customHeight="1">
      <c r="A2" s="21" t="s">
        <v>109</v>
      </c>
      <c r="B2" s="555">
        <f>'1. key ratios'!B2</f>
        <v>45107</v>
      </c>
    </row>
    <row r="3" spans="1:6" s="21" customFormat="1" ht="15.75" customHeight="1"/>
    <row r="4" spans="1:6" ht="15" thickBot="1">
      <c r="A4" s="5" t="s">
        <v>257</v>
      </c>
      <c r="B4" s="30" t="s">
        <v>85</v>
      </c>
    </row>
    <row r="5" spans="1:6">
      <c r="A5" s="83" t="s">
        <v>25</v>
      </c>
      <c r="B5" s="84"/>
      <c r="C5" s="85" t="s">
        <v>26</v>
      </c>
    </row>
    <row r="6" spans="1:6">
      <c r="A6" s="86">
        <v>1</v>
      </c>
      <c r="B6" s="51" t="s">
        <v>27</v>
      </c>
      <c r="C6" s="656">
        <f>SUM(C7:C11)</f>
        <v>447375593.07899755</v>
      </c>
    </row>
    <row r="7" spans="1:6">
      <c r="A7" s="86">
        <v>2</v>
      </c>
      <c r="B7" s="48" t="s">
        <v>28</v>
      </c>
      <c r="C7" s="657">
        <v>44490459.25999999</v>
      </c>
    </row>
    <row r="8" spans="1:6">
      <c r="A8" s="86">
        <v>3</v>
      </c>
      <c r="B8" s="42" t="s">
        <v>29</v>
      </c>
      <c r="C8" s="657">
        <v>36850537.079555564</v>
      </c>
    </row>
    <row r="9" spans="1:6">
      <c r="A9" s="86">
        <v>4</v>
      </c>
      <c r="B9" s="42" t="s">
        <v>30</v>
      </c>
      <c r="C9" s="657">
        <v>22428115.0071842</v>
      </c>
    </row>
    <row r="10" spans="1:6">
      <c r="A10" s="86">
        <v>5</v>
      </c>
      <c r="B10" s="42" t="s">
        <v>31</v>
      </c>
      <c r="C10" s="657">
        <v>0</v>
      </c>
    </row>
    <row r="11" spans="1:6">
      <c r="A11" s="86">
        <v>6</v>
      </c>
      <c r="B11" s="49" t="s">
        <v>32</v>
      </c>
      <c r="C11" s="657">
        <v>343606481.73225778</v>
      </c>
    </row>
    <row r="12" spans="1:6" s="4" customFormat="1">
      <c r="A12" s="86">
        <v>7</v>
      </c>
      <c r="B12" s="51" t="s">
        <v>33</v>
      </c>
      <c r="C12" s="658">
        <f>SUM(C13:C28)</f>
        <v>84619717.030915603</v>
      </c>
    </row>
    <row r="13" spans="1:6" s="4" customFormat="1">
      <c r="A13" s="86">
        <v>8</v>
      </c>
      <c r="B13" s="50" t="s">
        <v>34</v>
      </c>
      <c r="C13" s="659">
        <v>22428115.0071842</v>
      </c>
    </row>
    <row r="14" spans="1:6" s="4" customFormat="1" ht="27.6">
      <c r="A14" s="86">
        <v>9</v>
      </c>
      <c r="B14" s="43" t="s">
        <v>35</v>
      </c>
      <c r="C14" s="659">
        <v>3037000.6837313883</v>
      </c>
    </row>
    <row r="15" spans="1:6" s="4" customFormat="1">
      <c r="A15" s="86">
        <v>10</v>
      </c>
      <c r="B15" s="44" t="s">
        <v>36</v>
      </c>
      <c r="C15" s="659">
        <v>59047868.040000021</v>
      </c>
    </row>
    <row r="16" spans="1:6" s="4" customFormat="1">
      <c r="A16" s="86">
        <v>11</v>
      </c>
      <c r="B16" s="45" t="s">
        <v>37</v>
      </c>
      <c r="C16" s="659">
        <v>0</v>
      </c>
    </row>
    <row r="17" spans="1:3" s="4" customFormat="1">
      <c r="A17" s="86">
        <v>12</v>
      </c>
      <c r="B17" s="44" t="s">
        <v>38</v>
      </c>
      <c r="C17" s="659">
        <v>0</v>
      </c>
    </row>
    <row r="18" spans="1:3" s="4" customFormat="1">
      <c r="A18" s="86">
        <v>13</v>
      </c>
      <c r="B18" s="44" t="s">
        <v>39</v>
      </c>
      <c r="C18" s="659">
        <v>0</v>
      </c>
    </row>
    <row r="19" spans="1:3" s="4" customFormat="1">
      <c r="A19" s="86">
        <v>14</v>
      </c>
      <c r="B19" s="44" t="s">
        <v>40</v>
      </c>
      <c r="C19" s="659">
        <v>0</v>
      </c>
    </row>
    <row r="20" spans="1:3" s="4" customFormat="1" ht="27.6">
      <c r="A20" s="86">
        <v>15</v>
      </c>
      <c r="B20" s="44" t="s">
        <v>41</v>
      </c>
      <c r="C20" s="659">
        <v>0</v>
      </c>
    </row>
    <row r="21" spans="1:3" s="4" customFormat="1" ht="27.6">
      <c r="A21" s="86">
        <v>16</v>
      </c>
      <c r="B21" s="43" t="s">
        <v>42</v>
      </c>
      <c r="C21" s="659">
        <v>0</v>
      </c>
    </row>
    <row r="22" spans="1:3" s="4" customFormat="1">
      <c r="A22" s="86">
        <v>17</v>
      </c>
      <c r="B22" s="87" t="s">
        <v>43</v>
      </c>
      <c r="C22" s="659">
        <v>106733.3</v>
      </c>
    </row>
    <row r="23" spans="1:3" s="4" customFormat="1">
      <c r="A23" s="86">
        <v>18</v>
      </c>
      <c r="B23" s="552" t="s">
        <v>726</v>
      </c>
      <c r="C23" s="659">
        <v>0</v>
      </c>
    </row>
    <row r="24" spans="1:3" s="4" customFormat="1" ht="27.6">
      <c r="A24" s="86">
        <v>19</v>
      </c>
      <c r="B24" s="43" t="s">
        <v>44</v>
      </c>
      <c r="C24" s="659">
        <v>0</v>
      </c>
    </row>
    <row r="25" spans="1:3" s="4" customFormat="1" ht="27.6">
      <c r="A25" s="86">
        <v>20</v>
      </c>
      <c r="B25" s="43" t="s">
        <v>45</v>
      </c>
      <c r="C25" s="659">
        <v>0</v>
      </c>
    </row>
    <row r="26" spans="1:3" s="4" customFormat="1" ht="27.6">
      <c r="A26" s="86">
        <v>21</v>
      </c>
      <c r="B26" s="46" t="s">
        <v>46</v>
      </c>
      <c r="C26" s="659">
        <v>0</v>
      </c>
    </row>
    <row r="27" spans="1:3" s="4" customFormat="1">
      <c r="A27" s="86">
        <v>22</v>
      </c>
      <c r="B27" s="46" t="s">
        <v>47</v>
      </c>
      <c r="C27" s="659">
        <v>0</v>
      </c>
    </row>
    <row r="28" spans="1:3" s="4" customFormat="1" ht="27.6">
      <c r="A28" s="86">
        <v>23</v>
      </c>
      <c r="B28" s="46" t="s">
        <v>48</v>
      </c>
      <c r="C28" s="659">
        <v>0</v>
      </c>
    </row>
    <row r="29" spans="1:3" s="4" customFormat="1">
      <c r="A29" s="86">
        <v>24</v>
      </c>
      <c r="B29" s="52" t="s">
        <v>22</v>
      </c>
      <c r="C29" s="658">
        <f>C6-C12</f>
        <v>362755876.04808193</v>
      </c>
    </row>
    <row r="30" spans="1:3" s="4" customFormat="1">
      <c r="A30" s="88"/>
      <c r="B30" s="47"/>
      <c r="C30" s="659"/>
    </row>
    <row r="31" spans="1:3" s="4" customFormat="1">
      <c r="A31" s="88">
        <v>25</v>
      </c>
      <c r="B31" s="52" t="s">
        <v>49</v>
      </c>
      <c r="C31" s="658">
        <f>C32+C35</f>
        <v>4565384</v>
      </c>
    </row>
    <row r="32" spans="1:3" s="4" customFormat="1">
      <c r="A32" s="88">
        <v>26</v>
      </c>
      <c r="B32" s="42" t="s">
        <v>50</v>
      </c>
      <c r="C32" s="660">
        <f>C33+C34</f>
        <v>45653.84</v>
      </c>
    </row>
    <row r="33" spans="1:3" s="4" customFormat="1">
      <c r="A33" s="88">
        <v>27</v>
      </c>
      <c r="B33" s="118" t="s">
        <v>51</v>
      </c>
      <c r="C33" s="659">
        <v>45653.84</v>
      </c>
    </row>
    <row r="34" spans="1:3" s="4" customFormat="1">
      <c r="A34" s="88">
        <v>28</v>
      </c>
      <c r="B34" s="118" t="s">
        <v>52</v>
      </c>
      <c r="C34" s="659">
        <v>0</v>
      </c>
    </row>
    <row r="35" spans="1:3" s="4" customFormat="1">
      <c r="A35" s="88">
        <v>29</v>
      </c>
      <c r="B35" s="42" t="s">
        <v>53</v>
      </c>
      <c r="C35" s="659">
        <v>4519730.16</v>
      </c>
    </row>
    <row r="36" spans="1:3" s="4" customFormat="1">
      <c r="A36" s="88">
        <v>30</v>
      </c>
      <c r="B36" s="52" t="s">
        <v>54</v>
      </c>
      <c r="C36" s="658">
        <f>SUM(C37:C41)</f>
        <v>0</v>
      </c>
    </row>
    <row r="37" spans="1:3" s="4" customFormat="1">
      <c r="A37" s="88">
        <v>31</v>
      </c>
      <c r="B37" s="43" t="s">
        <v>55</v>
      </c>
      <c r="C37" s="659">
        <v>0</v>
      </c>
    </row>
    <row r="38" spans="1:3" s="4" customFormat="1">
      <c r="A38" s="88">
        <v>32</v>
      </c>
      <c r="B38" s="44" t="s">
        <v>56</v>
      </c>
      <c r="C38" s="659">
        <v>0</v>
      </c>
    </row>
    <row r="39" spans="1:3" s="4" customFormat="1" ht="27.6">
      <c r="A39" s="88">
        <v>33</v>
      </c>
      <c r="B39" s="43" t="s">
        <v>57</v>
      </c>
      <c r="C39" s="659">
        <v>0</v>
      </c>
    </row>
    <row r="40" spans="1:3" s="4" customFormat="1" ht="27.6">
      <c r="A40" s="88">
        <v>34</v>
      </c>
      <c r="B40" s="43" t="s">
        <v>45</v>
      </c>
      <c r="C40" s="659">
        <v>0</v>
      </c>
    </row>
    <row r="41" spans="1:3" s="4" customFormat="1" ht="27.6">
      <c r="A41" s="88">
        <v>35</v>
      </c>
      <c r="B41" s="46" t="s">
        <v>58</v>
      </c>
      <c r="C41" s="659">
        <v>0</v>
      </c>
    </row>
    <row r="42" spans="1:3" s="4" customFormat="1">
      <c r="A42" s="88">
        <v>36</v>
      </c>
      <c r="B42" s="52" t="s">
        <v>23</v>
      </c>
      <c r="C42" s="658">
        <f>C31-C36</f>
        <v>4565384</v>
      </c>
    </row>
    <row r="43" spans="1:3" s="4" customFormat="1">
      <c r="A43" s="88"/>
      <c r="B43" s="47"/>
      <c r="C43" s="659"/>
    </row>
    <row r="44" spans="1:3" s="4" customFormat="1">
      <c r="A44" s="88">
        <v>37</v>
      </c>
      <c r="B44" s="53" t="s">
        <v>59</v>
      </c>
      <c r="C44" s="658">
        <f>SUM(C45:C47)</f>
        <v>63581014.298000008</v>
      </c>
    </row>
    <row r="45" spans="1:3" s="4" customFormat="1">
      <c r="A45" s="88">
        <v>38</v>
      </c>
      <c r="B45" s="42" t="s">
        <v>60</v>
      </c>
      <c r="C45" s="659">
        <v>63581014.298000008</v>
      </c>
    </row>
    <row r="46" spans="1:3" s="4" customFormat="1">
      <c r="A46" s="88">
        <v>39</v>
      </c>
      <c r="B46" s="42" t="s">
        <v>61</v>
      </c>
      <c r="C46" s="659">
        <v>0</v>
      </c>
    </row>
    <row r="47" spans="1:3" s="4" customFormat="1">
      <c r="A47" s="88">
        <v>40</v>
      </c>
      <c r="B47" s="553" t="s">
        <v>725</v>
      </c>
      <c r="C47" s="659">
        <v>0</v>
      </c>
    </row>
    <row r="48" spans="1:3" s="4" customFormat="1">
      <c r="A48" s="88">
        <v>41</v>
      </c>
      <c r="B48" s="53" t="s">
        <v>62</v>
      </c>
      <c r="C48" s="658">
        <f>SUM(C49:C52)</f>
        <v>0</v>
      </c>
    </row>
    <row r="49" spans="1:3" s="4" customFormat="1">
      <c r="A49" s="88">
        <v>42</v>
      </c>
      <c r="B49" s="43" t="s">
        <v>63</v>
      </c>
      <c r="C49" s="659">
        <v>0</v>
      </c>
    </row>
    <row r="50" spans="1:3" s="4" customFormat="1">
      <c r="A50" s="88">
        <v>43</v>
      </c>
      <c r="B50" s="44" t="s">
        <v>64</v>
      </c>
      <c r="C50" s="659">
        <v>0</v>
      </c>
    </row>
    <row r="51" spans="1:3" s="4" customFormat="1" ht="27.6">
      <c r="A51" s="88">
        <v>44</v>
      </c>
      <c r="B51" s="43" t="s">
        <v>65</v>
      </c>
      <c r="C51" s="659">
        <v>0</v>
      </c>
    </row>
    <row r="52" spans="1:3" s="4" customFormat="1" ht="27.6">
      <c r="A52" s="88">
        <v>45</v>
      </c>
      <c r="B52" s="43" t="s">
        <v>45</v>
      </c>
      <c r="C52" s="659">
        <v>0</v>
      </c>
    </row>
    <row r="53" spans="1:3" s="4" customFormat="1" ht="15" thickBot="1">
      <c r="A53" s="88">
        <v>46</v>
      </c>
      <c r="B53" s="89" t="s">
        <v>24</v>
      </c>
      <c r="C53" s="168">
        <f>C44-C48</f>
        <v>63581014.298000008</v>
      </c>
    </row>
    <row r="56" spans="1:3">
      <c r="B56" s="2" t="s">
        <v>141</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3"/>
  <sheetViews>
    <sheetView zoomScaleNormal="100" workbookViewId="0">
      <selection activeCell="K13" sqref="K13"/>
    </sheetView>
  </sheetViews>
  <sheetFormatPr defaultColWidth="9.109375" defaultRowHeight="13.8"/>
  <cols>
    <col min="1" max="1" width="10.88671875" style="220" bestFit="1" customWidth="1"/>
    <col min="2" max="2" width="59" style="220" customWidth="1"/>
    <col min="3" max="3" width="16.6640625" style="220" bestFit="1" customWidth="1"/>
    <col min="4" max="4" width="22.109375" style="220" customWidth="1"/>
    <col min="5" max="16384" width="9.109375" style="220"/>
  </cols>
  <sheetData>
    <row r="1" spans="1:4">
      <c r="A1" s="17" t="s">
        <v>108</v>
      </c>
      <c r="B1" s="16" t="str">
        <f>Info!C2</f>
        <v>სს ”ლიბერთი ბანკი”</v>
      </c>
    </row>
    <row r="2" spans="1:4" s="21" customFormat="1" ht="15.75" customHeight="1">
      <c r="A2" s="21" t="s">
        <v>109</v>
      </c>
      <c r="B2" s="555">
        <f>'1. key ratios'!B2</f>
        <v>45107</v>
      </c>
    </row>
    <row r="3" spans="1:4" s="21" customFormat="1" ht="15.75" customHeight="1"/>
    <row r="4" spans="1:4" ht="14.4" thickBot="1">
      <c r="A4" s="221" t="s">
        <v>357</v>
      </c>
      <c r="B4" s="243" t="s">
        <v>358</v>
      </c>
    </row>
    <row r="5" spans="1:4" s="244" customFormat="1">
      <c r="A5" s="892" t="s">
        <v>359</v>
      </c>
      <c r="B5" s="893"/>
      <c r="C5" s="233" t="s">
        <v>360</v>
      </c>
      <c r="D5" s="234" t="s">
        <v>361</v>
      </c>
    </row>
    <row r="6" spans="1:4" s="245" customFormat="1">
      <c r="A6" s="235">
        <v>1</v>
      </c>
      <c r="B6" s="236" t="s">
        <v>362</v>
      </c>
      <c r="C6" s="236"/>
      <c r="D6" s="237"/>
    </row>
    <row r="7" spans="1:4" s="245" customFormat="1">
      <c r="A7" s="238" t="s">
        <v>363</v>
      </c>
      <c r="B7" s="239" t="s">
        <v>364</v>
      </c>
      <c r="C7" s="283">
        <v>4.4999999999999998E-2</v>
      </c>
      <c r="D7" s="661">
        <f>C7*'5. RWA'!$C$13</f>
        <v>122585222.34654401</v>
      </c>
    </row>
    <row r="8" spans="1:4" s="245" customFormat="1">
      <c r="A8" s="238" t="s">
        <v>365</v>
      </c>
      <c r="B8" s="239" t="s">
        <v>366</v>
      </c>
      <c r="C8" s="284">
        <v>0.06</v>
      </c>
      <c r="D8" s="661">
        <f>C8*'5. RWA'!$C$13</f>
        <v>163446963.12872535</v>
      </c>
    </row>
    <row r="9" spans="1:4" s="245" customFormat="1">
      <c r="A9" s="238" t="s">
        <v>367</v>
      </c>
      <c r="B9" s="239" t="s">
        <v>368</v>
      </c>
      <c r="C9" s="284">
        <v>0.08</v>
      </c>
      <c r="D9" s="661">
        <f>C9*'5. RWA'!$C$13</f>
        <v>217929284.17163381</v>
      </c>
    </row>
    <row r="10" spans="1:4" s="245" customFormat="1">
      <c r="A10" s="235" t="s">
        <v>369</v>
      </c>
      <c r="B10" s="236" t="s">
        <v>370</v>
      </c>
      <c r="C10" s="285"/>
      <c r="D10" s="662"/>
    </row>
    <row r="11" spans="1:4" s="246" customFormat="1">
      <c r="A11" s="240" t="s">
        <v>371</v>
      </c>
      <c r="B11" s="241" t="s">
        <v>433</v>
      </c>
      <c r="C11" s="286">
        <v>0</v>
      </c>
      <c r="D11" s="663">
        <f>C11*'5. RWA'!$C$13</f>
        <v>0</v>
      </c>
    </row>
    <row r="12" spans="1:4" s="246" customFormat="1">
      <c r="A12" s="240" t="s">
        <v>372</v>
      </c>
      <c r="B12" s="241" t="s">
        <v>373</v>
      </c>
      <c r="C12" s="286">
        <v>0</v>
      </c>
      <c r="D12" s="663">
        <f>C12*'5. RWA'!$C$13</f>
        <v>0</v>
      </c>
    </row>
    <row r="13" spans="1:4" s="246" customFormat="1">
      <c r="A13" s="240" t="s">
        <v>374</v>
      </c>
      <c r="B13" s="241" t="s">
        <v>375</v>
      </c>
      <c r="C13" s="286">
        <v>0.01</v>
      </c>
      <c r="D13" s="663">
        <f>C13*'5. RWA'!$C$13</f>
        <v>27241160.521454226</v>
      </c>
    </row>
    <row r="14" spans="1:4" s="245" customFormat="1">
      <c r="A14" s="235" t="s">
        <v>376</v>
      </c>
      <c r="B14" s="236" t="s">
        <v>431</v>
      </c>
      <c r="C14" s="287"/>
      <c r="D14" s="662"/>
    </row>
    <row r="15" spans="1:4" s="245" customFormat="1">
      <c r="A15" s="250" t="s">
        <v>379</v>
      </c>
      <c r="B15" s="241" t="s">
        <v>432</v>
      </c>
      <c r="C15" s="286">
        <v>3.0365386232530673E-2</v>
      </c>
      <c r="D15" s="663">
        <f>C15*'5. RWA'!$C$13</f>
        <v>82718836.065632418</v>
      </c>
    </row>
    <row r="16" spans="1:4" s="245" customFormat="1">
      <c r="A16" s="250" t="s">
        <v>380</v>
      </c>
      <c r="B16" s="241" t="s">
        <v>382</v>
      </c>
      <c r="C16" s="286">
        <v>3.9850750941300542E-2</v>
      </c>
      <c r="D16" s="663">
        <f>C16*'5. RWA'!$C$13</f>
        <v>108558070.3292461</v>
      </c>
    </row>
    <row r="17" spans="1:7" s="245" customFormat="1">
      <c r="A17" s="250" t="s">
        <v>381</v>
      </c>
      <c r="B17" s="241" t="s">
        <v>429</v>
      </c>
      <c r="C17" s="286">
        <v>5.2331493979155631E-2</v>
      </c>
      <c r="D17" s="663">
        <f>C17*'5. RWA'!$C$13</f>
        <v>142557062.78136939</v>
      </c>
    </row>
    <row r="18" spans="1:7" s="244" customFormat="1">
      <c r="A18" s="894" t="s">
        <v>430</v>
      </c>
      <c r="B18" s="895"/>
      <c r="C18" s="288" t="s">
        <v>360</v>
      </c>
      <c r="D18" s="664" t="s">
        <v>361</v>
      </c>
      <c r="F18" s="245"/>
      <c r="G18" s="245"/>
    </row>
    <row r="19" spans="1:7" s="245" customFormat="1">
      <c r="A19" s="242">
        <v>4</v>
      </c>
      <c r="B19" s="241" t="s">
        <v>22</v>
      </c>
      <c r="C19" s="286">
        <f>C7+C11+C12+C13+C15</f>
        <v>8.5365386232530677E-2</v>
      </c>
      <c r="D19" s="661">
        <f>C19*'5. RWA'!$C$13</f>
        <v>232545218.93363068</v>
      </c>
    </row>
    <row r="20" spans="1:7" s="245" customFormat="1">
      <c r="A20" s="242">
        <v>5</v>
      </c>
      <c r="B20" s="241" t="s">
        <v>86</v>
      </c>
      <c r="C20" s="286">
        <f>C8+C11+C12+C13+C16</f>
        <v>0.10985075094130053</v>
      </c>
      <c r="D20" s="661">
        <f>C20*'5. RWA'!$C$13</f>
        <v>299246193.97942567</v>
      </c>
    </row>
    <row r="21" spans="1:7" s="245" customFormat="1" ht="14.4" thickBot="1">
      <c r="A21" s="247" t="s">
        <v>377</v>
      </c>
      <c r="B21" s="248" t="s">
        <v>85</v>
      </c>
      <c r="C21" s="289">
        <f>C9+C11+C12+C13+C17</f>
        <v>0.14233149397915562</v>
      </c>
      <c r="D21" s="665">
        <f>C21*'5. RWA'!$C$13</f>
        <v>387727507.47445738</v>
      </c>
    </row>
    <row r="22" spans="1:7">
      <c r="F22" s="245"/>
      <c r="G22" s="245"/>
    </row>
    <row r="23" spans="1:7" ht="69">
      <c r="B23" s="23" t="s">
        <v>434</v>
      </c>
      <c r="F23" s="245"/>
      <c r="G23" s="245"/>
    </row>
  </sheetData>
  <mergeCells count="2">
    <mergeCell ref="A5:B5"/>
    <mergeCell ref="A18:B18"/>
  </mergeCells>
  <conditionalFormatting sqref="C21">
    <cfRule type="cellIs" dxfId="29" priority="2"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80" zoomScaleNormal="80" workbookViewId="0">
      <pane xSplit="1" ySplit="5" topLeftCell="B6" activePane="bottomRight" state="frozen"/>
      <selection activeCell="K13" sqref="K13"/>
      <selection pane="topRight" activeCell="K13" sqref="K13"/>
      <selection pane="bottomLeft" activeCell="K13" sqref="K13"/>
      <selection pane="bottomRight" activeCell="K13" sqref="K13"/>
    </sheetView>
  </sheetViews>
  <sheetFormatPr defaultRowHeight="14.4"/>
  <cols>
    <col min="1" max="1" width="10.6640625" style="39" customWidth="1"/>
    <col min="2" max="2" width="91.88671875" style="39" customWidth="1"/>
    <col min="3" max="3" width="50.88671875" style="39" customWidth="1"/>
    <col min="4" max="4" width="28.6640625" style="39" bestFit="1" customWidth="1"/>
    <col min="5" max="5" width="9.44140625" customWidth="1"/>
  </cols>
  <sheetData>
    <row r="1" spans="1:6">
      <c r="A1" s="17" t="s">
        <v>108</v>
      </c>
      <c r="B1" s="19" t="str">
        <f>Info!C2</f>
        <v>სს ”ლიბერთი ბანკი”</v>
      </c>
      <c r="E1" s="2"/>
      <c r="F1" s="2"/>
    </row>
    <row r="2" spans="1:6" s="21" customFormat="1" ht="15.75" customHeight="1">
      <c r="A2" s="21" t="s">
        <v>109</v>
      </c>
      <c r="B2" s="555">
        <f>'1. key ratios'!B2</f>
        <v>45107</v>
      </c>
    </row>
    <row r="3" spans="1:6" s="21" customFormat="1" ht="15.75" customHeight="1">
      <c r="A3" s="26"/>
    </row>
    <row r="4" spans="1:6" s="21" customFormat="1" ht="15.75" customHeight="1" thickBot="1">
      <c r="A4" s="21" t="s">
        <v>258</v>
      </c>
      <c r="B4" s="140" t="s">
        <v>172</v>
      </c>
      <c r="D4" s="142" t="s">
        <v>87</v>
      </c>
    </row>
    <row r="5" spans="1:6" ht="27.6">
      <c r="A5" s="94" t="s">
        <v>25</v>
      </c>
      <c r="B5" s="95" t="s">
        <v>144</v>
      </c>
      <c r="C5" s="754" t="s">
        <v>858</v>
      </c>
      <c r="D5" s="141" t="s">
        <v>173</v>
      </c>
    </row>
    <row r="6" spans="1:6">
      <c r="A6" s="792">
        <v>1</v>
      </c>
      <c r="B6" s="793" t="s">
        <v>843</v>
      </c>
      <c r="C6" s="666">
        <f>SUM(C7:C9)</f>
        <v>503820580.21999997</v>
      </c>
      <c r="D6" s="667"/>
      <c r="E6" s="7"/>
    </row>
    <row r="7" spans="1:6">
      <c r="A7" s="792">
        <v>1.1000000000000001</v>
      </c>
      <c r="B7" s="794" t="s">
        <v>96</v>
      </c>
      <c r="C7" s="395">
        <v>317933059.18000001</v>
      </c>
      <c r="D7" s="90"/>
      <c r="E7" s="7"/>
    </row>
    <row r="8" spans="1:6">
      <c r="A8" s="792">
        <v>1.2</v>
      </c>
      <c r="B8" s="794" t="s">
        <v>97</v>
      </c>
      <c r="C8" s="395">
        <v>73926399.219999999</v>
      </c>
      <c r="D8" s="90"/>
      <c r="E8" s="7"/>
    </row>
    <row r="9" spans="1:6">
      <c r="A9" s="792">
        <v>1.3</v>
      </c>
      <c r="B9" s="794" t="s">
        <v>98</v>
      </c>
      <c r="C9" s="395">
        <v>111961121.81999999</v>
      </c>
      <c r="D9" s="90"/>
      <c r="E9" s="7"/>
    </row>
    <row r="10" spans="1:6">
      <c r="A10" s="792">
        <v>2</v>
      </c>
      <c r="B10" s="795" t="s">
        <v>730</v>
      </c>
      <c r="C10" s="401"/>
      <c r="D10" s="90"/>
      <c r="E10" s="7"/>
    </row>
    <row r="11" spans="1:6">
      <c r="A11" s="792">
        <v>2.1</v>
      </c>
      <c r="B11" s="796" t="s">
        <v>731</v>
      </c>
      <c r="C11" s="396"/>
      <c r="D11" s="91"/>
      <c r="E11" s="8"/>
    </row>
    <row r="12" spans="1:6" ht="23.4" customHeight="1">
      <c r="A12" s="792">
        <v>3</v>
      </c>
      <c r="B12" s="354" t="s">
        <v>732</v>
      </c>
      <c r="C12" s="400"/>
      <c r="D12" s="91"/>
      <c r="E12" s="8"/>
    </row>
    <row r="13" spans="1:6" ht="23.1" customHeight="1">
      <c r="A13" s="792">
        <v>4</v>
      </c>
      <c r="B13" s="355" t="s">
        <v>733</v>
      </c>
      <c r="C13" s="400"/>
      <c r="D13" s="91"/>
      <c r="E13" s="8"/>
    </row>
    <row r="14" spans="1:6">
      <c r="A14" s="792">
        <v>5</v>
      </c>
      <c r="B14" s="355" t="s">
        <v>734</v>
      </c>
      <c r="C14" s="400">
        <f>SUM(C15:C17)</f>
        <v>95429768.973535776</v>
      </c>
      <c r="D14" s="91"/>
      <c r="E14" s="8"/>
    </row>
    <row r="15" spans="1:6">
      <c r="A15" s="792">
        <v>5.0999999999999996</v>
      </c>
      <c r="B15" s="356" t="s">
        <v>735</v>
      </c>
      <c r="C15" s="397"/>
      <c r="D15" s="91"/>
      <c r="E15" s="7"/>
    </row>
    <row r="16" spans="1:6">
      <c r="A16" s="792">
        <v>5.2</v>
      </c>
      <c r="B16" s="356" t="s">
        <v>569</v>
      </c>
      <c r="C16" s="395">
        <v>95429768.973535776</v>
      </c>
      <c r="D16" s="90"/>
      <c r="E16" s="7"/>
    </row>
    <row r="17" spans="1:5">
      <c r="A17" s="792">
        <v>5.3</v>
      </c>
      <c r="B17" s="356" t="s">
        <v>736</v>
      </c>
      <c r="C17" s="395"/>
      <c r="D17" s="90"/>
      <c r="E17" s="7"/>
    </row>
    <row r="18" spans="1:5">
      <c r="A18" s="792">
        <v>6</v>
      </c>
      <c r="B18" s="354" t="s">
        <v>737</v>
      </c>
      <c r="C18" s="401">
        <f>SUM(C19:C20)</f>
        <v>2804737607.6211257</v>
      </c>
      <c r="D18" s="90"/>
      <c r="E18" s="7"/>
    </row>
    <row r="19" spans="1:5">
      <c r="A19" s="792">
        <v>6.1</v>
      </c>
      <c r="B19" s="356" t="s">
        <v>569</v>
      </c>
      <c r="C19" s="396">
        <v>210638882.4510349</v>
      </c>
      <c r="D19" s="90"/>
      <c r="E19" s="7"/>
    </row>
    <row r="20" spans="1:5">
      <c r="A20" s="792">
        <v>6.2</v>
      </c>
      <c r="B20" s="356" t="s">
        <v>736</v>
      </c>
      <c r="C20" s="396">
        <v>2594098725.1700907</v>
      </c>
      <c r="D20" s="90"/>
      <c r="E20" s="7"/>
    </row>
    <row r="21" spans="1:5">
      <c r="A21" s="792">
        <v>7</v>
      </c>
      <c r="B21" s="357" t="s">
        <v>738</v>
      </c>
      <c r="C21" s="400">
        <v>106733.3</v>
      </c>
      <c r="D21" s="90"/>
      <c r="E21" s="7"/>
    </row>
    <row r="22" spans="1:5">
      <c r="A22" s="792">
        <v>8</v>
      </c>
      <c r="B22" s="358" t="s">
        <v>739</v>
      </c>
      <c r="C22" s="401"/>
      <c r="D22" s="90"/>
      <c r="E22" s="7"/>
    </row>
    <row r="23" spans="1:5">
      <c r="A23" s="792">
        <v>9</v>
      </c>
      <c r="B23" s="355" t="s">
        <v>740</v>
      </c>
      <c r="C23" s="401">
        <f>SUM(C24:C25)</f>
        <v>185810770.83000004</v>
      </c>
      <c r="D23" s="394"/>
      <c r="E23" s="7"/>
    </row>
    <row r="24" spans="1:5">
      <c r="A24" s="792">
        <v>9.1</v>
      </c>
      <c r="B24" s="359" t="s">
        <v>741</v>
      </c>
      <c r="C24" s="398">
        <v>183803183.83000004</v>
      </c>
      <c r="D24" s="92"/>
      <c r="E24" s="7"/>
    </row>
    <row r="25" spans="1:5">
      <c r="A25" s="792">
        <v>9.1999999999999993</v>
      </c>
      <c r="B25" s="359" t="s">
        <v>742</v>
      </c>
      <c r="C25" s="399">
        <v>2007587</v>
      </c>
      <c r="D25" s="393"/>
      <c r="E25" s="6"/>
    </row>
    <row r="26" spans="1:5">
      <c r="A26" s="792">
        <v>10</v>
      </c>
      <c r="B26" s="355" t="s">
        <v>36</v>
      </c>
      <c r="C26" s="402">
        <f>SUM(C27:C28)</f>
        <v>59047868.039999984</v>
      </c>
      <c r="D26" s="547" t="s">
        <v>935</v>
      </c>
      <c r="E26" s="7"/>
    </row>
    <row r="27" spans="1:5">
      <c r="A27" s="792">
        <v>10.1</v>
      </c>
      <c r="B27" s="359" t="s">
        <v>743</v>
      </c>
      <c r="C27" s="395"/>
      <c r="D27" s="90"/>
      <c r="E27" s="7"/>
    </row>
    <row r="28" spans="1:5">
      <c r="A28" s="792">
        <v>10.199999999999999</v>
      </c>
      <c r="B28" s="359" t="s">
        <v>744</v>
      </c>
      <c r="C28" s="395">
        <v>59047868.039999984</v>
      </c>
      <c r="D28" s="90"/>
      <c r="E28" s="7"/>
    </row>
    <row r="29" spans="1:5">
      <c r="A29" s="792">
        <v>11</v>
      </c>
      <c r="B29" s="355" t="s">
        <v>745</v>
      </c>
      <c r="C29" s="401">
        <f>SUM(C30:C31)</f>
        <v>2176710.61</v>
      </c>
      <c r="D29" s="90"/>
      <c r="E29" s="7"/>
    </row>
    <row r="30" spans="1:5">
      <c r="A30" s="792">
        <v>11.1</v>
      </c>
      <c r="B30" s="359" t="s">
        <v>746</v>
      </c>
      <c r="C30" s="395">
        <v>2176710.61</v>
      </c>
      <c r="D30" s="90"/>
      <c r="E30" s="7"/>
    </row>
    <row r="31" spans="1:5">
      <c r="A31" s="792">
        <v>11.2</v>
      </c>
      <c r="B31" s="359" t="s">
        <v>747</v>
      </c>
      <c r="C31" s="395"/>
      <c r="D31" s="90"/>
      <c r="E31" s="7"/>
    </row>
    <row r="32" spans="1:5">
      <c r="A32" s="792">
        <v>13</v>
      </c>
      <c r="B32" s="355" t="s">
        <v>99</v>
      </c>
      <c r="C32" s="401">
        <v>87684505.081999987</v>
      </c>
      <c r="D32" s="90"/>
      <c r="E32" s="7"/>
    </row>
    <row r="33" spans="1:5">
      <c r="A33" s="792">
        <v>13.1</v>
      </c>
      <c r="B33" s="797" t="s">
        <v>748</v>
      </c>
      <c r="C33" s="395"/>
      <c r="D33" s="90"/>
      <c r="E33" s="7"/>
    </row>
    <row r="34" spans="1:5">
      <c r="A34" s="792">
        <v>13.2</v>
      </c>
      <c r="B34" s="797" t="s">
        <v>749</v>
      </c>
      <c r="C34" s="398"/>
      <c r="D34" s="92"/>
      <c r="E34" s="7"/>
    </row>
    <row r="35" spans="1:5">
      <c r="A35" s="792">
        <v>14</v>
      </c>
      <c r="B35" s="798" t="s">
        <v>750</v>
      </c>
      <c r="C35" s="403">
        <f>SUM(C6,C10,C12,C13,C14,C18,C21,C22,C23,C26,C29,C32)</f>
        <v>3738814544.6766615</v>
      </c>
      <c r="D35" s="92"/>
      <c r="E35" s="7"/>
    </row>
    <row r="36" spans="1:5">
      <c r="A36" s="792"/>
      <c r="B36" s="799" t="s">
        <v>104</v>
      </c>
      <c r="C36" s="169"/>
      <c r="D36" s="93"/>
      <c r="E36" s="7"/>
    </row>
    <row r="37" spans="1:5">
      <c r="A37" s="792">
        <v>15</v>
      </c>
      <c r="B37" s="363" t="s">
        <v>751</v>
      </c>
      <c r="C37" s="399"/>
      <c r="D37" s="393"/>
      <c r="E37" s="6"/>
    </row>
    <row r="38" spans="1:5">
      <c r="A38" s="792">
        <v>15.1</v>
      </c>
      <c r="B38" s="796" t="s">
        <v>731</v>
      </c>
      <c r="C38" s="395"/>
      <c r="D38" s="90"/>
      <c r="E38" s="7"/>
    </row>
    <row r="39" spans="1:5" ht="20.399999999999999">
      <c r="A39" s="792">
        <v>16</v>
      </c>
      <c r="B39" s="357" t="s">
        <v>752</v>
      </c>
      <c r="C39" s="401">
        <v>31790516.399999999</v>
      </c>
      <c r="D39" s="90"/>
      <c r="E39" s="7"/>
    </row>
    <row r="40" spans="1:5">
      <c r="A40" s="792">
        <v>17</v>
      </c>
      <c r="B40" s="357" t="s">
        <v>753</v>
      </c>
      <c r="C40" s="401">
        <f>SUM(C41:C44)</f>
        <v>3116597646.1747408</v>
      </c>
      <c r="D40" s="90"/>
      <c r="E40" s="7"/>
    </row>
    <row r="41" spans="1:5">
      <c r="A41" s="792">
        <v>17.100000000000001</v>
      </c>
      <c r="B41" s="365" t="s">
        <v>754</v>
      </c>
      <c r="C41" s="395">
        <v>2841626633.3847404</v>
      </c>
      <c r="D41" s="90"/>
      <c r="E41" s="7"/>
    </row>
    <row r="42" spans="1:5">
      <c r="A42" s="800">
        <v>17.2</v>
      </c>
      <c r="B42" s="801" t="s">
        <v>100</v>
      </c>
      <c r="C42" s="398">
        <v>242553035.99000001</v>
      </c>
      <c r="D42" s="92"/>
      <c r="E42" s="7"/>
    </row>
    <row r="43" spans="1:5">
      <c r="A43" s="792">
        <v>17.3</v>
      </c>
      <c r="B43" s="802" t="s">
        <v>755</v>
      </c>
      <c r="C43" s="668"/>
      <c r="D43" s="803"/>
      <c r="E43" s="7"/>
    </row>
    <row r="44" spans="1:5">
      <c r="A44" s="792">
        <v>17.399999999999999</v>
      </c>
      <c r="B44" s="802" t="s">
        <v>756</v>
      </c>
      <c r="C44" s="668">
        <v>32417976.800000001</v>
      </c>
      <c r="D44" s="803"/>
      <c r="E44" s="7"/>
    </row>
    <row r="45" spans="1:5">
      <c r="A45" s="792">
        <v>18</v>
      </c>
      <c r="B45" s="804" t="s">
        <v>757</v>
      </c>
      <c r="C45" s="669">
        <v>1179553.1575493037</v>
      </c>
      <c r="D45" s="805"/>
      <c r="E45" s="6"/>
    </row>
    <row r="46" spans="1:5">
      <c r="A46" s="792">
        <v>19</v>
      </c>
      <c r="B46" s="804" t="s">
        <v>758</v>
      </c>
      <c r="C46" s="669">
        <f>SUM(C47:C48)</f>
        <v>24707135.23</v>
      </c>
      <c r="D46" s="806"/>
    </row>
    <row r="47" spans="1:5">
      <c r="A47" s="792">
        <v>19.100000000000001</v>
      </c>
      <c r="B47" s="807" t="s">
        <v>759</v>
      </c>
      <c r="C47" s="670">
        <v>7622746.25</v>
      </c>
      <c r="D47" s="806"/>
    </row>
    <row r="48" spans="1:5">
      <c r="A48" s="792">
        <v>19.2</v>
      </c>
      <c r="B48" s="807" t="s">
        <v>760</v>
      </c>
      <c r="C48" s="670">
        <v>17084388.98</v>
      </c>
      <c r="D48" s="806"/>
    </row>
    <row r="49" spans="1:4">
      <c r="A49" s="792">
        <v>20</v>
      </c>
      <c r="B49" s="798" t="s">
        <v>101</v>
      </c>
      <c r="C49" s="669">
        <v>91218938.794503003</v>
      </c>
      <c r="D49" s="806"/>
    </row>
    <row r="50" spans="1:4">
      <c r="A50" s="792">
        <v>21</v>
      </c>
      <c r="B50" s="795" t="s">
        <v>89</v>
      </c>
      <c r="C50" s="669">
        <v>18687679.150000002</v>
      </c>
      <c r="D50" s="806"/>
    </row>
    <row r="51" spans="1:4">
      <c r="A51" s="792">
        <v>21.1</v>
      </c>
      <c r="B51" s="794" t="s">
        <v>761</v>
      </c>
      <c r="C51" s="670">
        <v>112749.43</v>
      </c>
      <c r="D51" s="806"/>
    </row>
    <row r="52" spans="1:4">
      <c r="A52" s="792">
        <v>22</v>
      </c>
      <c r="B52" s="798" t="s">
        <v>762</v>
      </c>
      <c r="C52" s="669">
        <f>SUM(C37,C39,C40,C45,C46,C49,C50)</f>
        <v>3284181468.9067936</v>
      </c>
      <c r="D52" s="806"/>
    </row>
    <row r="53" spans="1:4">
      <c r="A53" s="792"/>
      <c r="B53" s="799" t="s">
        <v>763</v>
      </c>
      <c r="C53" s="566"/>
      <c r="D53" s="806"/>
    </row>
    <row r="54" spans="1:4">
      <c r="A54" s="792">
        <v>23</v>
      </c>
      <c r="B54" s="798" t="s">
        <v>105</v>
      </c>
      <c r="C54" s="669">
        <v>54628742.530000001</v>
      </c>
      <c r="D54" s="806"/>
    </row>
    <row r="55" spans="1:4">
      <c r="A55" s="792">
        <v>24</v>
      </c>
      <c r="B55" s="798" t="s">
        <v>764</v>
      </c>
      <c r="C55" s="669">
        <v>61390.64</v>
      </c>
      <c r="D55" s="806"/>
    </row>
    <row r="56" spans="1:4">
      <c r="A56" s="792">
        <v>25</v>
      </c>
      <c r="B56" s="808" t="s">
        <v>102</v>
      </c>
      <c r="C56" s="669">
        <v>41370267.239999995</v>
      </c>
      <c r="D56" s="806"/>
    </row>
    <row r="57" spans="1:4">
      <c r="A57" s="792">
        <v>26</v>
      </c>
      <c r="B57" s="804" t="s">
        <v>765</v>
      </c>
      <c r="C57" s="669">
        <v>-10154020.07</v>
      </c>
      <c r="D57" s="806"/>
    </row>
    <row r="58" spans="1:4">
      <c r="A58" s="792">
        <v>27</v>
      </c>
      <c r="B58" s="804" t="s">
        <v>766</v>
      </c>
      <c r="C58" s="671">
        <f>SUM(C59:C60)</f>
        <v>0</v>
      </c>
      <c r="D58" s="806"/>
    </row>
    <row r="59" spans="1:4">
      <c r="A59" s="792">
        <v>27.1</v>
      </c>
      <c r="B59" s="809" t="s">
        <v>767</v>
      </c>
      <c r="C59" s="672"/>
      <c r="D59" s="806"/>
    </row>
    <row r="60" spans="1:4">
      <c r="A60" s="792">
        <v>27.2</v>
      </c>
      <c r="B60" s="802" t="s">
        <v>768</v>
      </c>
      <c r="C60" s="672"/>
      <c r="D60" s="806"/>
    </row>
    <row r="61" spans="1:4">
      <c r="A61" s="792">
        <v>28</v>
      </c>
      <c r="B61" s="795" t="s">
        <v>769</v>
      </c>
      <c r="C61" s="671"/>
      <c r="D61" s="806"/>
    </row>
    <row r="62" spans="1:4">
      <c r="A62" s="792">
        <v>29</v>
      </c>
      <c r="B62" s="804" t="s">
        <v>770</v>
      </c>
      <c r="C62" s="669">
        <f>SUM(C63:C65)</f>
        <v>25120214.07</v>
      </c>
      <c r="D62" s="806"/>
    </row>
    <row r="63" spans="1:4">
      <c r="A63" s="792">
        <v>29.1</v>
      </c>
      <c r="B63" s="810" t="s">
        <v>771</v>
      </c>
      <c r="C63" s="670">
        <v>25120214.07</v>
      </c>
      <c r="D63" s="806"/>
    </row>
    <row r="64" spans="1:4" ht="24" customHeight="1">
      <c r="A64" s="792">
        <v>29.2</v>
      </c>
      <c r="B64" s="809" t="s">
        <v>772</v>
      </c>
      <c r="C64" s="672"/>
      <c r="D64" s="806"/>
    </row>
    <row r="65" spans="1:4" ht="21.9" customHeight="1">
      <c r="A65" s="792">
        <v>29.3</v>
      </c>
      <c r="B65" s="811" t="s">
        <v>773</v>
      </c>
      <c r="C65" s="672"/>
      <c r="D65" s="806"/>
    </row>
    <row r="66" spans="1:4">
      <c r="A66" s="792">
        <v>30</v>
      </c>
      <c r="B66" s="812" t="s">
        <v>103</v>
      </c>
      <c r="C66" s="669">
        <v>343606481.72000003</v>
      </c>
      <c r="D66" s="806"/>
    </row>
    <row r="67" spans="1:4">
      <c r="A67" s="792">
        <v>31</v>
      </c>
      <c r="B67" s="813" t="s">
        <v>774</v>
      </c>
      <c r="C67" s="669">
        <f>SUM(C54,C55,C56,C57,C58,C61,C62,C66)</f>
        <v>454633076.13</v>
      </c>
      <c r="D67" s="806"/>
    </row>
    <row r="68" spans="1:4" ht="15" thickBot="1">
      <c r="A68" s="814">
        <v>32</v>
      </c>
      <c r="B68" s="815" t="s">
        <v>775</v>
      </c>
      <c r="C68" s="816">
        <f>SUM(C52,C67)</f>
        <v>3738814545.0367937</v>
      </c>
      <c r="D68" s="817"/>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6"/>
  <sheetViews>
    <sheetView zoomScaleNormal="100" workbookViewId="0">
      <pane xSplit="2" ySplit="7" topLeftCell="M11" activePane="bottomRight" state="frozen"/>
      <selection activeCell="K13" sqref="K13"/>
      <selection pane="topRight" activeCell="K13" sqref="K13"/>
      <selection pane="bottomLeft" activeCell="K13" sqref="K13"/>
      <selection pane="bottomRight" activeCell="K13" sqref="K13"/>
    </sheetView>
  </sheetViews>
  <sheetFormatPr defaultColWidth="9.109375" defaultRowHeight="13.8"/>
  <cols>
    <col min="1" max="1" width="10.5546875" style="2" bestFit="1" customWidth="1"/>
    <col min="2" max="2" width="97" style="2" bestFit="1" customWidth="1"/>
    <col min="3" max="3" width="13.6640625" style="2" bestFit="1" customWidth="1"/>
    <col min="4" max="4" width="13.33203125" style="2" bestFit="1" customWidth="1"/>
    <col min="5" max="5" width="12.6640625" style="2" customWidth="1"/>
    <col min="6" max="8" width="13.33203125" style="2" bestFit="1" customWidth="1"/>
    <col min="9" max="9" width="12.33203125" style="2" bestFit="1" customWidth="1"/>
    <col min="10" max="10" width="13.33203125" style="2" bestFit="1" customWidth="1"/>
    <col min="11" max="11" width="14.6640625" style="2" bestFit="1" customWidth="1"/>
    <col min="12" max="12" width="13.33203125" style="2" bestFit="1" customWidth="1"/>
    <col min="13" max="13" width="13" style="2" bestFit="1" customWidth="1"/>
    <col min="14" max="14" width="13.33203125" style="2" bestFit="1" customWidth="1"/>
    <col min="15" max="15" width="10.88671875" style="2" bestFit="1" customWidth="1"/>
    <col min="16" max="16" width="13.33203125" style="2" bestFit="1" customWidth="1"/>
    <col min="17" max="17" width="10.44140625" style="2" bestFit="1" customWidth="1"/>
    <col min="18" max="18" width="13.33203125" style="2" bestFit="1" customWidth="1"/>
    <col min="19" max="19" width="21.109375" style="2" customWidth="1"/>
    <col min="20" max="16384" width="9.109375" style="12"/>
  </cols>
  <sheetData>
    <row r="1" spans="1:19">
      <c r="A1" s="2" t="s">
        <v>108</v>
      </c>
      <c r="B1" s="220" t="str">
        <f>Info!C2</f>
        <v>სს ”ლიბერთი ბანკი”</v>
      </c>
    </row>
    <row r="2" spans="1:19">
      <c r="A2" s="2" t="s">
        <v>109</v>
      </c>
      <c r="B2" s="555">
        <f>'1. key ratios'!B2</f>
        <v>45107</v>
      </c>
    </row>
    <row r="4" spans="1:19" ht="28.2" thickBot="1">
      <c r="A4" s="38" t="s">
        <v>259</v>
      </c>
      <c r="B4" s="192" t="s">
        <v>294</v>
      </c>
    </row>
    <row r="5" spans="1:19">
      <c r="A5" s="81"/>
      <c r="B5" s="82"/>
      <c r="C5" s="77" t="s">
        <v>0</v>
      </c>
      <c r="D5" s="77" t="s">
        <v>1</v>
      </c>
      <c r="E5" s="77" t="s">
        <v>2</v>
      </c>
      <c r="F5" s="77" t="s">
        <v>3</v>
      </c>
      <c r="G5" s="77" t="s">
        <v>4</v>
      </c>
      <c r="H5" s="77" t="s">
        <v>5</v>
      </c>
      <c r="I5" s="77" t="s">
        <v>145</v>
      </c>
      <c r="J5" s="77" t="s">
        <v>146</v>
      </c>
      <c r="K5" s="77" t="s">
        <v>147</v>
      </c>
      <c r="L5" s="77" t="s">
        <v>148</v>
      </c>
      <c r="M5" s="77" t="s">
        <v>149</v>
      </c>
      <c r="N5" s="77" t="s">
        <v>150</v>
      </c>
      <c r="O5" s="77" t="s">
        <v>281</v>
      </c>
      <c r="P5" s="77" t="s">
        <v>282</v>
      </c>
      <c r="Q5" s="77" t="s">
        <v>283</v>
      </c>
      <c r="R5" s="184" t="s">
        <v>284</v>
      </c>
      <c r="S5" s="78" t="s">
        <v>285</v>
      </c>
    </row>
    <row r="6" spans="1:19" ht="52.5" customHeight="1">
      <c r="A6" s="96"/>
      <c r="B6" s="900" t="s">
        <v>286</v>
      </c>
      <c r="C6" s="898">
        <v>0</v>
      </c>
      <c r="D6" s="899"/>
      <c r="E6" s="898">
        <v>0.2</v>
      </c>
      <c r="F6" s="899"/>
      <c r="G6" s="898">
        <v>0.35</v>
      </c>
      <c r="H6" s="899"/>
      <c r="I6" s="898">
        <v>0.5</v>
      </c>
      <c r="J6" s="899"/>
      <c r="K6" s="898">
        <v>0.75</v>
      </c>
      <c r="L6" s="899"/>
      <c r="M6" s="898">
        <v>1</v>
      </c>
      <c r="N6" s="899"/>
      <c r="O6" s="898">
        <v>1.5</v>
      </c>
      <c r="P6" s="899"/>
      <c r="Q6" s="898">
        <v>2.5</v>
      </c>
      <c r="R6" s="899"/>
      <c r="S6" s="896" t="s">
        <v>156</v>
      </c>
    </row>
    <row r="7" spans="1:19" ht="20.25" customHeight="1">
      <c r="A7" s="96"/>
      <c r="B7" s="901"/>
      <c r="C7" s="191" t="s">
        <v>279</v>
      </c>
      <c r="D7" s="191" t="s">
        <v>280</v>
      </c>
      <c r="E7" s="191" t="s">
        <v>279</v>
      </c>
      <c r="F7" s="191" t="s">
        <v>280</v>
      </c>
      <c r="G7" s="191" t="s">
        <v>279</v>
      </c>
      <c r="H7" s="191" t="s">
        <v>280</v>
      </c>
      <c r="I7" s="191" t="s">
        <v>279</v>
      </c>
      <c r="J7" s="191" t="s">
        <v>280</v>
      </c>
      <c r="K7" s="191" t="s">
        <v>279</v>
      </c>
      <c r="L7" s="191" t="s">
        <v>280</v>
      </c>
      <c r="M7" s="191" t="s">
        <v>279</v>
      </c>
      <c r="N7" s="191" t="s">
        <v>280</v>
      </c>
      <c r="O7" s="191" t="s">
        <v>279</v>
      </c>
      <c r="P7" s="191" t="s">
        <v>280</v>
      </c>
      <c r="Q7" s="191" t="s">
        <v>279</v>
      </c>
      <c r="R7" s="191" t="s">
        <v>280</v>
      </c>
      <c r="S7" s="897"/>
    </row>
    <row r="8" spans="1:19" s="99" customFormat="1">
      <c r="A8" s="80">
        <v>1</v>
      </c>
      <c r="B8" s="117" t="s">
        <v>134</v>
      </c>
      <c r="C8" s="170">
        <v>297622683.1608153</v>
      </c>
      <c r="D8" s="170"/>
      <c r="E8" s="170"/>
      <c r="F8" s="185"/>
      <c r="G8" s="170"/>
      <c r="H8" s="170"/>
      <c r="I8" s="170"/>
      <c r="J8" s="170"/>
      <c r="K8" s="170"/>
      <c r="L8" s="170"/>
      <c r="M8" s="170">
        <v>71299713.909786686</v>
      </c>
      <c r="N8" s="170"/>
      <c r="O8" s="170"/>
      <c r="P8" s="170"/>
      <c r="Q8" s="170"/>
      <c r="R8" s="185"/>
      <c r="S8" s="742">
        <f>$C$6*SUM(C8:D8)+$E$6*SUM(E8:F8)+$G$6*SUM(G8:H8)+$I$6*SUM(I8:J8)+$K$6*SUM(K8:L8)+$M$6*SUM(M8:N8)+$O$6*SUM(O8:P8)+$Q$6*SUM(Q8:R8)</f>
        <v>71299713.909786686</v>
      </c>
    </row>
    <row r="9" spans="1:19" s="99" customFormat="1">
      <c r="A9" s="80">
        <v>2</v>
      </c>
      <c r="B9" s="117" t="s">
        <v>135</v>
      </c>
      <c r="C9" s="170"/>
      <c r="D9" s="170"/>
      <c r="E9" s="170"/>
      <c r="F9" s="170"/>
      <c r="G9" s="170"/>
      <c r="H9" s="170"/>
      <c r="I9" s="170"/>
      <c r="J9" s="170"/>
      <c r="K9" s="170"/>
      <c r="L9" s="170"/>
      <c r="M9" s="170"/>
      <c r="N9" s="170"/>
      <c r="O9" s="170"/>
      <c r="P9" s="170"/>
      <c r="Q9" s="170"/>
      <c r="R9" s="185"/>
      <c r="S9" s="742">
        <f t="shared" ref="S9:S21" si="0">$C$6*SUM(C9:D9)+$E$6*SUM(E9:F9)+$G$6*SUM(G9:H9)+$I$6*SUM(I9:J9)+$K$6*SUM(K9:L9)+$M$6*SUM(M9:N9)+$O$6*SUM(O9:P9)+$Q$6*SUM(Q9:R9)</f>
        <v>0</v>
      </c>
    </row>
    <row r="10" spans="1:19" s="99" customFormat="1">
      <c r="A10" s="80">
        <v>3</v>
      </c>
      <c r="B10" s="117" t="s">
        <v>136</v>
      </c>
      <c r="C10" s="170"/>
      <c r="D10" s="170"/>
      <c r="E10" s="170"/>
      <c r="F10" s="170"/>
      <c r="G10" s="170"/>
      <c r="H10" s="170"/>
      <c r="I10" s="170"/>
      <c r="J10" s="170"/>
      <c r="K10" s="170"/>
      <c r="L10" s="170"/>
      <c r="M10" s="170"/>
      <c r="N10" s="170"/>
      <c r="O10" s="170"/>
      <c r="P10" s="170"/>
      <c r="Q10" s="170"/>
      <c r="R10" s="185"/>
      <c r="S10" s="742">
        <f t="shared" si="0"/>
        <v>0</v>
      </c>
    </row>
    <row r="11" spans="1:19" s="99" customFormat="1">
      <c r="A11" s="80">
        <v>4</v>
      </c>
      <c r="B11" s="117" t="s">
        <v>137</v>
      </c>
      <c r="C11" s="170"/>
      <c r="D11" s="170"/>
      <c r="E11" s="170"/>
      <c r="F11" s="170"/>
      <c r="G11" s="170"/>
      <c r="H11" s="170"/>
      <c r="I11" s="170"/>
      <c r="J11" s="170"/>
      <c r="K11" s="170"/>
      <c r="L11" s="170"/>
      <c r="M11" s="170"/>
      <c r="N11" s="170"/>
      <c r="O11" s="170"/>
      <c r="P11" s="170"/>
      <c r="Q11" s="170"/>
      <c r="R11" s="185"/>
      <c r="S11" s="742">
        <f t="shared" si="0"/>
        <v>0</v>
      </c>
    </row>
    <row r="12" spans="1:19" s="99" customFormat="1">
      <c r="A12" s="80">
        <v>5</v>
      </c>
      <c r="B12" s="117" t="s">
        <v>949</v>
      </c>
      <c r="C12" s="170"/>
      <c r="D12" s="170"/>
      <c r="E12" s="170"/>
      <c r="F12" s="170"/>
      <c r="G12" s="170"/>
      <c r="H12" s="170"/>
      <c r="I12" s="170"/>
      <c r="J12" s="170"/>
      <c r="K12" s="170"/>
      <c r="L12" s="170"/>
      <c r="M12" s="170">
        <v>39657661.72001797</v>
      </c>
      <c r="N12" s="170"/>
      <c r="O12" s="170"/>
      <c r="P12" s="170"/>
      <c r="Q12" s="170"/>
      <c r="R12" s="185"/>
      <c r="S12" s="742">
        <f t="shared" si="0"/>
        <v>39657661.72001797</v>
      </c>
    </row>
    <row r="13" spans="1:19" s="99" customFormat="1">
      <c r="A13" s="80">
        <v>6</v>
      </c>
      <c r="B13" s="117" t="s">
        <v>138</v>
      </c>
      <c r="C13" s="170"/>
      <c r="D13" s="170"/>
      <c r="E13" s="170">
        <v>86532808.994676486</v>
      </c>
      <c r="F13" s="170"/>
      <c r="G13" s="170"/>
      <c r="H13" s="170"/>
      <c r="I13" s="170">
        <v>23186195.607049633</v>
      </c>
      <c r="J13" s="170"/>
      <c r="K13" s="170"/>
      <c r="L13" s="170"/>
      <c r="M13" s="170">
        <v>2384654.114423045</v>
      </c>
      <c r="N13" s="170"/>
      <c r="O13" s="170"/>
      <c r="P13" s="170"/>
      <c r="Q13" s="170"/>
      <c r="R13" s="185"/>
      <c r="S13" s="742">
        <f t="shared" si="0"/>
        <v>31284313.71688316</v>
      </c>
    </row>
    <row r="14" spans="1:19" s="99" customFormat="1">
      <c r="A14" s="80">
        <v>7</v>
      </c>
      <c r="B14" s="117" t="s">
        <v>71</v>
      </c>
      <c r="C14" s="170"/>
      <c r="D14" s="170"/>
      <c r="E14" s="170"/>
      <c r="F14" s="170"/>
      <c r="G14" s="170"/>
      <c r="H14" s="170"/>
      <c r="I14" s="170"/>
      <c r="J14" s="170"/>
      <c r="K14" s="170"/>
      <c r="L14" s="170"/>
      <c r="M14" s="170">
        <v>429539938.96394771</v>
      </c>
      <c r="N14" s="170">
        <v>30093951.193148952</v>
      </c>
      <c r="O14" s="170"/>
      <c r="P14" s="170"/>
      <c r="Q14" s="170"/>
      <c r="R14" s="185"/>
      <c r="S14" s="742">
        <f t="shared" si="0"/>
        <v>459633890.15709668</v>
      </c>
    </row>
    <row r="15" spans="1:19" s="99" customFormat="1">
      <c r="A15" s="80">
        <v>8</v>
      </c>
      <c r="B15" s="117" t="s">
        <v>72</v>
      </c>
      <c r="C15" s="170"/>
      <c r="D15" s="170"/>
      <c r="E15" s="170"/>
      <c r="F15" s="170"/>
      <c r="G15" s="170"/>
      <c r="H15" s="170"/>
      <c r="I15" s="170" t="s">
        <v>980</v>
      </c>
      <c r="J15" s="170"/>
      <c r="K15" s="170">
        <v>1782258741.4914258</v>
      </c>
      <c r="L15" s="170">
        <v>21519990.150577739</v>
      </c>
      <c r="M15" s="170"/>
      <c r="N15" s="170"/>
      <c r="O15" s="170"/>
      <c r="P15" s="170"/>
      <c r="Q15" s="170"/>
      <c r="R15" s="185"/>
      <c r="S15" s="742">
        <f t="shared" si="0"/>
        <v>1352834048.7315025</v>
      </c>
    </row>
    <row r="16" spans="1:19" s="99" customFormat="1">
      <c r="A16" s="80">
        <v>9</v>
      </c>
      <c r="B16" s="117" t="s">
        <v>950</v>
      </c>
      <c r="C16" s="170"/>
      <c r="D16" s="170"/>
      <c r="E16" s="170"/>
      <c r="F16" s="170"/>
      <c r="G16" s="170">
        <v>389714993.63864392</v>
      </c>
      <c r="H16" s="170"/>
      <c r="I16" s="170"/>
      <c r="J16" s="170"/>
      <c r="K16" s="170"/>
      <c r="L16" s="170"/>
      <c r="M16" s="170"/>
      <c r="N16" s="170"/>
      <c r="O16" s="170"/>
      <c r="P16" s="170"/>
      <c r="Q16" s="170"/>
      <c r="R16" s="185"/>
      <c r="S16" s="742">
        <f t="shared" si="0"/>
        <v>136400247.77352536</v>
      </c>
    </row>
    <row r="17" spans="1:19" s="99" customFormat="1">
      <c r="A17" s="80">
        <v>10</v>
      </c>
      <c r="B17" s="117" t="s">
        <v>67</v>
      </c>
      <c r="C17" s="170"/>
      <c r="D17" s="170"/>
      <c r="E17" s="170"/>
      <c r="F17" s="170"/>
      <c r="G17" s="170"/>
      <c r="H17" s="170"/>
      <c r="I17" s="170">
        <v>2188953.3882188038</v>
      </c>
      <c r="J17" s="170"/>
      <c r="K17" s="170"/>
      <c r="L17" s="170"/>
      <c r="M17" s="170">
        <v>29712583.670132406</v>
      </c>
      <c r="N17" s="170"/>
      <c r="O17" s="170">
        <v>3243430.7372391121</v>
      </c>
      <c r="P17" s="170"/>
      <c r="Q17" s="170"/>
      <c r="R17" s="185"/>
      <c r="S17" s="742">
        <f t="shared" si="0"/>
        <v>35672206.470100477</v>
      </c>
    </row>
    <row r="18" spans="1:19" s="99" customFormat="1">
      <c r="A18" s="80">
        <v>11</v>
      </c>
      <c r="B18" s="117" t="s">
        <v>68</v>
      </c>
      <c r="C18" s="170"/>
      <c r="D18" s="170"/>
      <c r="E18" s="170"/>
      <c r="F18" s="170"/>
      <c r="G18" s="170"/>
      <c r="H18" s="170"/>
      <c r="I18" s="170"/>
      <c r="J18" s="170"/>
      <c r="K18" s="170"/>
      <c r="L18" s="170"/>
      <c r="M18" s="170"/>
      <c r="N18" s="170"/>
      <c r="O18" s="170"/>
      <c r="P18" s="170"/>
      <c r="Q18" s="170">
        <v>1921122</v>
      </c>
      <c r="R18" s="185"/>
      <c r="S18" s="742">
        <f t="shared" si="0"/>
        <v>4802805</v>
      </c>
    </row>
    <row r="19" spans="1:19" s="99" customFormat="1">
      <c r="A19" s="80">
        <v>12</v>
      </c>
      <c r="B19" s="117" t="s">
        <v>69</v>
      </c>
      <c r="C19" s="170"/>
      <c r="D19" s="170"/>
      <c r="E19" s="170"/>
      <c r="F19" s="170"/>
      <c r="G19" s="170"/>
      <c r="H19" s="170"/>
      <c r="I19" s="170"/>
      <c r="J19" s="170"/>
      <c r="K19" s="170"/>
      <c r="L19" s="170"/>
      <c r="M19" s="170"/>
      <c r="N19" s="170"/>
      <c r="O19" s="170"/>
      <c r="P19" s="170"/>
      <c r="Q19" s="170"/>
      <c r="R19" s="185"/>
      <c r="S19" s="742">
        <f t="shared" si="0"/>
        <v>0</v>
      </c>
    </row>
    <row r="20" spans="1:19" s="99" customFormat="1">
      <c r="A20" s="80">
        <v>13</v>
      </c>
      <c r="B20" s="117" t="s">
        <v>70</v>
      </c>
      <c r="C20" s="170"/>
      <c r="D20" s="170"/>
      <c r="E20" s="170"/>
      <c r="F20" s="170"/>
      <c r="G20" s="170"/>
      <c r="H20" s="170"/>
      <c r="I20" s="170"/>
      <c r="J20" s="170"/>
      <c r="K20" s="170"/>
      <c r="L20" s="170"/>
      <c r="M20" s="170"/>
      <c r="N20" s="170"/>
      <c r="O20" s="170"/>
      <c r="P20" s="170"/>
      <c r="Q20" s="170"/>
      <c r="R20" s="185"/>
      <c r="S20" s="742">
        <f t="shared" si="0"/>
        <v>0</v>
      </c>
    </row>
    <row r="21" spans="1:19" s="99" customFormat="1">
      <c r="A21" s="80">
        <v>14</v>
      </c>
      <c r="B21" s="117" t="s">
        <v>154</v>
      </c>
      <c r="C21" s="170">
        <v>317936037.78000003</v>
      </c>
      <c r="D21" s="170"/>
      <c r="E21" s="170"/>
      <c r="F21" s="170"/>
      <c r="G21" s="170"/>
      <c r="H21" s="170"/>
      <c r="I21" s="170"/>
      <c r="J21" s="170"/>
      <c r="K21" s="170"/>
      <c r="L21" s="170"/>
      <c r="M21" s="170">
        <v>180343053.37200007</v>
      </c>
      <c r="N21" s="170"/>
      <c r="O21" s="170"/>
      <c r="P21" s="170"/>
      <c r="Q21" s="170"/>
      <c r="R21" s="185"/>
      <c r="S21" s="742">
        <f t="shared" si="0"/>
        <v>180343053.37200007</v>
      </c>
    </row>
    <row r="22" spans="1:19" ht="14.4" thickBot="1">
      <c r="A22" s="65"/>
      <c r="B22" s="101" t="s">
        <v>66</v>
      </c>
      <c r="C22" s="171">
        <f>SUM(C8:C21)</f>
        <v>615558720.94081533</v>
      </c>
      <c r="D22" s="171">
        <f t="shared" ref="D22:S22" si="1">SUM(D8:D21)</f>
        <v>0</v>
      </c>
      <c r="E22" s="171">
        <f t="shared" si="1"/>
        <v>86532808.994676486</v>
      </c>
      <c r="F22" s="171">
        <f t="shared" si="1"/>
        <v>0</v>
      </c>
      <c r="G22" s="171">
        <f t="shared" si="1"/>
        <v>389714993.63864392</v>
      </c>
      <c r="H22" s="171">
        <f t="shared" si="1"/>
        <v>0</v>
      </c>
      <c r="I22" s="171">
        <f t="shared" si="1"/>
        <v>25375148.995268438</v>
      </c>
      <c r="J22" s="171">
        <f t="shared" si="1"/>
        <v>0</v>
      </c>
      <c r="K22" s="171">
        <f t="shared" si="1"/>
        <v>1782258741.4914258</v>
      </c>
      <c r="L22" s="171">
        <f t="shared" si="1"/>
        <v>21519990.150577739</v>
      </c>
      <c r="M22" s="171">
        <f t="shared" si="1"/>
        <v>752937605.75030792</v>
      </c>
      <c r="N22" s="171">
        <f t="shared" si="1"/>
        <v>30093951.193148952</v>
      </c>
      <c r="O22" s="171">
        <f t="shared" si="1"/>
        <v>3243430.7372391121</v>
      </c>
      <c r="P22" s="171">
        <f t="shared" si="1"/>
        <v>0</v>
      </c>
      <c r="Q22" s="171">
        <f t="shared" si="1"/>
        <v>1921122</v>
      </c>
      <c r="R22" s="171">
        <f t="shared" si="1"/>
        <v>0</v>
      </c>
      <c r="S22" s="743">
        <f t="shared" si="1"/>
        <v>2311927940.850913</v>
      </c>
    </row>
    <row r="26" spans="1:19">
      <c r="C26" s="673"/>
      <c r="D26" s="673"/>
      <c r="E26" s="673"/>
      <c r="F26" s="673"/>
      <c r="G26" s="673"/>
      <c r="H26" s="673"/>
      <c r="I26" s="673"/>
      <c r="J26" s="673"/>
      <c r="K26" s="673"/>
      <c r="L26" s="673"/>
      <c r="M26" s="673"/>
      <c r="N26" s="673"/>
      <c r="O26" s="673"/>
      <c r="P26" s="673"/>
      <c r="Q26" s="673"/>
      <c r="R26" s="673"/>
      <c r="S26" s="673"/>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Normal="100" workbookViewId="0">
      <pane xSplit="2" ySplit="6" topLeftCell="C7" activePane="bottomRight" state="frozen"/>
      <selection activeCell="K13" sqref="K13"/>
      <selection pane="topRight" activeCell="K13" sqref="K13"/>
      <selection pane="bottomLeft" activeCell="K13" sqref="K13"/>
      <selection pane="bottomRight" activeCell="K13" sqref="K13"/>
    </sheetView>
  </sheetViews>
  <sheetFormatPr defaultColWidth="9.109375" defaultRowHeight="13.8"/>
  <cols>
    <col min="1" max="1" width="10.5546875" style="2" bestFit="1" customWidth="1"/>
    <col min="2" max="2" width="98.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2"/>
  </cols>
  <sheetData>
    <row r="1" spans="1:22">
      <c r="A1" s="2" t="s">
        <v>108</v>
      </c>
      <c r="B1" s="220" t="str">
        <f>Info!C2</f>
        <v>სს ”ლიბერთი ბანკი”</v>
      </c>
    </row>
    <row r="2" spans="1:22">
      <c r="A2" s="2" t="s">
        <v>109</v>
      </c>
      <c r="B2" s="555">
        <f>'1. key ratios'!B2</f>
        <v>45107</v>
      </c>
    </row>
    <row r="4" spans="1:22" ht="28.2" thickBot="1">
      <c r="A4" s="2" t="s">
        <v>260</v>
      </c>
      <c r="B4" s="193" t="s">
        <v>295</v>
      </c>
      <c r="V4" s="142" t="s">
        <v>87</v>
      </c>
    </row>
    <row r="5" spans="1:22">
      <c r="A5" s="63"/>
      <c r="B5" s="64"/>
      <c r="C5" s="902" t="s">
        <v>116</v>
      </c>
      <c r="D5" s="903"/>
      <c r="E5" s="903"/>
      <c r="F5" s="903"/>
      <c r="G5" s="903"/>
      <c r="H5" s="903"/>
      <c r="I5" s="903"/>
      <c r="J5" s="903"/>
      <c r="K5" s="903"/>
      <c r="L5" s="904"/>
      <c r="M5" s="902" t="s">
        <v>117</v>
      </c>
      <c r="N5" s="903"/>
      <c r="O5" s="903"/>
      <c r="P5" s="903"/>
      <c r="Q5" s="903"/>
      <c r="R5" s="903"/>
      <c r="S5" s="904"/>
      <c r="T5" s="907" t="s">
        <v>293</v>
      </c>
      <c r="U5" s="907" t="s">
        <v>292</v>
      </c>
      <c r="V5" s="905" t="s">
        <v>118</v>
      </c>
    </row>
    <row r="6" spans="1:22" s="38" customFormat="1" ht="138">
      <c r="A6" s="79"/>
      <c r="B6" s="119"/>
      <c r="C6" s="61" t="s">
        <v>119</v>
      </c>
      <c r="D6" s="60" t="s">
        <v>120</v>
      </c>
      <c r="E6" s="57" t="s">
        <v>121</v>
      </c>
      <c r="F6" s="194" t="s">
        <v>287</v>
      </c>
      <c r="G6" s="60" t="s">
        <v>122</v>
      </c>
      <c r="H6" s="60" t="s">
        <v>123</v>
      </c>
      <c r="I6" s="60" t="s">
        <v>124</v>
      </c>
      <c r="J6" s="60" t="s">
        <v>153</v>
      </c>
      <c r="K6" s="60" t="s">
        <v>125</v>
      </c>
      <c r="L6" s="62" t="s">
        <v>126</v>
      </c>
      <c r="M6" s="61" t="s">
        <v>127</v>
      </c>
      <c r="N6" s="60" t="s">
        <v>128</v>
      </c>
      <c r="O6" s="60" t="s">
        <v>129</v>
      </c>
      <c r="P6" s="60" t="s">
        <v>130</v>
      </c>
      <c r="Q6" s="60" t="s">
        <v>131</v>
      </c>
      <c r="R6" s="60" t="s">
        <v>132</v>
      </c>
      <c r="S6" s="62" t="s">
        <v>133</v>
      </c>
      <c r="T6" s="908"/>
      <c r="U6" s="908"/>
      <c r="V6" s="906"/>
    </row>
    <row r="7" spans="1:22" s="99" customFormat="1">
      <c r="A7" s="100">
        <v>1</v>
      </c>
      <c r="B7" s="117" t="s">
        <v>134</v>
      </c>
      <c r="C7" s="172"/>
      <c r="D7" s="170"/>
      <c r="E7" s="170"/>
      <c r="F7" s="170"/>
      <c r="G7" s="170"/>
      <c r="H7" s="170"/>
      <c r="I7" s="170"/>
      <c r="J7" s="170"/>
      <c r="K7" s="170"/>
      <c r="L7" s="173"/>
      <c r="M7" s="172"/>
      <c r="N7" s="170"/>
      <c r="O7" s="170"/>
      <c r="P7" s="170"/>
      <c r="Q7" s="170"/>
      <c r="R7" s="170"/>
      <c r="S7" s="173"/>
      <c r="T7" s="188"/>
      <c r="U7" s="187"/>
      <c r="V7" s="174">
        <f>SUM(C7:S7)</f>
        <v>0</v>
      </c>
    </row>
    <row r="8" spans="1:22" s="99" customFormat="1">
      <c r="A8" s="100">
        <v>2</v>
      </c>
      <c r="B8" s="117" t="s">
        <v>135</v>
      </c>
      <c r="C8" s="172"/>
      <c r="D8" s="170"/>
      <c r="E8" s="170"/>
      <c r="F8" s="170"/>
      <c r="G8" s="170"/>
      <c r="H8" s="170"/>
      <c r="I8" s="170"/>
      <c r="J8" s="170"/>
      <c r="K8" s="170"/>
      <c r="L8" s="173"/>
      <c r="M8" s="172"/>
      <c r="N8" s="170"/>
      <c r="O8" s="170"/>
      <c r="P8" s="170"/>
      <c r="Q8" s="170"/>
      <c r="R8" s="170"/>
      <c r="S8" s="173"/>
      <c r="T8" s="187"/>
      <c r="U8" s="187"/>
      <c r="V8" s="174">
        <f t="shared" ref="V8:V20" si="0">SUM(C8:S8)</f>
        <v>0</v>
      </c>
    </row>
    <row r="9" spans="1:22" s="99" customFormat="1">
      <c r="A9" s="100">
        <v>3</v>
      </c>
      <c r="B9" s="117" t="s">
        <v>136</v>
      </c>
      <c r="C9" s="172"/>
      <c r="D9" s="170"/>
      <c r="E9" s="170"/>
      <c r="F9" s="170"/>
      <c r="G9" s="170"/>
      <c r="H9" s="170"/>
      <c r="I9" s="170"/>
      <c r="J9" s="170"/>
      <c r="K9" s="170"/>
      <c r="L9" s="173"/>
      <c r="M9" s="172"/>
      <c r="N9" s="170"/>
      <c r="O9" s="170"/>
      <c r="P9" s="170"/>
      <c r="Q9" s="170"/>
      <c r="R9" s="170"/>
      <c r="S9" s="173"/>
      <c r="T9" s="187"/>
      <c r="U9" s="187"/>
      <c r="V9" s="174">
        <f>SUM(C9:S9)</f>
        <v>0</v>
      </c>
    </row>
    <row r="10" spans="1:22" s="99" customFormat="1">
      <c r="A10" s="100">
        <v>4</v>
      </c>
      <c r="B10" s="117" t="s">
        <v>137</v>
      </c>
      <c r="C10" s="172"/>
      <c r="D10" s="170"/>
      <c r="E10" s="170"/>
      <c r="F10" s="170"/>
      <c r="G10" s="170"/>
      <c r="H10" s="170"/>
      <c r="I10" s="170"/>
      <c r="J10" s="170"/>
      <c r="K10" s="170"/>
      <c r="L10" s="173"/>
      <c r="M10" s="172"/>
      <c r="N10" s="170"/>
      <c r="O10" s="170"/>
      <c r="P10" s="170"/>
      <c r="Q10" s="170"/>
      <c r="R10" s="170"/>
      <c r="S10" s="173"/>
      <c r="T10" s="187"/>
      <c r="U10" s="187"/>
      <c r="V10" s="174">
        <f t="shared" si="0"/>
        <v>0</v>
      </c>
    </row>
    <row r="11" spans="1:22" s="99" customFormat="1">
      <c r="A11" s="100">
        <v>5</v>
      </c>
      <c r="B11" s="117" t="s">
        <v>949</v>
      </c>
      <c r="C11" s="172"/>
      <c r="D11" s="170">
        <v>39310796.960017972</v>
      </c>
      <c r="E11" s="170"/>
      <c r="F11" s="170"/>
      <c r="G11" s="170"/>
      <c r="H11" s="170"/>
      <c r="I11" s="170"/>
      <c r="J11" s="170"/>
      <c r="K11" s="170"/>
      <c r="L11" s="173"/>
      <c r="M11" s="172"/>
      <c r="N11" s="170"/>
      <c r="O11" s="170"/>
      <c r="P11" s="170"/>
      <c r="Q11" s="170"/>
      <c r="R11" s="170"/>
      <c r="S11" s="173"/>
      <c r="T11" s="187">
        <v>39310796.960017972</v>
      </c>
      <c r="U11" s="187"/>
      <c r="V11" s="174">
        <f t="shared" si="0"/>
        <v>39310796.960017972</v>
      </c>
    </row>
    <row r="12" spans="1:22" s="99" customFormat="1">
      <c r="A12" s="100">
        <v>6</v>
      </c>
      <c r="B12" s="117" t="s">
        <v>138</v>
      </c>
      <c r="C12" s="172"/>
      <c r="D12" s="170"/>
      <c r="E12" s="170"/>
      <c r="F12" s="170"/>
      <c r="G12" s="170"/>
      <c r="H12" s="170"/>
      <c r="I12" s="170"/>
      <c r="J12" s="170"/>
      <c r="K12" s="170"/>
      <c r="L12" s="173"/>
      <c r="M12" s="172"/>
      <c r="N12" s="170"/>
      <c r="O12" s="170"/>
      <c r="P12" s="170"/>
      <c r="Q12" s="170"/>
      <c r="R12" s="170"/>
      <c r="S12" s="173"/>
      <c r="T12" s="187"/>
      <c r="U12" s="187"/>
      <c r="V12" s="174">
        <f t="shared" si="0"/>
        <v>0</v>
      </c>
    </row>
    <row r="13" spans="1:22" s="99" customFormat="1">
      <c r="A13" s="100">
        <v>7</v>
      </c>
      <c r="B13" s="117" t="s">
        <v>71</v>
      </c>
      <c r="C13" s="172"/>
      <c r="D13" s="170">
        <v>186881.04104098678</v>
      </c>
      <c r="E13" s="170"/>
      <c r="F13" s="170"/>
      <c r="G13" s="170"/>
      <c r="H13" s="170"/>
      <c r="I13" s="170"/>
      <c r="J13" s="170"/>
      <c r="K13" s="170"/>
      <c r="L13" s="173"/>
      <c r="M13" s="172"/>
      <c r="N13" s="170"/>
      <c r="O13" s="170"/>
      <c r="P13" s="170"/>
      <c r="Q13" s="170"/>
      <c r="R13" s="170"/>
      <c r="S13" s="173"/>
      <c r="T13" s="187">
        <v>186881.04104098678</v>
      </c>
      <c r="U13" s="187"/>
      <c r="V13" s="174">
        <f t="shared" si="0"/>
        <v>186881.04104098678</v>
      </c>
    </row>
    <row r="14" spans="1:22" s="99" customFormat="1">
      <c r="A14" s="100">
        <v>8</v>
      </c>
      <c r="B14" s="117" t="s">
        <v>72</v>
      </c>
      <c r="C14" s="172"/>
      <c r="D14" s="170">
        <v>14478872.256003529</v>
      </c>
      <c r="E14" s="170"/>
      <c r="F14" s="170"/>
      <c r="G14" s="170"/>
      <c r="H14" s="170"/>
      <c r="I14" s="170"/>
      <c r="J14" s="170"/>
      <c r="K14" s="170"/>
      <c r="L14" s="173"/>
      <c r="M14" s="172"/>
      <c r="N14" s="170"/>
      <c r="O14" s="170"/>
      <c r="P14" s="170"/>
      <c r="Q14" s="170"/>
      <c r="R14" s="170"/>
      <c r="S14" s="173"/>
      <c r="T14" s="187">
        <v>12359126.929516029</v>
      </c>
      <c r="U14" s="187">
        <v>2119745.3264875002</v>
      </c>
      <c r="V14" s="174">
        <f t="shared" si="0"/>
        <v>14478872.256003529</v>
      </c>
    </row>
    <row r="15" spans="1:22" s="99" customFormat="1">
      <c r="A15" s="100">
        <v>9</v>
      </c>
      <c r="B15" s="117" t="s">
        <v>950</v>
      </c>
      <c r="C15" s="172"/>
      <c r="D15" s="170">
        <v>169427.98795319212</v>
      </c>
      <c r="E15" s="170"/>
      <c r="F15" s="170"/>
      <c r="G15" s="170"/>
      <c r="H15" s="170"/>
      <c r="I15" s="170"/>
      <c r="J15" s="170"/>
      <c r="K15" s="170"/>
      <c r="L15" s="173"/>
      <c r="M15" s="172"/>
      <c r="N15" s="170"/>
      <c r="O15" s="170"/>
      <c r="P15" s="170"/>
      <c r="Q15" s="170"/>
      <c r="R15" s="170"/>
      <c r="S15" s="173"/>
      <c r="T15" s="187">
        <v>169427.98795319212</v>
      </c>
      <c r="U15" s="187"/>
      <c r="V15" s="174">
        <f t="shared" si="0"/>
        <v>169427.98795319212</v>
      </c>
    </row>
    <row r="16" spans="1:22" s="99" customFormat="1">
      <c r="A16" s="100">
        <v>10</v>
      </c>
      <c r="B16" s="117" t="s">
        <v>67</v>
      </c>
      <c r="C16" s="172"/>
      <c r="D16" s="170"/>
      <c r="E16" s="170"/>
      <c r="F16" s="170"/>
      <c r="G16" s="170"/>
      <c r="H16" s="170"/>
      <c r="I16" s="170"/>
      <c r="J16" s="170"/>
      <c r="K16" s="170"/>
      <c r="L16" s="173"/>
      <c r="M16" s="172"/>
      <c r="N16" s="170"/>
      <c r="O16" s="170"/>
      <c r="P16" s="170"/>
      <c r="Q16" s="170"/>
      <c r="R16" s="170"/>
      <c r="S16" s="173"/>
      <c r="T16" s="187"/>
      <c r="U16" s="187"/>
      <c r="V16" s="174">
        <f t="shared" si="0"/>
        <v>0</v>
      </c>
    </row>
    <row r="17" spans="1:22" s="99" customFormat="1">
      <c r="A17" s="100">
        <v>11</v>
      </c>
      <c r="B17" s="117" t="s">
        <v>68</v>
      </c>
      <c r="C17" s="172"/>
      <c r="D17" s="170"/>
      <c r="E17" s="170"/>
      <c r="F17" s="170"/>
      <c r="G17" s="170"/>
      <c r="H17" s="170"/>
      <c r="I17" s="170"/>
      <c r="J17" s="170"/>
      <c r="K17" s="170"/>
      <c r="L17" s="173"/>
      <c r="M17" s="172"/>
      <c r="N17" s="170"/>
      <c r="O17" s="170"/>
      <c r="P17" s="170"/>
      <c r="Q17" s="170"/>
      <c r="R17" s="170"/>
      <c r="S17" s="173"/>
      <c r="T17" s="187"/>
      <c r="U17" s="187"/>
      <c r="V17" s="174">
        <f t="shared" si="0"/>
        <v>0</v>
      </c>
    </row>
    <row r="18" spans="1:22" s="99" customFormat="1">
      <c r="A18" s="100">
        <v>12</v>
      </c>
      <c r="B18" s="117" t="s">
        <v>69</v>
      </c>
      <c r="C18" s="172"/>
      <c r="D18" s="170"/>
      <c r="E18" s="170"/>
      <c r="F18" s="170"/>
      <c r="G18" s="170"/>
      <c r="H18" s="170"/>
      <c r="I18" s="170"/>
      <c r="J18" s="170"/>
      <c r="K18" s="170"/>
      <c r="L18" s="173"/>
      <c r="M18" s="172"/>
      <c r="N18" s="170"/>
      <c r="O18" s="170"/>
      <c r="P18" s="170"/>
      <c r="Q18" s="170"/>
      <c r="R18" s="170"/>
      <c r="S18" s="173"/>
      <c r="T18" s="187"/>
      <c r="U18" s="187"/>
      <c r="V18" s="174">
        <f t="shared" si="0"/>
        <v>0</v>
      </c>
    </row>
    <row r="19" spans="1:22" s="99" customFormat="1">
      <c r="A19" s="100">
        <v>13</v>
      </c>
      <c r="B19" s="117" t="s">
        <v>70</v>
      </c>
      <c r="C19" s="172"/>
      <c r="D19" s="170"/>
      <c r="E19" s="170"/>
      <c r="F19" s="170"/>
      <c r="G19" s="170"/>
      <c r="H19" s="170"/>
      <c r="I19" s="170"/>
      <c r="J19" s="170"/>
      <c r="K19" s="170"/>
      <c r="L19" s="173"/>
      <c r="M19" s="172"/>
      <c r="N19" s="170"/>
      <c r="O19" s="170"/>
      <c r="P19" s="170"/>
      <c r="Q19" s="170"/>
      <c r="R19" s="170"/>
      <c r="S19" s="173"/>
      <c r="T19" s="187"/>
      <c r="U19" s="187"/>
      <c r="V19" s="174">
        <f t="shared" si="0"/>
        <v>0</v>
      </c>
    </row>
    <row r="20" spans="1:22" s="99" customFormat="1">
      <c r="A20" s="100">
        <v>14</v>
      </c>
      <c r="B20" s="117" t="s">
        <v>154</v>
      </c>
      <c r="C20" s="172"/>
      <c r="D20" s="170"/>
      <c r="E20" s="170"/>
      <c r="F20" s="170"/>
      <c r="G20" s="170"/>
      <c r="H20" s="170"/>
      <c r="I20" s="170"/>
      <c r="J20" s="170"/>
      <c r="K20" s="170"/>
      <c r="L20" s="173"/>
      <c r="M20" s="172"/>
      <c r="N20" s="170"/>
      <c r="O20" s="170"/>
      <c r="P20" s="170"/>
      <c r="Q20" s="170"/>
      <c r="R20" s="170"/>
      <c r="S20" s="173"/>
      <c r="T20" s="187"/>
      <c r="U20" s="187"/>
      <c r="V20" s="174">
        <f t="shared" si="0"/>
        <v>0</v>
      </c>
    </row>
    <row r="21" spans="1:22" ht="14.4" thickBot="1">
      <c r="A21" s="65"/>
      <c r="B21" s="66" t="s">
        <v>66</v>
      </c>
      <c r="C21" s="175">
        <f>SUM(C7:C20)</f>
        <v>0</v>
      </c>
      <c r="D21" s="171">
        <f t="shared" ref="D21:V21" si="1">SUM(D7:D20)</f>
        <v>54145978.245015681</v>
      </c>
      <c r="E21" s="171">
        <f t="shared" si="1"/>
        <v>0</v>
      </c>
      <c r="F21" s="171">
        <f t="shared" si="1"/>
        <v>0</v>
      </c>
      <c r="G21" s="171">
        <f t="shared" si="1"/>
        <v>0</v>
      </c>
      <c r="H21" s="171">
        <f t="shared" si="1"/>
        <v>0</v>
      </c>
      <c r="I21" s="171">
        <f t="shared" si="1"/>
        <v>0</v>
      </c>
      <c r="J21" s="171">
        <f t="shared" si="1"/>
        <v>0</v>
      </c>
      <c r="K21" s="171">
        <f t="shared" si="1"/>
        <v>0</v>
      </c>
      <c r="L21" s="176">
        <f t="shared" si="1"/>
        <v>0</v>
      </c>
      <c r="M21" s="175">
        <f t="shared" si="1"/>
        <v>0</v>
      </c>
      <c r="N21" s="171">
        <f t="shared" si="1"/>
        <v>0</v>
      </c>
      <c r="O21" s="171">
        <f t="shared" si="1"/>
        <v>0</v>
      </c>
      <c r="P21" s="171">
        <f t="shared" si="1"/>
        <v>0</v>
      </c>
      <c r="Q21" s="171">
        <f t="shared" si="1"/>
        <v>0</v>
      </c>
      <c r="R21" s="171">
        <f t="shared" si="1"/>
        <v>0</v>
      </c>
      <c r="S21" s="176">
        <f t="shared" si="1"/>
        <v>0</v>
      </c>
      <c r="T21" s="176">
        <f>SUM(T7:T20)</f>
        <v>52026232.918528177</v>
      </c>
      <c r="U21" s="176">
        <f t="shared" si="1"/>
        <v>2119745.3264875002</v>
      </c>
      <c r="V21" s="177">
        <f t="shared" si="1"/>
        <v>54145978.245015681</v>
      </c>
    </row>
    <row r="24" spans="1:22">
      <c r="A24" s="18"/>
      <c r="B24" s="18"/>
      <c r="C24" s="41"/>
      <c r="D24" s="41"/>
      <c r="E24" s="41"/>
    </row>
    <row r="25" spans="1:22">
      <c r="A25" s="58"/>
      <c r="B25" s="58"/>
      <c r="C25" s="18"/>
      <c r="D25" s="41"/>
      <c r="E25" s="41"/>
    </row>
    <row r="26" spans="1:22">
      <c r="A26" s="58"/>
      <c r="B26" s="59"/>
      <c r="C26" s="18"/>
      <c r="D26" s="41"/>
      <c r="E26" s="41"/>
    </row>
    <row r="27" spans="1:22">
      <c r="A27" s="58"/>
      <c r="B27" s="58"/>
      <c r="C27" s="18"/>
      <c r="D27" s="41"/>
      <c r="E27" s="41"/>
    </row>
    <row r="28" spans="1:22">
      <c r="A28" s="58"/>
      <c r="B28" s="59"/>
      <c r="C28" s="18"/>
      <c r="D28" s="41"/>
      <c r="E28" s="41"/>
    </row>
  </sheetData>
  <mergeCells count="5">
    <mergeCell ref="C5:L5"/>
    <mergeCell ref="M5:S5"/>
    <mergeCell ref="V5:V6"/>
    <mergeCell ref="T5:T6"/>
    <mergeCell ref="U5:U6"/>
  </mergeCells>
  <pageMargins left="0.7" right="0.7" top="0.75" bottom="0.75" header="0.3" footer="0.3"/>
  <pageSetup paperSize="9" scale="1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Normal="100" workbookViewId="0">
      <pane xSplit="1" ySplit="7" topLeftCell="B8" activePane="bottomRight" state="frozen"/>
      <selection activeCell="K13" sqref="K13"/>
      <selection pane="topRight" activeCell="K13" sqref="K13"/>
      <selection pane="bottomLeft" activeCell="K13" sqref="K13"/>
      <selection pane="bottomRight" activeCell="K13" sqref="K13"/>
    </sheetView>
  </sheetViews>
  <sheetFormatPr defaultColWidth="9.109375" defaultRowHeight="13.8"/>
  <cols>
    <col min="1" max="1" width="10.5546875" style="2" bestFit="1" customWidth="1"/>
    <col min="2" max="2" width="99.6640625" style="2" customWidth="1"/>
    <col min="3" max="3" width="20.88671875" style="2" customWidth="1"/>
    <col min="4" max="4" width="14.88671875" style="2" bestFit="1" customWidth="1"/>
    <col min="5" max="5" width="18.44140625" style="2" customWidth="1"/>
    <col min="6" max="6" width="17.33203125" style="2" customWidth="1"/>
    <col min="7" max="7" width="20.109375" style="2" customWidth="1"/>
    <col min="8" max="8" width="15.33203125" style="2" customWidth="1"/>
    <col min="9" max="16384" width="9.109375" style="12"/>
  </cols>
  <sheetData>
    <row r="1" spans="1:9">
      <c r="A1" s="2" t="s">
        <v>108</v>
      </c>
      <c r="B1" s="220" t="str">
        <f>Info!C2</f>
        <v>სს ”ლიბერთი ბანკი”</v>
      </c>
    </row>
    <row r="2" spans="1:9">
      <c r="A2" s="2" t="s">
        <v>109</v>
      </c>
      <c r="B2" s="555">
        <f>'1. key ratios'!B2</f>
        <v>45107</v>
      </c>
    </row>
    <row r="4" spans="1:9" ht="14.4" thickBot="1">
      <c r="A4" s="2" t="s">
        <v>261</v>
      </c>
      <c r="B4" s="190" t="s">
        <v>296</v>
      </c>
    </row>
    <row r="5" spans="1:9">
      <c r="A5" s="63"/>
      <c r="B5" s="97"/>
      <c r="C5" s="102" t="s">
        <v>0</v>
      </c>
      <c r="D5" s="102" t="s">
        <v>1</v>
      </c>
      <c r="E5" s="102" t="s">
        <v>2</v>
      </c>
      <c r="F5" s="102" t="s">
        <v>3</v>
      </c>
      <c r="G5" s="186" t="s">
        <v>4</v>
      </c>
      <c r="H5" s="103" t="s">
        <v>5</v>
      </c>
      <c r="I5" s="24"/>
    </row>
    <row r="6" spans="1:9" ht="15" customHeight="1">
      <c r="A6" s="96"/>
      <c r="B6" s="22"/>
      <c r="C6" s="909" t="s">
        <v>288</v>
      </c>
      <c r="D6" s="913" t="s">
        <v>309</v>
      </c>
      <c r="E6" s="914"/>
      <c r="F6" s="909" t="s">
        <v>315</v>
      </c>
      <c r="G6" s="909" t="s">
        <v>316</v>
      </c>
      <c r="H6" s="911" t="s">
        <v>290</v>
      </c>
      <c r="I6" s="24"/>
    </row>
    <row r="7" spans="1:9" ht="69">
      <c r="A7" s="96"/>
      <c r="B7" s="22"/>
      <c r="C7" s="910"/>
      <c r="D7" s="189" t="s">
        <v>291</v>
      </c>
      <c r="E7" s="189" t="s">
        <v>289</v>
      </c>
      <c r="F7" s="910"/>
      <c r="G7" s="910"/>
      <c r="H7" s="912"/>
      <c r="I7" s="24"/>
    </row>
    <row r="8" spans="1:9">
      <c r="A8" s="54">
        <v>1</v>
      </c>
      <c r="B8" s="117" t="s">
        <v>134</v>
      </c>
      <c r="C8" s="178">
        <v>368922397.070602</v>
      </c>
      <c r="D8" s="179"/>
      <c r="E8" s="178"/>
      <c r="F8" s="178">
        <v>71299713.909786686</v>
      </c>
      <c r="G8" s="230">
        <v>71299713.909786686</v>
      </c>
      <c r="H8" s="195">
        <f>G8/(C8+E8)</f>
        <v>0.19326480169254079</v>
      </c>
    </row>
    <row r="9" spans="1:9" ht="15" customHeight="1">
      <c r="A9" s="54">
        <v>2</v>
      </c>
      <c r="B9" s="117" t="s">
        <v>135</v>
      </c>
      <c r="C9" s="178"/>
      <c r="D9" s="179"/>
      <c r="E9" s="178"/>
      <c r="F9" s="178"/>
      <c r="G9" s="230"/>
      <c r="H9" s="195"/>
    </row>
    <row r="10" spans="1:9">
      <c r="A10" s="54">
        <v>3</v>
      </c>
      <c r="B10" s="117" t="s">
        <v>136</v>
      </c>
      <c r="C10" s="178"/>
      <c r="D10" s="179"/>
      <c r="E10" s="178"/>
      <c r="F10" s="178"/>
      <c r="G10" s="230"/>
      <c r="H10" s="195"/>
    </row>
    <row r="11" spans="1:9">
      <c r="A11" s="54">
        <v>4</v>
      </c>
      <c r="B11" s="117" t="s">
        <v>137</v>
      </c>
      <c r="C11" s="178"/>
      <c r="D11" s="179"/>
      <c r="E11" s="178"/>
      <c r="F11" s="178"/>
      <c r="G11" s="230"/>
      <c r="H11" s="195"/>
    </row>
    <row r="12" spans="1:9">
      <c r="A12" s="54">
        <v>5</v>
      </c>
      <c r="B12" s="117" t="s">
        <v>949</v>
      </c>
      <c r="C12" s="178">
        <v>39657661.72001797</v>
      </c>
      <c r="D12" s="179"/>
      <c r="E12" s="178"/>
      <c r="F12" s="178">
        <v>39657661.72001797</v>
      </c>
      <c r="G12" s="230">
        <v>346864.75999999791</v>
      </c>
      <c r="H12" s="195">
        <f t="shared" ref="H12:H21" si="0">G12/(C12+E12)</f>
        <v>8.7464753330353633E-3</v>
      </c>
    </row>
    <row r="13" spans="1:9">
      <c r="A13" s="54">
        <v>6</v>
      </c>
      <c r="B13" s="117" t="s">
        <v>138</v>
      </c>
      <c r="C13" s="178">
        <v>112103658.71614917</v>
      </c>
      <c r="D13" s="179"/>
      <c r="E13" s="178"/>
      <c r="F13" s="178">
        <v>31284313.71688316</v>
      </c>
      <c r="G13" s="230">
        <v>31284313.71688316</v>
      </c>
      <c r="H13" s="195">
        <f t="shared" si="0"/>
        <v>0.27906594731306905</v>
      </c>
    </row>
    <row r="14" spans="1:9">
      <c r="A14" s="54">
        <v>7</v>
      </c>
      <c r="B14" s="117" t="s">
        <v>71</v>
      </c>
      <c r="C14" s="178">
        <v>429539938.96394771</v>
      </c>
      <c r="D14" s="179">
        <v>166532479.87367508</v>
      </c>
      <c r="E14" s="178">
        <v>30093951.193149108</v>
      </c>
      <c r="F14" s="179">
        <v>459633890.1570968</v>
      </c>
      <c r="G14" s="230">
        <v>459447009.11605585</v>
      </c>
      <c r="H14" s="195">
        <f>G14/(C14+E14)</f>
        <v>0.99959341326859719</v>
      </c>
    </row>
    <row r="15" spans="1:9">
      <c r="A15" s="54">
        <v>8</v>
      </c>
      <c r="B15" s="117" t="s">
        <v>72</v>
      </c>
      <c r="C15" s="178">
        <v>1782258741.4914258</v>
      </c>
      <c r="D15" s="179">
        <v>65556925.033931628</v>
      </c>
      <c r="E15" s="178">
        <v>21519990.150577582</v>
      </c>
      <c r="F15" s="179">
        <v>1352834048.7315025</v>
      </c>
      <c r="G15" s="230">
        <v>1338355176.4754989</v>
      </c>
      <c r="H15" s="195">
        <f t="shared" si="0"/>
        <v>0.74197303305443496</v>
      </c>
    </row>
    <row r="16" spans="1:9">
      <c r="A16" s="54">
        <v>9</v>
      </c>
      <c r="B16" s="117" t="s">
        <v>950</v>
      </c>
      <c r="C16" s="178">
        <v>389714993.63864392</v>
      </c>
      <c r="D16" s="179"/>
      <c r="E16" s="178"/>
      <c r="F16" s="179">
        <v>136400247.77352536</v>
      </c>
      <c r="G16" s="230">
        <v>136230819.78557217</v>
      </c>
      <c r="H16" s="195">
        <f t="shared" si="0"/>
        <v>0.3495652515537796</v>
      </c>
    </row>
    <row r="17" spans="1:8">
      <c r="A17" s="54">
        <v>10</v>
      </c>
      <c r="B17" s="117" t="s">
        <v>67</v>
      </c>
      <c r="C17" s="178">
        <v>34834223.824145958</v>
      </c>
      <c r="D17" s="179"/>
      <c r="E17" s="178"/>
      <c r="F17" s="179">
        <v>35672206.470100477</v>
      </c>
      <c r="G17" s="230">
        <v>35672206.470100477</v>
      </c>
      <c r="H17" s="195">
        <f t="shared" si="0"/>
        <v>1.0240563030824203</v>
      </c>
    </row>
    <row r="18" spans="1:8">
      <c r="A18" s="54">
        <v>11</v>
      </c>
      <c r="B18" s="117" t="s">
        <v>68</v>
      </c>
      <c r="C18" s="178">
        <v>1921122</v>
      </c>
      <c r="D18" s="179"/>
      <c r="E18" s="178"/>
      <c r="F18" s="179">
        <v>4802805</v>
      </c>
      <c r="G18" s="230">
        <v>4802805</v>
      </c>
      <c r="H18" s="195">
        <f t="shared" si="0"/>
        <v>2.5</v>
      </c>
    </row>
    <row r="19" spans="1:8">
      <c r="A19" s="54">
        <v>12</v>
      </c>
      <c r="B19" s="117" t="s">
        <v>69</v>
      </c>
      <c r="C19" s="178"/>
      <c r="D19" s="179"/>
      <c r="E19" s="178"/>
      <c r="F19" s="179"/>
      <c r="G19" s="230"/>
      <c r="H19" s="195"/>
    </row>
    <row r="20" spans="1:8">
      <c r="A20" s="54">
        <v>13</v>
      </c>
      <c r="B20" s="117" t="s">
        <v>70</v>
      </c>
      <c r="C20" s="178"/>
      <c r="D20" s="179"/>
      <c r="E20" s="178"/>
      <c r="F20" s="179"/>
      <c r="G20" s="230"/>
      <c r="H20" s="195"/>
    </row>
    <row r="21" spans="1:8">
      <c r="A21" s="54">
        <v>14</v>
      </c>
      <c r="B21" s="117" t="s">
        <v>154</v>
      </c>
      <c r="C21" s="178">
        <v>579861807.20200014</v>
      </c>
      <c r="D21" s="179"/>
      <c r="E21" s="178"/>
      <c r="F21" s="179">
        <v>180343053.37200007</v>
      </c>
      <c r="G21" s="230">
        <v>180343053.37200007</v>
      </c>
      <c r="H21" s="195">
        <f t="shared" si="0"/>
        <v>0.31101040132683877</v>
      </c>
    </row>
    <row r="22" spans="1:8" ht="14.4" thickBot="1">
      <c r="A22" s="98"/>
      <c r="B22" s="104" t="s">
        <v>66</v>
      </c>
      <c r="C22" s="171">
        <f>SUM(C8:C21)</f>
        <v>3738814544.6269321</v>
      </c>
      <c r="D22" s="171">
        <f>SUM(D8:D21)</f>
        <v>232089404.90760672</v>
      </c>
      <c r="E22" s="171">
        <f>SUM(E8:E21)</f>
        <v>51613941.343726695</v>
      </c>
      <c r="F22" s="171">
        <f>SUM(F8:F21)</f>
        <v>2311927940.850913</v>
      </c>
      <c r="G22" s="171">
        <f>SUM(G8:G21)</f>
        <v>2257781962.6058974</v>
      </c>
      <c r="H22" s="196">
        <f>G22/(C22+E22)</f>
        <v>0.59565349167317716</v>
      </c>
    </row>
    <row r="28" spans="1:8" ht="10.5" customHeight="1"/>
  </sheetData>
  <mergeCells count="5">
    <mergeCell ref="C6:C7"/>
    <mergeCell ref="F6:F7"/>
    <mergeCell ref="G6:G7"/>
    <mergeCell ref="H6:H7"/>
    <mergeCell ref="D6:E6"/>
  </mergeCells>
  <pageMargins left="0.7" right="0.7" top="0.75" bottom="0.75" header="0.3" footer="0.3"/>
  <pageSetup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7" activePane="bottomRight" state="frozen"/>
      <selection activeCell="K13" sqref="K13"/>
      <selection pane="topRight" activeCell="K13" sqref="K13"/>
      <selection pane="bottomLeft" activeCell="K13" sqref="K13"/>
      <selection pane="bottomRight" activeCell="K13" sqref="K13"/>
    </sheetView>
  </sheetViews>
  <sheetFormatPr defaultColWidth="9.109375" defaultRowHeight="13.8"/>
  <cols>
    <col min="1" max="1" width="10.5546875" style="220" bestFit="1" customWidth="1"/>
    <col min="2" max="2" width="104.109375" style="220" customWidth="1"/>
    <col min="3" max="3" width="14.88671875" style="220" bestFit="1" customWidth="1"/>
    <col min="4" max="4" width="12.6640625" style="220" customWidth="1"/>
    <col min="5" max="5" width="14.44140625" style="220" bestFit="1" customWidth="1"/>
    <col min="6" max="8" width="12.6640625" style="220" customWidth="1"/>
    <col min="9" max="9" width="13.33203125" style="220" bestFit="1" customWidth="1"/>
    <col min="10" max="11" width="12.6640625" style="220" customWidth="1"/>
    <col min="12" max="16384" width="9.109375" style="220"/>
  </cols>
  <sheetData>
    <row r="1" spans="1:11">
      <c r="A1" s="220" t="s">
        <v>108</v>
      </c>
      <c r="B1" s="220" t="str">
        <f>Info!C2</f>
        <v>სს ”ლიბერთი ბანკი”</v>
      </c>
    </row>
    <row r="2" spans="1:11">
      <c r="A2" s="220" t="s">
        <v>109</v>
      </c>
      <c r="B2" s="555">
        <f>'1. key ratios'!B2</f>
        <v>45107</v>
      </c>
      <c r="C2" s="221"/>
      <c r="D2" s="221"/>
    </row>
    <row r="3" spans="1:11">
      <c r="B3" s="221"/>
      <c r="C3" s="221"/>
      <c r="D3" s="221"/>
    </row>
    <row r="4" spans="1:11" ht="14.4" thickBot="1">
      <c r="A4" s="220" t="s">
        <v>352</v>
      </c>
      <c r="B4" s="190" t="s">
        <v>351</v>
      </c>
      <c r="C4" s="221"/>
      <c r="D4" s="221"/>
    </row>
    <row r="5" spans="1:11" ht="30" customHeight="1">
      <c r="A5" s="918"/>
      <c r="B5" s="919"/>
      <c r="C5" s="916" t="s">
        <v>384</v>
      </c>
      <c r="D5" s="916"/>
      <c r="E5" s="916"/>
      <c r="F5" s="916" t="s">
        <v>385</v>
      </c>
      <c r="G5" s="916"/>
      <c r="H5" s="916"/>
      <c r="I5" s="916" t="s">
        <v>386</v>
      </c>
      <c r="J5" s="916"/>
      <c r="K5" s="917"/>
    </row>
    <row r="6" spans="1:11">
      <c r="A6" s="218"/>
      <c r="B6" s="219"/>
      <c r="C6" s="222" t="s">
        <v>26</v>
      </c>
      <c r="D6" s="222" t="s">
        <v>90</v>
      </c>
      <c r="E6" s="222" t="s">
        <v>66</v>
      </c>
      <c r="F6" s="222" t="s">
        <v>26</v>
      </c>
      <c r="G6" s="222" t="s">
        <v>90</v>
      </c>
      <c r="H6" s="222" t="s">
        <v>66</v>
      </c>
      <c r="I6" s="222" t="s">
        <v>26</v>
      </c>
      <c r="J6" s="222" t="s">
        <v>90</v>
      </c>
      <c r="K6" s="224" t="s">
        <v>66</v>
      </c>
    </row>
    <row r="7" spans="1:11">
      <c r="A7" s="225" t="s">
        <v>322</v>
      </c>
      <c r="B7" s="217"/>
      <c r="C7" s="217"/>
      <c r="D7" s="217"/>
      <c r="E7" s="217"/>
      <c r="F7" s="217"/>
      <c r="G7" s="217"/>
      <c r="H7" s="217"/>
      <c r="I7" s="217"/>
      <c r="J7" s="217"/>
      <c r="K7" s="226"/>
    </row>
    <row r="8" spans="1:11">
      <c r="A8" s="216">
        <v>1</v>
      </c>
      <c r="B8" s="201" t="s">
        <v>322</v>
      </c>
      <c r="C8" s="613"/>
      <c r="D8" s="613"/>
      <c r="E8" s="613"/>
      <c r="F8" s="614">
        <v>458400697.63196546</v>
      </c>
      <c r="G8" s="614">
        <v>276577543.60064816</v>
      </c>
      <c r="H8" s="614">
        <v>734978241.23261404</v>
      </c>
      <c r="I8" s="614">
        <v>453074507.52251494</v>
      </c>
      <c r="J8" s="614">
        <v>191175229.44224972</v>
      </c>
      <c r="K8" s="615">
        <v>644249736.96476495</v>
      </c>
    </row>
    <row r="9" spans="1:11">
      <c r="A9" s="225" t="s">
        <v>323</v>
      </c>
      <c r="B9" s="217"/>
      <c r="C9" s="616"/>
      <c r="D9" s="616"/>
      <c r="E9" s="616"/>
      <c r="F9" s="616"/>
      <c r="G9" s="616"/>
      <c r="H9" s="616"/>
      <c r="I9" s="616"/>
      <c r="J9" s="616"/>
      <c r="K9" s="617"/>
    </row>
    <row r="10" spans="1:11">
      <c r="A10" s="227">
        <v>2</v>
      </c>
      <c r="B10" s="202" t="s">
        <v>324</v>
      </c>
      <c r="C10" s="618">
        <v>944399706.74258387</v>
      </c>
      <c r="D10" s="619">
        <v>458453132.82927483</v>
      </c>
      <c r="E10" s="619">
        <v>1402852839.5718586</v>
      </c>
      <c r="F10" s="619">
        <v>151711019.07583603</v>
      </c>
      <c r="G10" s="619">
        <v>104902350.0520768</v>
      </c>
      <c r="H10" s="619">
        <v>256613369.12791288</v>
      </c>
      <c r="I10" s="619">
        <v>39511541.229876436</v>
      </c>
      <c r="J10" s="619">
        <v>28362574.240358315</v>
      </c>
      <c r="K10" s="620">
        <v>67874115.470234782</v>
      </c>
    </row>
    <row r="11" spans="1:11">
      <c r="A11" s="227">
        <v>3</v>
      </c>
      <c r="B11" s="202" t="s">
        <v>325</v>
      </c>
      <c r="C11" s="618">
        <v>1035018143.304022</v>
      </c>
      <c r="D11" s="619">
        <v>339480709.9991402</v>
      </c>
      <c r="E11" s="619">
        <v>1374498853.3031619</v>
      </c>
      <c r="F11" s="619">
        <v>307248364.12872803</v>
      </c>
      <c r="G11" s="619">
        <v>78707819.778090239</v>
      </c>
      <c r="H11" s="619">
        <v>385956183.90681815</v>
      </c>
      <c r="I11" s="619">
        <v>260395262.8278318</v>
      </c>
      <c r="J11" s="619">
        <v>67442746.681048349</v>
      </c>
      <c r="K11" s="620">
        <v>327838009.50888044</v>
      </c>
    </row>
    <row r="12" spans="1:11">
      <c r="A12" s="227">
        <v>4</v>
      </c>
      <c r="B12" s="202" t="s">
        <v>326</v>
      </c>
      <c r="C12" s="618">
        <v>0</v>
      </c>
      <c r="D12" s="619">
        <v>0</v>
      </c>
      <c r="E12" s="619">
        <v>0</v>
      </c>
      <c r="F12" s="619">
        <v>0</v>
      </c>
      <c r="G12" s="619">
        <v>0</v>
      </c>
      <c r="H12" s="619">
        <v>0</v>
      </c>
      <c r="I12" s="619">
        <v>0</v>
      </c>
      <c r="J12" s="619">
        <v>0</v>
      </c>
      <c r="K12" s="620">
        <v>0</v>
      </c>
    </row>
    <row r="13" spans="1:11">
      <c r="A13" s="227">
        <v>5</v>
      </c>
      <c r="B13" s="202" t="s">
        <v>327</v>
      </c>
      <c r="C13" s="618">
        <v>17952.898681318689</v>
      </c>
      <c r="D13" s="619">
        <v>0</v>
      </c>
      <c r="E13" s="619">
        <v>17952.898681318689</v>
      </c>
      <c r="F13" s="619">
        <v>17952.898681318689</v>
      </c>
      <c r="G13" s="619">
        <v>0</v>
      </c>
      <c r="H13" s="619">
        <v>17952.898681318689</v>
      </c>
      <c r="I13" s="619">
        <v>17952.898681318689</v>
      </c>
      <c r="J13" s="619">
        <v>0</v>
      </c>
      <c r="K13" s="620">
        <v>17952.898681318689</v>
      </c>
    </row>
    <row r="14" spans="1:11">
      <c r="A14" s="227">
        <v>6</v>
      </c>
      <c r="B14" s="202" t="s">
        <v>342</v>
      </c>
      <c r="C14" s="618">
        <v>41659032.926373616</v>
      </c>
      <c r="D14" s="619">
        <v>5645594.6893450907</v>
      </c>
      <c r="E14" s="619">
        <v>47304627.615718707</v>
      </c>
      <c r="F14" s="619">
        <v>18897381.149821427</v>
      </c>
      <c r="G14" s="619">
        <v>22490662.55612069</v>
      </c>
      <c r="H14" s="619">
        <v>41388043.705942132</v>
      </c>
      <c r="I14" s="619">
        <v>6336626.2607142869</v>
      </c>
      <c r="J14" s="619">
        <v>7835998.5199191216</v>
      </c>
      <c r="K14" s="620">
        <v>14172624.780633412</v>
      </c>
    </row>
    <row r="15" spans="1:11">
      <c r="A15" s="227">
        <v>7</v>
      </c>
      <c r="B15" s="202" t="s">
        <v>329</v>
      </c>
      <c r="C15" s="618">
        <v>158524180.33611709</v>
      </c>
      <c r="D15" s="619">
        <v>51259468.231317319</v>
      </c>
      <c r="E15" s="619">
        <v>209783648.56743443</v>
      </c>
      <c r="F15" s="619">
        <v>50645632.606813192</v>
      </c>
      <c r="G15" s="619">
        <v>11865149.758769229</v>
      </c>
      <c r="H15" s="619">
        <v>62510782.365582421</v>
      </c>
      <c r="I15" s="619">
        <v>49235638.139549442</v>
      </c>
      <c r="J15" s="619">
        <v>12381784.752411971</v>
      </c>
      <c r="K15" s="620">
        <v>61617422.891961403</v>
      </c>
    </row>
    <row r="16" spans="1:11">
      <c r="A16" s="227">
        <v>8</v>
      </c>
      <c r="B16" s="203" t="s">
        <v>330</v>
      </c>
      <c r="C16" s="618">
        <v>2179619016.207778</v>
      </c>
      <c r="D16" s="619">
        <v>854838905.74907744</v>
      </c>
      <c r="E16" s="619">
        <v>3034457921.9568553</v>
      </c>
      <c r="F16" s="619">
        <v>528520349.85988003</v>
      </c>
      <c r="G16" s="619">
        <v>217965982.14505696</v>
      </c>
      <c r="H16" s="619">
        <v>746486332.00493693</v>
      </c>
      <c r="I16" s="619">
        <v>355497021.35665333</v>
      </c>
      <c r="J16" s="619">
        <v>116023104.19373776</v>
      </c>
      <c r="K16" s="620">
        <v>471520125.55039108</v>
      </c>
    </row>
    <row r="17" spans="1:11">
      <c r="A17" s="225" t="s">
        <v>331</v>
      </c>
      <c r="B17" s="217"/>
      <c r="C17" s="616"/>
      <c r="D17" s="616"/>
      <c r="E17" s="616"/>
      <c r="F17" s="616"/>
      <c r="G17" s="616"/>
      <c r="H17" s="616"/>
      <c r="I17" s="616"/>
      <c r="J17" s="616"/>
      <c r="K17" s="617"/>
    </row>
    <row r="18" spans="1:11">
      <c r="A18" s="227">
        <v>9</v>
      </c>
      <c r="B18" s="202" t="s">
        <v>332</v>
      </c>
      <c r="C18" s="618">
        <v>6686263.7362637362</v>
      </c>
      <c r="D18" s="619">
        <v>0</v>
      </c>
      <c r="E18" s="619">
        <v>6686263.7362637362</v>
      </c>
      <c r="F18" s="619">
        <v>0</v>
      </c>
      <c r="G18" s="619">
        <v>0</v>
      </c>
      <c r="H18" s="619">
        <v>0</v>
      </c>
      <c r="I18" s="619">
        <v>0</v>
      </c>
      <c r="J18" s="619">
        <v>0</v>
      </c>
      <c r="K18" s="620">
        <v>0</v>
      </c>
    </row>
    <row r="19" spans="1:11">
      <c r="A19" s="227">
        <v>10</v>
      </c>
      <c r="B19" s="202" t="s">
        <v>333</v>
      </c>
      <c r="C19" s="618">
        <v>1892330796.26829</v>
      </c>
      <c r="D19" s="619">
        <v>502958805.01414174</v>
      </c>
      <c r="E19" s="619">
        <v>2395289601.282433</v>
      </c>
      <c r="F19" s="619">
        <v>95697180.32605879</v>
      </c>
      <c r="G19" s="619">
        <v>25504073.710894495</v>
      </c>
      <c r="H19" s="619">
        <v>121201254.03695334</v>
      </c>
      <c r="I19" s="619">
        <v>101042236.78957528</v>
      </c>
      <c r="J19" s="619">
        <v>114714138.96893981</v>
      </c>
      <c r="K19" s="620">
        <v>215756375.75851503</v>
      </c>
    </row>
    <row r="20" spans="1:11">
      <c r="A20" s="227">
        <v>11</v>
      </c>
      <c r="B20" s="202" t="s">
        <v>334</v>
      </c>
      <c r="C20" s="618">
        <v>41223771.261963911</v>
      </c>
      <c r="D20" s="619">
        <v>10631936.50046467</v>
      </c>
      <c r="E20" s="619">
        <v>51855707.762428612</v>
      </c>
      <c r="F20" s="619">
        <v>1052615.5510086452</v>
      </c>
      <c r="G20" s="619">
        <v>1110916.6019353296</v>
      </c>
      <c r="H20" s="619">
        <v>2163532.1529439748</v>
      </c>
      <c r="I20" s="619">
        <v>1052615.5510086452</v>
      </c>
      <c r="J20" s="619">
        <v>1110916.6019353296</v>
      </c>
      <c r="K20" s="620">
        <v>2163532.1529439748</v>
      </c>
    </row>
    <row r="21" spans="1:11" ht="14.4" thickBot="1">
      <c r="A21" s="148">
        <v>12</v>
      </c>
      <c r="B21" s="228" t="s">
        <v>335</v>
      </c>
      <c r="C21" s="621">
        <v>1940240831.2665176</v>
      </c>
      <c r="D21" s="622">
        <v>513590741.51460642</v>
      </c>
      <c r="E21" s="621">
        <v>2453831572.7811241</v>
      </c>
      <c r="F21" s="622">
        <v>96749795.877067432</v>
      </c>
      <c r="G21" s="622">
        <v>26614990.312829826</v>
      </c>
      <c r="H21" s="622">
        <v>123364786.18989731</v>
      </c>
      <c r="I21" s="622">
        <v>102094852.34058392</v>
      </c>
      <c r="J21" s="622">
        <v>115825055.57087514</v>
      </c>
      <c r="K21" s="623">
        <v>217919907.91145906</v>
      </c>
    </row>
    <row r="22" spans="1:11" ht="38.25" customHeight="1" thickBot="1">
      <c r="A22" s="214"/>
      <c r="B22" s="215"/>
      <c r="C22" s="215"/>
      <c r="D22" s="215"/>
      <c r="E22" s="215"/>
      <c r="F22" s="915" t="s">
        <v>336</v>
      </c>
      <c r="G22" s="916"/>
      <c r="H22" s="916"/>
      <c r="I22" s="915" t="s">
        <v>337</v>
      </c>
      <c r="J22" s="916"/>
      <c r="K22" s="917"/>
    </row>
    <row r="23" spans="1:11">
      <c r="A23" s="207">
        <v>13</v>
      </c>
      <c r="B23" s="204" t="s">
        <v>322</v>
      </c>
      <c r="C23" s="213"/>
      <c r="D23" s="213"/>
      <c r="E23" s="213"/>
      <c r="F23" s="624">
        <v>458400697.63196546</v>
      </c>
      <c r="G23" s="624">
        <v>276577543.60064816</v>
      </c>
      <c r="H23" s="624">
        <v>734978241.23261356</v>
      </c>
      <c r="I23" s="624">
        <v>453074507.52251494</v>
      </c>
      <c r="J23" s="624">
        <v>191175229.44224972</v>
      </c>
      <c r="K23" s="625">
        <v>644249736.9647646</v>
      </c>
    </row>
    <row r="24" spans="1:11" ht="14.4" thickBot="1">
      <c r="A24" s="208">
        <v>14</v>
      </c>
      <c r="B24" s="205" t="s">
        <v>338</v>
      </c>
      <c r="C24" s="229"/>
      <c r="D24" s="211"/>
      <c r="E24" s="212"/>
      <c r="F24" s="626">
        <v>431770553.98281258</v>
      </c>
      <c r="G24" s="626">
        <v>191350991.83222714</v>
      </c>
      <c r="H24" s="626">
        <v>623121545.81503963</v>
      </c>
      <c r="I24" s="626">
        <v>253402169.01606941</v>
      </c>
      <c r="J24" s="626">
        <v>29005776.04843444</v>
      </c>
      <c r="K24" s="627">
        <v>253600217.63893202</v>
      </c>
    </row>
    <row r="25" spans="1:11" ht="14.4" thickBot="1">
      <c r="A25" s="209">
        <v>15</v>
      </c>
      <c r="B25" s="206" t="s">
        <v>339</v>
      </c>
      <c r="C25" s="210"/>
      <c r="D25" s="210"/>
      <c r="E25" s="210"/>
      <c r="F25" s="628">
        <v>1.0616766090311311</v>
      </c>
      <c r="G25" s="628">
        <v>1.4453938333549168</v>
      </c>
      <c r="H25" s="628">
        <v>1.1795102354730262</v>
      </c>
      <c r="I25" s="628">
        <v>1.7879661775656837</v>
      </c>
      <c r="J25" s="628">
        <v>6.5909365473628903</v>
      </c>
      <c r="K25" s="629">
        <v>2.540414763689308</v>
      </c>
    </row>
    <row r="28" spans="1:11" ht="41.4">
      <c r="B28" s="23" t="s">
        <v>383</v>
      </c>
    </row>
  </sheetData>
  <mergeCells count="6">
    <mergeCell ref="F22:H22"/>
    <mergeCell ref="I22:K22"/>
    <mergeCell ref="A5:B5"/>
    <mergeCell ref="C5:E5"/>
    <mergeCell ref="F5:H5"/>
    <mergeCell ref="I5:K5"/>
  </mergeCells>
  <pageMargins left="0.7" right="0.7" top="0.75" bottom="0.75" header="0.3" footer="0.3"/>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Normal="100" workbookViewId="0">
      <pane xSplit="1" ySplit="5" topLeftCell="B6" activePane="bottomRight" state="frozen"/>
      <selection activeCell="K13" sqref="K13"/>
      <selection pane="topRight" activeCell="K13" sqref="K13"/>
      <selection pane="bottomLeft" activeCell="K13" sqref="K13"/>
      <selection pane="bottomRight" activeCell="K13" sqref="K13"/>
    </sheetView>
  </sheetViews>
  <sheetFormatPr defaultColWidth="9.109375" defaultRowHeight="13.8"/>
  <cols>
    <col min="1" max="1" width="10.5546875" style="39" bestFit="1" customWidth="1"/>
    <col min="2" max="2" width="59" style="39" customWidth="1"/>
    <col min="3" max="3" width="15.5546875" style="39" bestFit="1" customWidth="1"/>
    <col min="4" max="4" width="10" style="39" bestFit="1" customWidth="1"/>
    <col min="5" max="5" width="18.33203125" style="39" bestFit="1" customWidth="1"/>
    <col min="6" max="10" width="10.6640625" style="39" customWidth="1"/>
    <col min="11" max="11" width="11.5546875" style="39" bestFit="1" customWidth="1"/>
    <col min="12" max="13" width="10.6640625" style="39" customWidth="1"/>
    <col min="14" max="14" width="21.6640625" style="39" customWidth="1"/>
    <col min="15" max="16384" width="9.109375" style="12"/>
  </cols>
  <sheetData>
    <row r="1" spans="1:14">
      <c r="A1" s="5" t="s">
        <v>108</v>
      </c>
      <c r="B1" s="39" t="str">
        <f>Info!C2</f>
        <v>სს ”ლიბერთი ბანკი”</v>
      </c>
    </row>
    <row r="2" spans="1:14" ht="14.25" customHeight="1">
      <c r="A2" s="39" t="s">
        <v>109</v>
      </c>
      <c r="B2" s="555">
        <f>'1. key ratios'!B2</f>
        <v>45107</v>
      </c>
    </row>
    <row r="3" spans="1:14" ht="14.25" customHeight="1"/>
    <row r="4" spans="1:14" ht="14.4" thickBot="1">
      <c r="A4" s="2" t="s">
        <v>262</v>
      </c>
      <c r="B4" s="56" t="s">
        <v>74</v>
      </c>
    </row>
    <row r="5" spans="1:14" s="25" customFormat="1">
      <c r="A5" s="113"/>
      <c r="B5" s="114"/>
      <c r="C5" s="115" t="s">
        <v>0</v>
      </c>
      <c r="D5" s="115" t="s">
        <v>1</v>
      </c>
      <c r="E5" s="115" t="s">
        <v>2</v>
      </c>
      <c r="F5" s="115" t="s">
        <v>3</v>
      </c>
      <c r="G5" s="115" t="s">
        <v>4</v>
      </c>
      <c r="H5" s="115" t="s">
        <v>5</v>
      </c>
      <c r="I5" s="115" t="s">
        <v>145</v>
      </c>
      <c r="J5" s="115" t="s">
        <v>146</v>
      </c>
      <c r="K5" s="115" t="s">
        <v>147</v>
      </c>
      <c r="L5" s="115" t="s">
        <v>148</v>
      </c>
      <c r="M5" s="115" t="s">
        <v>149</v>
      </c>
      <c r="N5" s="116" t="s">
        <v>150</v>
      </c>
    </row>
    <row r="6" spans="1:14" ht="75.75" customHeight="1">
      <c r="A6" s="105"/>
      <c r="B6" s="68"/>
      <c r="C6" s="69" t="s">
        <v>84</v>
      </c>
      <c r="D6" s="70" t="s">
        <v>73</v>
      </c>
      <c r="E6" s="71" t="s">
        <v>83</v>
      </c>
      <c r="F6" s="72">
        <v>0</v>
      </c>
      <c r="G6" s="72">
        <v>0.2</v>
      </c>
      <c r="H6" s="72">
        <v>0.35</v>
      </c>
      <c r="I6" s="72">
        <v>0.5</v>
      </c>
      <c r="J6" s="72">
        <v>0.75</v>
      </c>
      <c r="K6" s="72">
        <v>1</v>
      </c>
      <c r="L6" s="72">
        <v>1.5</v>
      </c>
      <c r="M6" s="72">
        <v>2.5</v>
      </c>
      <c r="N6" s="106" t="s">
        <v>74</v>
      </c>
    </row>
    <row r="7" spans="1:14">
      <c r="A7" s="107">
        <v>1</v>
      </c>
      <c r="B7" s="73" t="s">
        <v>75</v>
      </c>
      <c r="C7" s="674">
        <f>SUM(C8:C13)</f>
        <v>167401445</v>
      </c>
      <c r="D7" s="675"/>
      <c r="E7" s="676">
        <f t="shared" ref="E7:M7" si="0">SUM(E8:E13)</f>
        <v>10763624.77</v>
      </c>
      <c r="F7" s="674">
        <f>SUM(F8:F13)</f>
        <v>0</v>
      </c>
      <c r="G7" s="674">
        <f t="shared" si="0"/>
        <v>0</v>
      </c>
      <c r="H7" s="674">
        <f t="shared" si="0"/>
        <v>0</v>
      </c>
      <c r="I7" s="674">
        <f t="shared" si="0"/>
        <v>0</v>
      </c>
      <c r="J7" s="674">
        <f t="shared" si="0"/>
        <v>0</v>
      </c>
      <c r="K7" s="674">
        <f t="shared" si="0"/>
        <v>10763624.77</v>
      </c>
      <c r="L7" s="674">
        <f t="shared" si="0"/>
        <v>0</v>
      </c>
      <c r="M7" s="674">
        <f t="shared" si="0"/>
        <v>0</v>
      </c>
      <c r="N7" s="108">
        <f>SUM(N8:N13)</f>
        <v>10763624.77</v>
      </c>
    </row>
    <row r="8" spans="1:14">
      <c r="A8" s="107">
        <v>1.1000000000000001</v>
      </c>
      <c r="B8" s="74" t="s">
        <v>76</v>
      </c>
      <c r="C8" s="677">
        <v>64541144</v>
      </c>
      <c r="D8" s="678">
        <v>0.02</v>
      </c>
      <c r="E8" s="676">
        <f>C8*D8</f>
        <v>1290822.8800000001</v>
      </c>
      <c r="F8" s="677"/>
      <c r="G8" s="677"/>
      <c r="H8" s="677"/>
      <c r="I8" s="677"/>
      <c r="J8" s="677"/>
      <c r="K8" s="677">
        <v>1290822.8800000001</v>
      </c>
      <c r="L8" s="677"/>
      <c r="M8" s="677"/>
      <c r="N8" s="108">
        <f>SUMPRODUCT($F$6:$M$6,F8:M8)</f>
        <v>1290822.8800000001</v>
      </c>
    </row>
    <row r="9" spans="1:14">
      <c r="A9" s="107">
        <v>1.2</v>
      </c>
      <c r="B9" s="74" t="s">
        <v>77</v>
      </c>
      <c r="C9" s="677">
        <v>0</v>
      </c>
      <c r="D9" s="678">
        <v>0.05</v>
      </c>
      <c r="E9" s="676">
        <f>C9*D9</f>
        <v>0</v>
      </c>
      <c r="F9" s="677"/>
      <c r="G9" s="677"/>
      <c r="H9" s="677"/>
      <c r="I9" s="677"/>
      <c r="J9" s="677"/>
      <c r="K9" s="677">
        <v>0</v>
      </c>
      <c r="L9" s="677"/>
      <c r="M9" s="677"/>
      <c r="N9" s="108">
        <f t="shared" ref="N9:N12" si="1">SUMPRODUCT($F$6:$M$6,F9:M9)</f>
        <v>0</v>
      </c>
    </row>
    <row r="10" spans="1:14">
      <c r="A10" s="107">
        <v>1.3</v>
      </c>
      <c r="B10" s="74" t="s">
        <v>78</v>
      </c>
      <c r="C10" s="677">
        <v>61394374</v>
      </c>
      <c r="D10" s="678">
        <v>0.08</v>
      </c>
      <c r="E10" s="676">
        <f>C10*D10</f>
        <v>4911549.92</v>
      </c>
      <c r="F10" s="677"/>
      <c r="G10" s="677"/>
      <c r="H10" s="677"/>
      <c r="I10" s="677"/>
      <c r="J10" s="677"/>
      <c r="K10" s="677">
        <v>4911549.92</v>
      </c>
      <c r="L10" s="677"/>
      <c r="M10" s="677"/>
      <c r="N10" s="108">
        <f>SUMPRODUCT($F$6:$M$6,F10:M10)</f>
        <v>4911549.92</v>
      </c>
    </row>
    <row r="11" spans="1:14">
      <c r="A11" s="107">
        <v>1.4</v>
      </c>
      <c r="B11" s="74" t="s">
        <v>79</v>
      </c>
      <c r="C11" s="677">
        <v>41465927</v>
      </c>
      <c r="D11" s="678">
        <v>0.11</v>
      </c>
      <c r="E11" s="676">
        <f>C11*D11</f>
        <v>4561251.97</v>
      </c>
      <c r="F11" s="677"/>
      <c r="G11" s="677"/>
      <c r="H11" s="677"/>
      <c r="I11" s="677"/>
      <c r="J11" s="677"/>
      <c r="K11" s="677">
        <v>4561251.97</v>
      </c>
      <c r="L11" s="677"/>
      <c r="M11" s="677"/>
      <c r="N11" s="108">
        <f t="shared" si="1"/>
        <v>4561251.97</v>
      </c>
    </row>
    <row r="12" spans="1:14">
      <c r="A12" s="107">
        <v>1.5</v>
      </c>
      <c r="B12" s="74" t="s">
        <v>80</v>
      </c>
      <c r="C12" s="677">
        <v>0</v>
      </c>
      <c r="D12" s="678">
        <v>0.14000000000000001</v>
      </c>
      <c r="E12" s="676">
        <f>C12*D12</f>
        <v>0</v>
      </c>
      <c r="F12" s="677"/>
      <c r="G12" s="677"/>
      <c r="H12" s="677"/>
      <c r="I12" s="677"/>
      <c r="J12" s="677"/>
      <c r="K12" s="677"/>
      <c r="L12" s="677"/>
      <c r="M12" s="677"/>
      <c r="N12" s="108">
        <f t="shared" si="1"/>
        <v>0</v>
      </c>
    </row>
    <row r="13" spans="1:14">
      <c r="A13" s="107">
        <v>1.6</v>
      </c>
      <c r="B13" s="75" t="s">
        <v>81</v>
      </c>
      <c r="C13" s="677">
        <v>0</v>
      </c>
      <c r="D13" s="679"/>
      <c r="E13" s="677"/>
      <c r="F13" s="677"/>
      <c r="G13" s="677"/>
      <c r="H13" s="677"/>
      <c r="I13" s="677"/>
      <c r="J13" s="677"/>
      <c r="K13" s="677"/>
      <c r="L13" s="677"/>
      <c r="M13" s="677"/>
      <c r="N13" s="108">
        <f>SUMPRODUCT($F$6:$M$6,F13:M13)</f>
        <v>0</v>
      </c>
    </row>
    <row r="14" spans="1:14">
      <c r="A14" s="107">
        <v>2</v>
      </c>
      <c r="B14" s="76" t="s">
        <v>82</v>
      </c>
      <c r="C14" s="674">
        <f>SUM(C15:C20)</f>
        <v>0</v>
      </c>
      <c r="D14" s="675"/>
      <c r="E14" s="676">
        <f t="shared" ref="E14:M14" si="2">SUM(E15:E20)</f>
        <v>0</v>
      </c>
      <c r="F14" s="677">
        <f t="shared" si="2"/>
        <v>0</v>
      </c>
      <c r="G14" s="677">
        <f t="shared" si="2"/>
        <v>0</v>
      </c>
      <c r="H14" s="677">
        <f t="shared" si="2"/>
        <v>0</v>
      </c>
      <c r="I14" s="677">
        <f t="shared" si="2"/>
        <v>0</v>
      </c>
      <c r="J14" s="677">
        <f t="shared" si="2"/>
        <v>0</v>
      </c>
      <c r="K14" s="677">
        <f t="shared" si="2"/>
        <v>0</v>
      </c>
      <c r="L14" s="677">
        <f t="shared" si="2"/>
        <v>0</v>
      </c>
      <c r="M14" s="677">
        <f t="shared" si="2"/>
        <v>0</v>
      </c>
      <c r="N14" s="108">
        <f>SUM(N15:N20)</f>
        <v>0</v>
      </c>
    </row>
    <row r="15" spans="1:14">
      <c r="A15" s="107">
        <v>2.1</v>
      </c>
      <c r="B15" s="75" t="s">
        <v>76</v>
      </c>
      <c r="C15" s="677"/>
      <c r="D15" s="678">
        <v>5.0000000000000001E-3</v>
      </c>
      <c r="E15" s="676">
        <f>C15*D15</f>
        <v>0</v>
      </c>
      <c r="F15" s="677"/>
      <c r="G15" s="677"/>
      <c r="H15" s="677"/>
      <c r="I15" s="677"/>
      <c r="J15" s="677"/>
      <c r="K15" s="677"/>
      <c r="L15" s="677"/>
      <c r="M15" s="677"/>
      <c r="N15" s="108">
        <f>SUMPRODUCT($F$6:$M$6,F15:M15)</f>
        <v>0</v>
      </c>
    </row>
    <row r="16" spans="1:14">
      <c r="A16" s="107">
        <v>2.2000000000000002</v>
      </c>
      <c r="B16" s="75" t="s">
        <v>77</v>
      </c>
      <c r="C16" s="677"/>
      <c r="D16" s="678">
        <v>0.01</v>
      </c>
      <c r="E16" s="676">
        <f>C16*D16</f>
        <v>0</v>
      </c>
      <c r="F16" s="677"/>
      <c r="G16" s="677"/>
      <c r="H16" s="677"/>
      <c r="I16" s="677"/>
      <c r="J16" s="677"/>
      <c r="K16" s="677"/>
      <c r="L16" s="677"/>
      <c r="M16" s="677"/>
      <c r="N16" s="108">
        <f t="shared" ref="N16:N20" si="3">SUMPRODUCT($F$6:$M$6,F16:M16)</f>
        <v>0</v>
      </c>
    </row>
    <row r="17" spans="1:14">
      <c r="A17" s="107">
        <v>2.2999999999999998</v>
      </c>
      <c r="B17" s="75" t="s">
        <v>78</v>
      </c>
      <c r="C17" s="677"/>
      <c r="D17" s="678">
        <v>0.02</v>
      </c>
      <c r="E17" s="676">
        <f>C17*D17</f>
        <v>0</v>
      </c>
      <c r="F17" s="677"/>
      <c r="G17" s="677"/>
      <c r="H17" s="677"/>
      <c r="I17" s="677"/>
      <c r="J17" s="677"/>
      <c r="K17" s="677"/>
      <c r="L17" s="677"/>
      <c r="M17" s="677"/>
      <c r="N17" s="108">
        <f t="shared" si="3"/>
        <v>0</v>
      </c>
    </row>
    <row r="18" spans="1:14">
      <c r="A18" s="107">
        <v>2.4</v>
      </c>
      <c r="B18" s="75" t="s">
        <v>79</v>
      </c>
      <c r="C18" s="677"/>
      <c r="D18" s="678">
        <v>0.03</v>
      </c>
      <c r="E18" s="676">
        <f>C18*D18</f>
        <v>0</v>
      </c>
      <c r="F18" s="677"/>
      <c r="G18" s="677"/>
      <c r="H18" s="677"/>
      <c r="I18" s="677"/>
      <c r="J18" s="677"/>
      <c r="K18" s="677"/>
      <c r="L18" s="677"/>
      <c r="M18" s="677"/>
      <c r="N18" s="108">
        <f t="shared" si="3"/>
        <v>0</v>
      </c>
    </row>
    <row r="19" spans="1:14">
      <c r="A19" s="107">
        <v>2.5</v>
      </c>
      <c r="B19" s="75" t="s">
        <v>80</v>
      </c>
      <c r="C19" s="677"/>
      <c r="D19" s="678">
        <v>0.04</v>
      </c>
      <c r="E19" s="676">
        <f>C19*D19</f>
        <v>0</v>
      </c>
      <c r="F19" s="677"/>
      <c r="G19" s="677"/>
      <c r="H19" s="677"/>
      <c r="I19" s="677"/>
      <c r="J19" s="677"/>
      <c r="K19" s="677"/>
      <c r="L19" s="677"/>
      <c r="M19" s="677"/>
      <c r="N19" s="108">
        <f t="shared" si="3"/>
        <v>0</v>
      </c>
    </row>
    <row r="20" spans="1:14">
      <c r="A20" s="107">
        <v>2.6</v>
      </c>
      <c r="B20" s="75" t="s">
        <v>81</v>
      </c>
      <c r="C20" s="677"/>
      <c r="D20" s="679"/>
      <c r="E20" s="680"/>
      <c r="F20" s="677"/>
      <c r="G20" s="677"/>
      <c r="H20" s="677"/>
      <c r="I20" s="677"/>
      <c r="J20" s="677"/>
      <c r="K20" s="677"/>
      <c r="L20" s="677"/>
      <c r="M20" s="677"/>
      <c r="N20" s="108">
        <f t="shared" si="3"/>
        <v>0</v>
      </c>
    </row>
    <row r="21" spans="1:14" ht="14.4" thickBot="1">
      <c r="A21" s="109">
        <v>3</v>
      </c>
      <c r="B21" s="110" t="s">
        <v>66</v>
      </c>
      <c r="C21" s="180">
        <f>C14+C7</f>
        <v>167401445</v>
      </c>
      <c r="D21" s="111"/>
      <c r="E21" s="181">
        <f>E14+E7</f>
        <v>10763624.77</v>
      </c>
      <c r="F21" s="182">
        <f>F7+F14</f>
        <v>0</v>
      </c>
      <c r="G21" s="182">
        <f t="shared" ref="G21:L21" si="4">G7+G14</f>
        <v>0</v>
      </c>
      <c r="H21" s="182">
        <f t="shared" si="4"/>
        <v>0</v>
      </c>
      <c r="I21" s="182">
        <f t="shared" si="4"/>
        <v>0</v>
      </c>
      <c r="J21" s="182">
        <f t="shared" si="4"/>
        <v>0</v>
      </c>
      <c r="K21" s="182">
        <f t="shared" si="4"/>
        <v>10763624.77</v>
      </c>
      <c r="L21" s="182">
        <f t="shared" si="4"/>
        <v>0</v>
      </c>
      <c r="M21" s="182">
        <f>M7+M14</f>
        <v>0</v>
      </c>
      <c r="N21" s="112">
        <f>N14+N7</f>
        <v>10763624.77</v>
      </c>
    </row>
    <row r="22" spans="1:14">
      <c r="E22" s="183"/>
      <c r="F22" s="183"/>
      <c r="G22" s="183"/>
      <c r="H22" s="183"/>
      <c r="I22" s="183"/>
      <c r="J22" s="183"/>
      <c r="K22" s="183"/>
      <c r="L22" s="183"/>
      <c r="M22" s="183"/>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pageSetup scale="3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Normal="100" workbookViewId="0">
      <selection activeCell="K13" sqref="K13"/>
    </sheetView>
  </sheetViews>
  <sheetFormatPr defaultRowHeight="14.4"/>
  <cols>
    <col min="1" max="1" width="11.44140625" customWidth="1"/>
    <col min="2" max="2" width="76.88671875" style="4" customWidth="1"/>
    <col min="3" max="3" width="17.5546875" customWidth="1"/>
  </cols>
  <sheetData>
    <row r="1" spans="1:3">
      <c r="A1" s="220" t="s">
        <v>108</v>
      </c>
      <c r="B1" t="str">
        <f>Info!C2</f>
        <v>სს ”ლიბერთი ბანკი”</v>
      </c>
    </row>
    <row r="2" spans="1:3">
      <c r="A2" s="220" t="s">
        <v>109</v>
      </c>
      <c r="B2" s="555">
        <f>'1. key ratios'!B2</f>
        <v>45107</v>
      </c>
    </row>
    <row r="3" spans="1:3">
      <c r="A3" s="220"/>
      <c r="B3"/>
    </row>
    <row r="4" spans="1:3">
      <c r="A4" s="220" t="s">
        <v>428</v>
      </c>
      <c r="B4" t="s">
        <v>387</v>
      </c>
    </row>
    <row r="5" spans="1:3">
      <c r="A5" s="258"/>
      <c r="B5" s="258" t="s">
        <v>388</v>
      </c>
      <c r="C5" s="270"/>
    </row>
    <row r="6" spans="1:3">
      <c r="A6" s="259">
        <v>1</v>
      </c>
      <c r="B6" s="271" t="s">
        <v>440</v>
      </c>
      <c r="C6" s="272">
        <v>3738814544.6269321</v>
      </c>
    </row>
    <row r="7" spans="1:3">
      <c r="A7" s="259">
        <v>2</v>
      </c>
      <c r="B7" s="271" t="s">
        <v>389</v>
      </c>
      <c r="C7" s="272">
        <v>84619717.030915603</v>
      </c>
    </row>
    <row r="8" spans="1:3">
      <c r="A8" s="260">
        <v>3</v>
      </c>
      <c r="B8" s="273" t="s">
        <v>390</v>
      </c>
      <c r="C8" s="274">
        <f>C6+C7</f>
        <v>3823434261.6578479</v>
      </c>
    </row>
    <row r="9" spans="1:3">
      <c r="A9" s="261"/>
      <c r="B9" s="261" t="s">
        <v>391</v>
      </c>
      <c r="C9" s="275"/>
    </row>
    <row r="10" spans="1:3">
      <c r="A10" s="262">
        <v>4</v>
      </c>
      <c r="B10" s="276" t="s">
        <v>392</v>
      </c>
      <c r="C10" s="272"/>
    </row>
    <row r="11" spans="1:3">
      <c r="A11" s="262">
        <v>5</v>
      </c>
      <c r="B11" s="277" t="s">
        <v>393</v>
      </c>
      <c r="C11" s="272"/>
    </row>
    <row r="12" spans="1:3">
      <c r="A12" s="262" t="s">
        <v>394</v>
      </c>
      <c r="B12" s="271" t="s">
        <v>395</v>
      </c>
      <c r="C12" s="274">
        <f>'15. CCR'!E21</f>
        <v>10763624.77</v>
      </c>
    </row>
    <row r="13" spans="1:3">
      <c r="A13" s="263">
        <v>6</v>
      </c>
      <c r="B13" s="278" t="s">
        <v>396</v>
      </c>
      <c r="C13" s="272"/>
    </row>
    <row r="14" spans="1:3">
      <c r="A14" s="263">
        <v>7</v>
      </c>
      <c r="B14" s="279" t="s">
        <v>397</v>
      </c>
      <c r="C14" s="272"/>
    </row>
    <row r="15" spans="1:3">
      <c r="A15" s="264">
        <v>8</v>
      </c>
      <c r="B15" s="271" t="s">
        <v>398</v>
      </c>
      <c r="C15" s="272"/>
    </row>
    <row r="16" spans="1:3" ht="22.8">
      <c r="A16" s="263">
        <v>9</v>
      </c>
      <c r="B16" s="279" t="s">
        <v>399</v>
      </c>
      <c r="C16" s="272"/>
    </row>
    <row r="17" spans="1:3">
      <c r="A17" s="263">
        <v>10</v>
      </c>
      <c r="B17" s="279" t="s">
        <v>400</v>
      </c>
      <c r="C17" s="272"/>
    </row>
    <row r="18" spans="1:3">
      <c r="A18" s="265">
        <v>11</v>
      </c>
      <c r="B18" s="280" t="s">
        <v>401</v>
      </c>
      <c r="C18" s="274">
        <f>SUM(C10:C17)</f>
        <v>10763624.77</v>
      </c>
    </row>
    <row r="19" spans="1:3">
      <c r="A19" s="261"/>
      <c r="B19" s="261" t="s">
        <v>402</v>
      </c>
      <c r="C19" s="281"/>
    </row>
    <row r="20" spans="1:3">
      <c r="A20" s="263">
        <v>12</v>
      </c>
      <c r="B20" s="276" t="s">
        <v>403</v>
      </c>
      <c r="C20" s="272"/>
    </row>
    <row r="21" spans="1:3">
      <c r="A21" s="263">
        <v>13</v>
      </c>
      <c r="B21" s="276" t="s">
        <v>404</v>
      </c>
      <c r="C21" s="272"/>
    </row>
    <row r="22" spans="1:3">
      <c r="A22" s="263">
        <v>14</v>
      </c>
      <c r="B22" s="276" t="s">
        <v>405</v>
      </c>
      <c r="C22" s="272">
        <v>109192495.0864929</v>
      </c>
    </row>
    <row r="23" spans="1:3" ht="22.8">
      <c r="A23" s="263" t="s">
        <v>406</v>
      </c>
      <c r="B23" s="276" t="s">
        <v>407</v>
      </c>
      <c r="C23" s="272"/>
    </row>
    <row r="24" spans="1:3">
      <c r="A24" s="263">
        <v>15</v>
      </c>
      <c r="B24" s="276" t="s">
        <v>408</v>
      </c>
      <c r="C24" s="272"/>
    </row>
    <row r="25" spans="1:3">
      <c r="A25" s="263" t="s">
        <v>409</v>
      </c>
      <c r="B25" s="271" t="s">
        <v>410</v>
      </c>
      <c r="C25" s="272"/>
    </row>
    <row r="26" spans="1:3">
      <c r="A26" s="265">
        <v>16</v>
      </c>
      <c r="B26" s="280" t="s">
        <v>411</v>
      </c>
      <c r="C26" s="274">
        <f>SUM(C20:C25)</f>
        <v>109192495.0864929</v>
      </c>
    </row>
    <row r="27" spans="1:3">
      <c r="A27" s="261"/>
      <c r="B27" s="261" t="s">
        <v>412</v>
      </c>
      <c r="C27" s="275"/>
    </row>
    <row r="28" spans="1:3">
      <c r="A28" s="262">
        <v>17</v>
      </c>
      <c r="B28" s="271" t="s">
        <v>413</v>
      </c>
      <c r="C28" s="272">
        <v>232089404.90760672</v>
      </c>
    </row>
    <row r="29" spans="1:3">
      <c r="A29" s="262">
        <v>18</v>
      </c>
      <c r="B29" s="271" t="s">
        <v>414</v>
      </c>
      <c r="C29" s="272">
        <v>-166675535.10090226</v>
      </c>
    </row>
    <row r="30" spans="1:3">
      <c r="A30" s="265">
        <v>19</v>
      </c>
      <c r="B30" s="280" t="s">
        <v>415</v>
      </c>
      <c r="C30" s="274">
        <f>C28+C29</f>
        <v>65413869.806704462</v>
      </c>
    </row>
    <row r="31" spans="1:3">
      <c r="A31" s="266"/>
      <c r="B31" s="261" t="s">
        <v>416</v>
      </c>
      <c r="C31" s="275"/>
    </row>
    <row r="32" spans="1:3">
      <c r="A32" s="262" t="s">
        <v>417</v>
      </c>
      <c r="B32" s="276" t="s">
        <v>418</v>
      </c>
      <c r="C32" s="282"/>
    </row>
    <row r="33" spans="1:3">
      <c r="A33" s="262" t="s">
        <v>419</v>
      </c>
      <c r="B33" s="277" t="s">
        <v>420</v>
      </c>
      <c r="C33" s="282"/>
    </row>
    <row r="34" spans="1:3">
      <c r="A34" s="261"/>
      <c r="B34" s="261" t="s">
        <v>421</v>
      </c>
      <c r="C34" s="275"/>
    </row>
    <row r="35" spans="1:3">
      <c r="A35" s="265">
        <v>20</v>
      </c>
      <c r="B35" s="280" t="s">
        <v>86</v>
      </c>
      <c r="C35" s="274">
        <f>'1. key ratios'!C9</f>
        <v>367321260.04808193</v>
      </c>
    </row>
    <row r="36" spans="1:3">
      <c r="A36" s="265">
        <v>21</v>
      </c>
      <c r="B36" s="280" t="s">
        <v>422</v>
      </c>
      <c r="C36" s="274">
        <f>C8+C18+C26+C30</f>
        <v>4008804251.3210454</v>
      </c>
    </row>
    <row r="37" spans="1:3">
      <c r="A37" s="267"/>
      <c r="B37" s="267" t="s">
        <v>387</v>
      </c>
      <c r="C37" s="275"/>
    </row>
    <row r="38" spans="1:3">
      <c r="A38" s="265">
        <v>22</v>
      </c>
      <c r="B38" s="280" t="s">
        <v>387</v>
      </c>
      <c r="C38" s="681">
        <f>IFERROR(C35/C36,0)</f>
        <v>9.1628634630148462E-2</v>
      </c>
    </row>
    <row r="39" spans="1:3">
      <c r="A39" s="267"/>
      <c r="B39" s="267" t="s">
        <v>423</v>
      </c>
      <c r="C39" s="275"/>
    </row>
    <row r="40" spans="1:3">
      <c r="A40" s="268" t="s">
        <v>424</v>
      </c>
      <c r="B40" s="276" t="s">
        <v>425</v>
      </c>
      <c r="C40" s="282"/>
    </row>
    <row r="41" spans="1:3">
      <c r="A41" s="269" t="s">
        <v>426</v>
      </c>
      <c r="B41" s="277" t="s">
        <v>427</v>
      </c>
      <c r="C41" s="282"/>
    </row>
    <row r="43" spans="1:3">
      <c r="B43" s="291" t="s">
        <v>441</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activeCell="K13" sqref="K13"/>
      <selection pane="topRight" activeCell="K13" sqref="K13"/>
      <selection pane="bottomLeft" activeCell="K13" sqref="K13"/>
      <selection pane="bottomRight" activeCell="K13" sqref="K13"/>
    </sheetView>
  </sheetViews>
  <sheetFormatPr defaultRowHeight="14.4"/>
  <cols>
    <col min="1" max="1" width="9.88671875" style="220" bestFit="1" customWidth="1"/>
    <col min="2" max="2" width="79.44140625" style="23" customWidth="1"/>
    <col min="3" max="6" width="17.5546875" style="220" customWidth="1"/>
    <col min="7" max="7" width="23" style="220" bestFit="1" customWidth="1"/>
  </cols>
  <sheetData>
    <row r="1" spans="1:7">
      <c r="A1" s="220" t="s">
        <v>108</v>
      </c>
      <c r="B1" s="220" t="str">
        <f>Info!C2</f>
        <v>სს ”ლიბერთი ბანკი”</v>
      </c>
    </row>
    <row r="2" spans="1:7">
      <c r="A2" s="220" t="s">
        <v>109</v>
      </c>
      <c r="B2" s="555">
        <f>'1. key ratios'!B2</f>
        <v>45107</v>
      </c>
    </row>
    <row r="3" spans="1:7">
      <c r="B3" s="304"/>
    </row>
    <row r="4" spans="1:7" ht="15" thickBot="1">
      <c r="A4" s="220" t="s">
        <v>488</v>
      </c>
      <c r="B4" s="305" t="s">
        <v>453</v>
      </c>
    </row>
    <row r="5" spans="1:7">
      <c r="A5" s="306"/>
      <c r="B5" s="307"/>
      <c r="C5" s="920" t="s">
        <v>454</v>
      </c>
      <c r="D5" s="920"/>
      <c r="E5" s="920"/>
      <c r="F5" s="920"/>
      <c r="G5" s="921" t="s">
        <v>455</v>
      </c>
    </row>
    <row r="6" spans="1:7" ht="15" customHeight="1">
      <c r="A6" s="308"/>
      <c r="B6" s="309"/>
      <c r="C6" s="789" t="s">
        <v>456</v>
      </c>
      <c r="D6" s="790" t="s">
        <v>457</v>
      </c>
      <c r="E6" s="790" t="s">
        <v>458</v>
      </c>
      <c r="F6" s="790" t="s">
        <v>459</v>
      </c>
      <c r="G6" s="922"/>
    </row>
    <row r="7" spans="1:7">
      <c r="A7" s="310"/>
      <c r="B7" s="311" t="s">
        <v>460</v>
      </c>
      <c r="C7" s="312"/>
      <c r="D7" s="312"/>
      <c r="E7" s="312"/>
      <c r="F7" s="312"/>
      <c r="G7" s="313"/>
    </row>
    <row r="8" spans="1:7">
      <c r="A8" s="838">
        <v>1</v>
      </c>
      <c r="B8" s="839" t="s">
        <v>461</v>
      </c>
      <c r="C8" s="732">
        <f>SUM(C9:C10)</f>
        <v>367321260.04808199</v>
      </c>
      <c r="D8" s="732">
        <f>SUM(D9:D10)</f>
        <v>0</v>
      </c>
      <c r="E8" s="732">
        <f>SUM(E9:E10)</f>
        <v>0</v>
      </c>
      <c r="F8" s="732">
        <f>SUM(F9:F10)</f>
        <v>345491105.75432229</v>
      </c>
      <c r="G8" s="733">
        <f>SUM(G9:G10)</f>
        <v>712812365.80240417</v>
      </c>
    </row>
    <row r="9" spans="1:7">
      <c r="A9" s="838">
        <v>2</v>
      </c>
      <c r="B9" s="840" t="s">
        <v>85</v>
      </c>
      <c r="C9" s="732">
        <v>367321260.04808199</v>
      </c>
      <c r="D9" s="732"/>
      <c r="E9" s="732"/>
      <c r="F9" s="732">
        <v>63581014.298000008</v>
      </c>
      <c r="G9" s="733">
        <v>430902274.34608197</v>
      </c>
    </row>
    <row r="10" spans="1:7" ht="15" customHeight="1">
      <c r="A10" s="838">
        <v>3</v>
      </c>
      <c r="B10" s="840" t="s">
        <v>462</v>
      </c>
      <c r="C10" s="734"/>
      <c r="D10" s="734"/>
      <c r="E10" s="734"/>
      <c r="F10" s="732">
        <v>281910091.45632225</v>
      </c>
      <c r="G10" s="733">
        <v>281910091.45632225</v>
      </c>
    </row>
    <row r="11" spans="1:7" ht="27.6">
      <c r="A11" s="838">
        <v>4</v>
      </c>
      <c r="B11" s="839" t="s">
        <v>463</v>
      </c>
      <c r="C11" s="732">
        <f t="shared" ref="C11:F11" si="0">SUM(C12:C13)</f>
        <v>623490184.19327593</v>
      </c>
      <c r="D11" s="732">
        <f t="shared" si="0"/>
        <v>435828348.40073901</v>
      </c>
      <c r="E11" s="732">
        <f t="shared" si="0"/>
        <v>349114285.64837092</v>
      </c>
      <c r="F11" s="732">
        <f t="shared" si="0"/>
        <v>28170593.693022996</v>
      </c>
      <c r="G11" s="733">
        <f>SUM(G12:G13)</f>
        <v>1283035634.4825666</v>
      </c>
    </row>
    <row r="12" spans="1:7">
      <c r="A12" s="838">
        <v>5</v>
      </c>
      <c r="B12" s="840" t="s">
        <v>464</v>
      </c>
      <c r="C12" s="732">
        <v>500390443.49996024</v>
      </c>
      <c r="D12" s="655">
        <v>404059554.87989801</v>
      </c>
      <c r="E12" s="732">
        <v>324382388.64143091</v>
      </c>
      <c r="F12" s="732">
        <v>26131898.567293998</v>
      </c>
      <c r="G12" s="733">
        <v>1192216071.3091538</v>
      </c>
    </row>
    <row r="13" spans="1:7">
      <c r="A13" s="838">
        <v>6</v>
      </c>
      <c r="B13" s="840" t="s">
        <v>465</v>
      </c>
      <c r="C13" s="732">
        <v>123099740.69331571</v>
      </c>
      <c r="D13" s="655">
        <v>31768793.520840995</v>
      </c>
      <c r="E13" s="732">
        <v>24731897.00694</v>
      </c>
      <c r="F13" s="732">
        <v>2038695.1257289997</v>
      </c>
      <c r="G13" s="733">
        <v>90819563.173412859</v>
      </c>
    </row>
    <row r="14" spans="1:7">
      <c r="A14" s="838">
        <v>7</v>
      </c>
      <c r="B14" s="839" t="s">
        <v>466</v>
      </c>
      <c r="C14" s="732">
        <f>SUM(C15:C16)</f>
        <v>663234577.33745086</v>
      </c>
      <c r="D14" s="732">
        <f t="shared" ref="D14:F14" si="1">SUM(D15:D16)</f>
        <v>469610328.82715476</v>
      </c>
      <c r="E14" s="732">
        <f t="shared" si="1"/>
        <v>217595495.17424378</v>
      </c>
      <c r="F14" s="732">
        <f t="shared" si="1"/>
        <v>13168832</v>
      </c>
      <c r="G14" s="733">
        <f>SUM(G15:G16)</f>
        <v>538675175.54356766</v>
      </c>
    </row>
    <row r="15" spans="1:7" ht="51.75" customHeight="1">
      <c r="A15" s="838">
        <v>8</v>
      </c>
      <c r="B15" s="840" t="s">
        <v>467</v>
      </c>
      <c r="C15" s="732">
        <v>623914218.6757369</v>
      </c>
      <c r="D15" s="655">
        <v>222671805.23715478</v>
      </c>
      <c r="E15" s="732">
        <v>152397176.10627377</v>
      </c>
      <c r="F15" s="732">
        <v>13168832</v>
      </c>
      <c r="G15" s="733">
        <v>506076016.0095827</v>
      </c>
    </row>
    <row r="16" spans="1:7" ht="26.25" customHeight="1">
      <c r="A16" s="838">
        <v>9</v>
      </c>
      <c r="B16" s="840" t="s">
        <v>468</v>
      </c>
      <c r="C16" s="732">
        <v>39320358.66171401</v>
      </c>
      <c r="D16" s="655">
        <v>246938523.59</v>
      </c>
      <c r="E16" s="732">
        <v>65198319.06797</v>
      </c>
      <c r="F16" s="732">
        <v>0</v>
      </c>
      <c r="G16" s="733">
        <v>32599159.533985</v>
      </c>
    </row>
    <row r="17" spans="1:7">
      <c r="A17" s="838">
        <v>10</v>
      </c>
      <c r="B17" s="839" t="s">
        <v>469</v>
      </c>
      <c r="C17" s="732"/>
      <c r="D17" s="655"/>
      <c r="E17" s="732"/>
      <c r="F17" s="732"/>
      <c r="G17" s="733"/>
    </row>
    <row r="18" spans="1:7">
      <c r="A18" s="838">
        <v>11</v>
      </c>
      <c r="B18" s="839" t="s">
        <v>89</v>
      </c>
      <c r="C18" s="732">
        <f>SUM(C19:C20)</f>
        <v>582900.34</v>
      </c>
      <c r="D18" s="655">
        <f t="shared" ref="D18:G18" si="2">SUM(D19:D20)</f>
        <v>42691238.574747004</v>
      </c>
      <c r="E18" s="732">
        <f t="shared" si="2"/>
        <v>17421812.834227003</v>
      </c>
      <c r="F18" s="732">
        <f t="shared" si="2"/>
        <v>60799796.228825986</v>
      </c>
      <c r="G18" s="733">
        <f t="shared" si="2"/>
        <v>0</v>
      </c>
    </row>
    <row r="19" spans="1:7">
      <c r="A19" s="838">
        <v>12</v>
      </c>
      <c r="B19" s="840" t="s">
        <v>470</v>
      </c>
      <c r="C19" s="734"/>
      <c r="D19" s="655">
        <v>15065.37</v>
      </c>
      <c r="E19" s="732">
        <v>0</v>
      </c>
      <c r="F19" s="732">
        <v>0</v>
      </c>
      <c r="G19" s="733">
        <v>0</v>
      </c>
    </row>
    <row r="20" spans="1:7" ht="26.25" customHeight="1">
      <c r="A20" s="838">
        <v>13</v>
      </c>
      <c r="B20" s="840" t="s">
        <v>471</v>
      </c>
      <c r="C20" s="732">
        <v>582900.34</v>
      </c>
      <c r="D20" s="732">
        <v>42676173.204747006</v>
      </c>
      <c r="E20" s="732">
        <v>17421812.834227003</v>
      </c>
      <c r="F20" s="732">
        <v>60799796.228825986</v>
      </c>
      <c r="G20" s="733">
        <v>0</v>
      </c>
    </row>
    <row r="21" spans="1:7">
      <c r="A21" s="841">
        <v>14</v>
      </c>
      <c r="B21" s="842" t="s">
        <v>472</v>
      </c>
      <c r="C21" s="734"/>
      <c r="D21" s="734"/>
      <c r="E21" s="734"/>
      <c r="F21" s="734"/>
      <c r="G21" s="735">
        <f>SUM(G8,G11,G14,G17,G18)</f>
        <v>2534523175.8285384</v>
      </c>
    </row>
    <row r="22" spans="1:7">
      <c r="A22" s="314"/>
      <c r="B22" s="323" t="s">
        <v>473</v>
      </c>
      <c r="C22" s="315"/>
      <c r="D22" s="316"/>
      <c r="E22" s="315"/>
      <c r="F22" s="315"/>
      <c r="G22" s="317"/>
    </row>
    <row r="23" spans="1:7">
      <c r="A23" s="838">
        <v>15</v>
      </c>
      <c r="B23" s="839" t="s">
        <v>322</v>
      </c>
      <c r="C23" s="736">
        <v>704271242.73002505</v>
      </c>
      <c r="D23" s="737">
        <v>174472800</v>
      </c>
      <c r="E23" s="736">
        <v>0</v>
      </c>
      <c r="F23" s="736">
        <v>0</v>
      </c>
      <c r="G23" s="733">
        <v>24120348.819124356</v>
      </c>
    </row>
    <row r="24" spans="1:7" ht="15" customHeight="1">
      <c r="A24" s="838">
        <v>16</v>
      </c>
      <c r="B24" s="839" t="s">
        <v>474</v>
      </c>
      <c r="C24" s="732">
        <f>SUM(C25:C27,C29,C31)</f>
        <v>1896550.8176455898</v>
      </c>
      <c r="D24" s="655">
        <f t="shared" ref="D24:G24" si="3">SUM(D25:D27,D29,D31)</f>
        <v>676875631.12659645</v>
      </c>
      <c r="E24" s="732">
        <f t="shared" si="3"/>
        <v>387612672.40089929</v>
      </c>
      <c r="F24" s="732">
        <f t="shared" si="3"/>
        <v>1363107565.5957062</v>
      </c>
      <c r="G24" s="733">
        <f t="shared" si="3"/>
        <v>1637933416.4046934</v>
      </c>
    </row>
    <row r="25" spans="1:7" ht="26.25" customHeight="1">
      <c r="A25" s="838">
        <v>17</v>
      </c>
      <c r="B25" s="840" t="s">
        <v>475</v>
      </c>
      <c r="C25" s="732">
        <v>0</v>
      </c>
      <c r="D25" s="655">
        <v>0</v>
      </c>
      <c r="E25" s="732">
        <v>0</v>
      </c>
      <c r="F25" s="732">
        <v>0</v>
      </c>
      <c r="G25" s="733"/>
    </row>
    <row r="26" spans="1:7" ht="26.25" customHeight="1">
      <c r="A26" s="838">
        <v>18</v>
      </c>
      <c r="B26" s="840" t="s">
        <v>476</v>
      </c>
      <c r="C26" s="732">
        <v>1896550.8176455898</v>
      </c>
      <c r="D26" s="655">
        <v>4016024.0606500003</v>
      </c>
      <c r="E26" s="732">
        <v>37275430.81865</v>
      </c>
      <c r="F26" s="732">
        <v>37286.484800000006</v>
      </c>
      <c r="G26" s="733">
        <v>19277405.503222499</v>
      </c>
    </row>
    <row r="27" spans="1:7" ht="15" customHeight="1">
      <c r="A27" s="838">
        <v>19</v>
      </c>
      <c r="B27" s="840" t="s">
        <v>477</v>
      </c>
      <c r="C27" s="732"/>
      <c r="D27" s="655">
        <v>627680986.36697567</v>
      </c>
      <c r="E27" s="732">
        <v>316544863.47991204</v>
      </c>
      <c r="F27" s="732">
        <v>1088148800.8857026</v>
      </c>
      <c r="G27" s="733">
        <v>1397039405.676291</v>
      </c>
    </row>
    <row r="28" spans="1:7">
      <c r="A28" s="838">
        <v>20</v>
      </c>
      <c r="B28" s="843" t="s">
        <v>478</v>
      </c>
      <c r="C28" s="732"/>
      <c r="D28" s="655">
        <v>0</v>
      </c>
      <c r="E28" s="732">
        <v>0</v>
      </c>
      <c r="F28" s="732">
        <v>0</v>
      </c>
      <c r="G28" s="733">
        <v>0</v>
      </c>
    </row>
    <row r="29" spans="1:7" ht="15" customHeight="1">
      <c r="A29" s="838">
        <v>21</v>
      </c>
      <c r="B29" s="840" t="s">
        <v>479</v>
      </c>
      <c r="C29" s="732"/>
      <c r="D29" s="655">
        <v>44783121.318545058</v>
      </c>
      <c r="E29" s="732">
        <v>32270500.449458309</v>
      </c>
      <c r="F29" s="732">
        <v>257760753.33448637</v>
      </c>
      <c r="G29" s="733">
        <v>206071300.55141783</v>
      </c>
    </row>
    <row r="30" spans="1:7">
      <c r="A30" s="838">
        <v>22</v>
      </c>
      <c r="B30" s="843" t="s">
        <v>478</v>
      </c>
      <c r="C30" s="732"/>
      <c r="D30" s="655">
        <v>44783121.318545058</v>
      </c>
      <c r="E30" s="732">
        <v>32270500.449458309</v>
      </c>
      <c r="F30" s="732">
        <v>257760753.33448637</v>
      </c>
      <c r="G30" s="733">
        <v>206071300.55141783</v>
      </c>
    </row>
    <row r="31" spans="1:7" ht="27.6">
      <c r="A31" s="838">
        <v>23</v>
      </c>
      <c r="B31" s="840" t="s">
        <v>480</v>
      </c>
      <c r="C31" s="732"/>
      <c r="D31" s="655">
        <v>395499.38042574021</v>
      </c>
      <c r="E31" s="732">
        <v>1521877.6528789557</v>
      </c>
      <c r="F31" s="732">
        <v>17160724.890717216</v>
      </c>
      <c r="G31" s="733">
        <v>15545304.673761981</v>
      </c>
    </row>
    <row r="32" spans="1:7">
      <c r="A32" s="838">
        <v>24</v>
      </c>
      <c r="B32" s="839" t="s">
        <v>481</v>
      </c>
      <c r="C32" s="732">
        <v>0</v>
      </c>
      <c r="D32" s="655">
        <v>0</v>
      </c>
      <c r="E32" s="732">
        <v>0</v>
      </c>
      <c r="F32" s="732">
        <v>0</v>
      </c>
      <c r="G32" s="733">
        <v>0</v>
      </c>
    </row>
    <row r="33" spans="1:7">
      <c r="A33" s="838">
        <v>25</v>
      </c>
      <c r="B33" s="839" t="s">
        <v>99</v>
      </c>
      <c r="C33" s="732">
        <f>SUM(C34:C35)</f>
        <v>160227276.0590843</v>
      </c>
      <c r="D33" s="732">
        <f>SUM(D34:D35)</f>
        <v>48084275.47552973</v>
      </c>
      <c r="E33" s="732">
        <f>SUM(E34:E35)</f>
        <v>8817305.1519093383</v>
      </c>
      <c r="F33" s="732">
        <f>SUM(F34:F35)</f>
        <v>128296569.45806378</v>
      </c>
      <c r="G33" s="733">
        <f>SUM(G34:G35)</f>
        <v>316975810.83086765</v>
      </c>
    </row>
    <row r="34" spans="1:7">
      <c r="A34" s="838">
        <v>26</v>
      </c>
      <c r="B34" s="840" t="s">
        <v>482</v>
      </c>
      <c r="C34" s="734"/>
      <c r="D34" s="655">
        <v>2350</v>
      </c>
      <c r="E34" s="732">
        <v>0</v>
      </c>
      <c r="F34" s="732">
        <v>0</v>
      </c>
      <c r="G34" s="733">
        <v>2350</v>
      </c>
    </row>
    <row r="35" spans="1:7" ht="15" customHeight="1">
      <c r="A35" s="838">
        <v>27</v>
      </c>
      <c r="B35" s="840" t="s">
        <v>483</v>
      </c>
      <c r="C35" s="732">
        <v>160227276.0590843</v>
      </c>
      <c r="D35" s="655">
        <v>48081925.47552973</v>
      </c>
      <c r="E35" s="732">
        <v>8817305.1519093383</v>
      </c>
      <c r="F35" s="732">
        <v>128296569.45806378</v>
      </c>
      <c r="G35" s="733">
        <v>316973460.83086765</v>
      </c>
    </row>
    <row r="36" spans="1:7">
      <c r="A36" s="838">
        <v>28</v>
      </c>
      <c r="B36" s="839" t="s">
        <v>484</v>
      </c>
      <c r="C36" s="732">
        <v>180780514.16999996</v>
      </c>
      <c r="D36" s="655">
        <v>13083241.47487908</v>
      </c>
      <c r="E36" s="732">
        <v>9364260.8359736372</v>
      </c>
      <c r="F36" s="732">
        <v>14436055.700179907</v>
      </c>
      <c r="G36" s="733">
        <v>13449184.294612257</v>
      </c>
    </row>
    <row r="37" spans="1:7">
      <c r="A37" s="841">
        <v>29</v>
      </c>
      <c r="B37" s="842" t="s">
        <v>485</v>
      </c>
      <c r="C37" s="734"/>
      <c r="D37" s="734"/>
      <c r="E37" s="734"/>
      <c r="F37" s="734"/>
      <c r="G37" s="735">
        <f>SUM(G23:G24,G32:G33,G36)</f>
        <v>1992478760.3492978</v>
      </c>
    </row>
    <row r="38" spans="1:7">
      <c r="A38" s="310"/>
      <c r="B38" s="318"/>
      <c r="C38" s="791"/>
      <c r="D38" s="791"/>
      <c r="E38" s="791"/>
      <c r="F38" s="791"/>
      <c r="G38" s="319"/>
    </row>
    <row r="39" spans="1:7" ht="15" thickBot="1">
      <c r="A39" s="844">
        <v>30</v>
      </c>
      <c r="B39" s="845" t="s">
        <v>453</v>
      </c>
      <c r="C39" s="229"/>
      <c r="D39" s="211"/>
      <c r="E39" s="211"/>
      <c r="F39" s="320"/>
      <c r="G39" s="738">
        <f>IFERROR(G21/G37,0)</f>
        <v>1.272045266562448</v>
      </c>
    </row>
    <row r="42" spans="1:7" ht="41.4">
      <c r="B42" s="23" t="s">
        <v>486</v>
      </c>
    </row>
  </sheetData>
  <mergeCells count="2">
    <mergeCell ref="C5:F5"/>
    <mergeCell ref="G5:G6"/>
  </mergeCells>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1"/>
  <sheetViews>
    <sheetView zoomScale="85" zoomScaleNormal="85" workbookViewId="0">
      <pane xSplit="1" ySplit="5" topLeftCell="B6" activePane="bottomRight" state="frozen"/>
      <selection activeCell="K13" sqref="K13"/>
      <selection pane="topRight" activeCell="K13" sqref="K13"/>
      <selection pane="bottomLeft" activeCell="K13" sqref="K13"/>
      <selection pane="bottomRight" activeCell="K13" sqref="K13"/>
    </sheetView>
  </sheetViews>
  <sheetFormatPr defaultRowHeight="14.4"/>
  <cols>
    <col min="1" max="1" width="9.5546875" style="19" bestFit="1" customWidth="1"/>
    <col min="2" max="2" width="80.5546875" style="16" customWidth="1"/>
    <col min="3" max="3" width="14.44140625" style="570" bestFit="1" customWidth="1"/>
    <col min="4" max="5" width="15.109375" style="2" bestFit="1" customWidth="1"/>
    <col min="6" max="6" width="14.44140625" style="2" bestFit="1" customWidth="1"/>
    <col min="7" max="7" width="15.44140625" style="2" bestFit="1" customWidth="1"/>
    <col min="8" max="8" width="6.6640625" customWidth="1"/>
    <col min="9" max="9" width="9.5546875" style="570" bestFit="1" customWidth="1"/>
    <col min="10" max="11" width="14.88671875" style="570" bestFit="1" customWidth="1"/>
    <col min="12" max="12" width="14.44140625" style="570" bestFit="1" customWidth="1"/>
    <col min="13" max="13" width="9" customWidth="1"/>
    <col min="14" max="14" width="9.109375" customWidth="1"/>
  </cols>
  <sheetData>
    <row r="1" spans="1:15">
      <c r="A1" s="17" t="s">
        <v>108</v>
      </c>
      <c r="B1" s="556" t="str">
        <f>Info!C2</f>
        <v>სს ”ლიბერთი ბანკი”</v>
      </c>
    </row>
    <row r="2" spans="1:15">
      <c r="A2" s="17" t="s">
        <v>109</v>
      </c>
      <c r="B2" s="555">
        <v>45107</v>
      </c>
      <c r="D2" s="18"/>
      <c r="E2" s="18"/>
      <c r="F2" s="18"/>
      <c r="G2" s="18"/>
      <c r="H2" s="1"/>
    </row>
    <row r="3" spans="1:15" ht="15" thickBot="1">
      <c r="A3" s="17"/>
      <c r="D3" s="18"/>
      <c r="E3" s="18"/>
      <c r="F3" s="18"/>
      <c r="G3" s="18"/>
      <c r="H3" s="1"/>
    </row>
    <row r="4" spans="1:15" ht="16.5" customHeight="1" thickBot="1">
      <c r="A4" s="40" t="s">
        <v>252</v>
      </c>
      <c r="B4" s="143" t="s">
        <v>139</v>
      </c>
      <c r="C4" s="144"/>
      <c r="D4" s="859" t="s">
        <v>936</v>
      </c>
      <c r="E4" s="860"/>
      <c r="F4" s="860"/>
      <c r="G4" s="861"/>
      <c r="H4" s="1"/>
      <c r="I4" s="862" t="s">
        <v>937</v>
      </c>
      <c r="J4" s="863"/>
      <c r="K4" s="863"/>
      <c r="L4" s="864"/>
    </row>
    <row r="5" spans="1:15">
      <c r="A5" s="197" t="s">
        <v>25</v>
      </c>
      <c r="B5" s="198"/>
      <c r="C5" s="648" t="str">
        <f>INT((MONTH($B$2))/3)&amp;"Q"&amp;"-"&amp;YEAR($B$2)</f>
        <v>2Q-2023</v>
      </c>
      <c r="D5" s="302" t="str">
        <f>IF(INT(MONTH($B$2))=3, "4"&amp;"Q"&amp;"-"&amp;YEAR($B$2)-1, IF(INT(MONTH($B$2))=6, "1"&amp;"Q"&amp;"-"&amp;YEAR($B$2), IF(INT(MONTH($B$2))=9, "2"&amp;"Q"&amp;"-"&amp;YEAR($B$2),IF(INT(MONTH($B$2))=12, "3"&amp;"Q"&amp;"-"&amp;YEAR($B$2), 0))))</f>
        <v>1Q-2023</v>
      </c>
      <c r="E5" s="302" t="str">
        <f>IF(INT(MONTH($B$2))=3, "3"&amp;"Q"&amp;"-"&amp;YEAR($B$2)-1, IF(INT(MONTH($B$2))=6, "4"&amp;"Q"&amp;"-"&amp;YEAR($B$2)-1, IF(INT(MONTH($B$2))=9, "1"&amp;"Q"&amp;"-"&amp;YEAR($B$2),IF(INT(MONTH($B$2))=12, "2"&amp;"Q"&amp;"-"&amp;YEAR($B$2), 0))))</f>
        <v>4Q-2022</v>
      </c>
      <c r="F5" s="302" t="str">
        <f>IF(INT(MONTH($B$2))=3, "2"&amp;"Q"&amp;"-"&amp;YEAR($B$2)-1, IF(INT(MONTH($B$2))=6, "3"&amp;"Q"&amp;"-"&amp;YEAR($B$2)-1, IF(INT(MONTH($B$2))=9, "4"&amp;"Q"&amp;"-"&amp;YEAR($B$2)-1,IF(INT(MONTH($B$2))=12, "1"&amp;"Q"&amp;"-"&amp;YEAR($B$2), 0))))</f>
        <v>3Q-2022</v>
      </c>
      <c r="G5" s="303" t="str">
        <f>IF(INT(MONTH($B$2))=3, "1"&amp;"Q"&amp;"-"&amp;YEAR($B$2)-1, IF(INT(MONTH($B$2))=6, "2"&amp;"Q"&amp;"-"&amp;YEAR($B$2)-1, IF(INT(MONTH($B$2))=9, "3"&amp;"Q"&amp;"-"&amp;YEAR($B$2)-1,IF(INT(MONTH($B$2))=12, "4"&amp;"Q"&amp;"-"&amp;YEAR($B$2)-1, 0))))</f>
        <v>2Q-2022</v>
      </c>
      <c r="I5" s="571" t="str">
        <f>D5</f>
        <v>1Q-2023</v>
      </c>
      <c r="J5" s="572" t="str">
        <f t="shared" ref="J5:K5" si="0">E5</f>
        <v>4Q-2022</v>
      </c>
      <c r="K5" s="572" t="str">
        <f t="shared" si="0"/>
        <v>3Q-2022</v>
      </c>
      <c r="L5" s="573" t="str">
        <f>G5</f>
        <v>2Q-2022</v>
      </c>
    </row>
    <row r="6" spans="1:15">
      <c r="A6" s="630"/>
      <c r="B6" s="631" t="s">
        <v>106</v>
      </c>
      <c r="C6" s="575"/>
      <c r="D6" s="199"/>
      <c r="E6" s="199"/>
      <c r="F6" s="199"/>
      <c r="G6" s="200"/>
      <c r="I6" s="574"/>
      <c r="J6" s="575"/>
      <c r="K6" s="575"/>
      <c r="L6" s="576"/>
    </row>
    <row r="7" spans="1:15">
      <c r="A7" s="630"/>
      <c r="B7" s="632" t="s">
        <v>110</v>
      </c>
      <c r="C7" s="575"/>
      <c r="D7" s="199"/>
      <c r="E7" s="199"/>
      <c r="F7" s="199"/>
      <c r="G7" s="200"/>
      <c r="I7" s="574"/>
      <c r="J7" s="575"/>
      <c r="K7" s="575"/>
      <c r="L7" s="576"/>
    </row>
    <row r="8" spans="1:15">
      <c r="A8" s="633">
        <v>1</v>
      </c>
      <c r="B8" s="634" t="s">
        <v>22</v>
      </c>
      <c r="C8" s="649">
        <v>362755876.04808193</v>
      </c>
      <c r="D8" s="635">
        <v>339091387.01284665</v>
      </c>
      <c r="E8" s="635">
        <v>318182648.48792332</v>
      </c>
      <c r="F8" s="635">
        <v>315643038.84666014</v>
      </c>
      <c r="G8" s="636">
        <v>299049757.85764086</v>
      </c>
      <c r="I8" s="847"/>
      <c r="J8" s="577">
        <v>304656174.07479</v>
      </c>
      <c r="K8" s="577">
        <v>280035312</v>
      </c>
      <c r="L8" s="578">
        <v>261959760</v>
      </c>
      <c r="O8" s="752"/>
    </row>
    <row r="9" spans="1:15">
      <c r="A9" s="633">
        <v>2</v>
      </c>
      <c r="B9" s="634" t="s">
        <v>86</v>
      </c>
      <c r="C9" s="649">
        <v>367321260.04808193</v>
      </c>
      <c r="D9" s="635">
        <v>343656771.01284665</v>
      </c>
      <c r="E9" s="635">
        <v>322748032.48792332</v>
      </c>
      <c r="F9" s="635">
        <v>320208422.84666014</v>
      </c>
      <c r="G9" s="636">
        <v>303615141.85764086</v>
      </c>
      <c r="I9" s="847"/>
      <c r="J9" s="577">
        <v>309221558.07479</v>
      </c>
      <c r="K9" s="577">
        <v>284600696</v>
      </c>
      <c r="L9" s="578">
        <v>266525144</v>
      </c>
      <c r="O9" s="752"/>
    </row>
    <row r="10" spans="1:15">
      <c r="A10" s="633">
        <v>3</v>
      </c>
      <c r="B10" s="634" t="s">
        <v>85</v>
      </c>
      <c r="C10" s="649">
        <v>430902274.34608197</v>
      </c>
      <c r="D10" s="635">
        <v>410327314.85284668</v>
      </c>
      <c r="E10" s="635">
        <v>379786204.40792334</v>
      </c>
      <c r="F10" s="635">
        <v>380938395.29466015</v>
      </c>
      <c r="G10" s="636">
        <v>367075077.88364089</v>
      </c>
      <c r="I10" s="847"/>
      <c r="J10" s="577">
        <v>395255135.79429698</v>
      </c>
      <c r="K10" s="577">
        <v>373535018</v>
      </c>
      <c r="L10" s="578">
        <v>357475246</v>
      </c>
      <c r="O10" s="752"/>
    </row>
    <row r="11" spans="1:15">
      <c r="A11" s="633">
        <v>4</v>
      </c>
      <c r="B11" s="634" t="s">
        <v>445</v>
      </c>
      <c r="C11" s="649">
        <v>232545218.93363068</v>
      </c>
      <c r="D11" s="635">
        <v>232855011.40294367</v>
      </c>
      <c r="E11" s="635">
        <v>214999240.89426437</v>
      </c>
      <c r="F11" s="635">
        <v>219255980.94540113</v>
      </c>
      <c r="G11" s="636">
        <v>212289803.27835834</v>
      </c>
      <c r="I11" s="847"/>
      <c r="J11" s="577">
        <v>223364270.20872572</v>
      </c>
      <c r="K11" s="577">
        <v>214071353</v>
      </c>
      <c r="L11" s="578">
        <v>209656603</v>
      </c>
      <c r="O11" s="752"/>
    </row>
    <row r="12" spans="1:15">
      <c r="A12" s="633">
        <v>5</v>
      </c>
      <c r="B12" s="634" t="s">
        <v>446</v>
      </c>
      <c r="C12" s="649">
        <v>299246193.97942567</v>
      </c>
      <c r="D12" s="635">
        <v>299397119.87828332</v>
      </c>
      <c r="E12" s="635">
        <v>252247753.37256491</v>
      </c>
      <c r="F12" s="635">
        <v>257713710.25724071</v>
      </c>
      <c r="G12" s="636">
        <v>249820186.96012047</v>
      </c>
      <c r="I12" s="847"/>
      <c r="J12" s="577">
        <v>262986369.790757</v>
      </c>
      <c r="K12" s="577">
        <v>252043780</v>
      </c>
      <c r="L12" s="578">
        <v>246912400</v>
      </c>
      <c r="O12" s="752"/>
    </row>
    <row r="13" spans="1:15">
      <c r="A13" s="633">
        <v>6</v>
      </c>
      <c r="B13" s="634" t="s">
        <v>447</v>
      </c>
      <c r="C13" s="649">
        <v>387727507.47445738</v>
      </c>
      <c r="D13" s="635">
        <v>387665681.49837297</v>
      </c>
      <c r="E13" s="635">
        <v>355379682.30216306</v>
      </c>
      <c r="F13" s="635">
        <v>364540790.96459305</v>
      </c>
      <c r="G13" s="636">
        <v>340854273.6581465</v>
      </c>
      <c r="I13" s="847"/>
      <c r="J13" s="577">
        <v>372963463.38351107</v>
      </c>
      <c r="K13" s="577">
        <v>357498213</v>
      </c>
      <c r="L13" s="578">
        <v>337282930</v>
      </c>
      <c r="O13" s="752"/>
    </row>
    <row r="14" spans="1:15">
      <c r="A14" s="630"/>
      <c r="B14" s="631" t="s">
        <v>449</v>
      </c>
      <c r="C14" s="575"/>
      <c r="D14" s="199"/>
      <c r="E14" s="199"/>
      <c r="F14" s="199"/>
      <c r="G14" s="200"/>
      <c r="I14" s="574"/>
      <c r="J14" s="575"/>
      <c r="K14" s="575"/>
      <c r="L14" s="576"/>
      <c r="O14" s="752"/>
    </row>
    <row r="15" spans="1:15" ht="21.9" customHeight="1">
      <c r="A15" s="633">
        <v>7</v>
      </c>
      <c r="B15" s="634" t="s">
        <v>448</v>
      </c>
      <c r="C15" s="650">
        <v>2724116052.1454225</v>
      </c>
      <c r="D15" s="635">
        <v>2709991779.6421099</v>
      </c>
      <c r="E15" s="635">
        <v>2609882836.8143373</v>
      </c>
      <c r="F15" s="635">
        <v>2708577039.3449993</v>
      </c>
      <c r="G15" s="636">
        <v>2631468593.884819</v>
      </c>
      <c r="I15" s="848"/>
      <c r="J15" s="579">
        <v>2789371291.1460576</v>
      </c>
      <c r="K15" s="579">
        <v>2673360965</v>
      </c>
      <c r="L15" s="578">
        <v>2612920174</v>
      </c>
      <c r="O15" s="752"/>
    </row>
    <row r="16" spans="1:15">
      <c r="A16" s="630"/>
      <c r="B16" s="631" t="s">
        <v>452</v>
      </c>
      <c r="C16" s="575"/>
      <c r="D16" s="199"/>
      <c r="E16" s="199"/>
      <c r="F16" s="199"/>
      <c r="G16" s="200"/>
      <c r="I16" s="574"/>
      <c r="J16" s="575"/>
      <c r="K16" s="575"/>
      <c r="L16" s="576"/>
      <c r="O16" s="752"/>
    </row>
    <row r="17" spans="1:15" s="3" customFormat="1">
      <c r="A17" s="633"/>
      <c r="B17" s="632" t="s">
        <v>435</v>
      </c>
      <c r="C17" s="575"/>
      <c r="D17" s="199"/>
      <c r="E17" s="199"/>
      <c r="F17" s="199"/>
      <c r="G17" s="200"/>
      <c r="I17" s="574"/>
      <c r="J17" s="575"/>
      <c r="K17" s="575"/>
      <c r="L17" s="576"/>
      <c r="O17" s="752"/>
    </row>
    <row r="18" spans="1:15">
      <c r="A18" s="637">
        <v>8</v>
      </c>
      <c r="B18" s="638" t="s">
        <v>443</v>
      </c>
      <c r="C18" s="651">
        <v>0.1331646189457999</v>
      </c>
      <c r="D18" s="639">
        <v>0.12512635261854102</v>
      </c>
      <c r="E18" s="639">
        <v>0.12191453348009365</v>
      </c>
      <c r="F18" s="639">
        <v>0.11653463581120455</v>
      </c>
      <c r="G18" s="640">
        <v>0.11364367355650472</v>
      </c>
      <c r="I18" s="849"/>
      <c r="J18" s="580">
        <v>0.10922037343749141</v>
      </c>
      <c r="K18" s="580">
        <v>0.1048</v>
      </c>
      <c r="L18" s="581">
        <v>0.1003</v>
      </c>
      <c r="O18" s="752"/>
    </row>
    <row r="19" spans="1:15" ht="15" customHeight="1">
      <c r="A19" s="637">
        <v>9</v>
      </c>
      <c r="B19" s="638" t="s">
        <v>442</v>
      </c>
      <c r="C19" s="651">
        <v>0.13484053286158348</v>
      </c>
      <c r="D19" s="639">
        <v>0.12681100127109263</v>
      </c>
      <c r="E19" s="639">
        <v>0.12366380127694716</v>
      </c>
      <c r="F19" s="639">
        <v>0.11822016438716265</v>
      </c>
      <c r="G19" s="640">
        <v>0.11537859222914605</v>
      </c>
      <c r="I19" s="849"/>
      <c r="J19" s="580">
        <v>0.11085708061035553</v>
      </c>
      <c r="K19" s="580">
        <v>0.1065</v>
      </c>
      <c r="L19" s="581">
        <v>0.10199999999999999</v>
      </c>
      <c r="O19" s="752"/>
    </row>
    <row r="20" spans="1:15">
      <c r="A20" s="637">
        <v>10</v>
      </c>
      <c r="B20" s="638" t="s">
        <v>444</v>
      </c>
      <c r="C20" s="651">
        <v>0.15818058632513757</v>
      </c>
      <c r="D20" s="639">
        <v>0.1514127525903548</v>
      </c>
      <c r="E20" s="639">
        <v>0.14551848805270362</v>
      </c>
      <c r="F20" s="639">
        <v>0.14064152127154575</v>
      </c>
      <c r="G20" s="640">
        <v>0.13949437919824476</v>
      </c>
      <c r="I20" s="849"/>
      <c r="J20" s="580">
        <v>0.14170043875080543</v>
      </c>
      <c r="K20" s="580">
        <v>0.13969999999999999</v>
      </c>
      <c r="L20" s="581">
        <v>0.1368</v>
      </c>
      <c r="O20" s="752"/>
    </row>
    <row r="21" spans="1:15">
      <c r="A21" s="637">
        <v>11</v>
      </c>
      <c r="B21" s="634" t="s">
        <v>445</v>
      </c>
      <c r="C21" s="651">
        <v>8.5365386232530677E-2</v>
      </c>
      <c r="D21" s="639">
        <v>8.5924619090060453E-2</v>
      </c>
      <c r="E21" s="639">
        <v>8.2378886079306046E-2</v>
      </c>
      <c r="F21" s="639">
        <v>8.0948770428336286E-2</v>
      </c>
      <c r="G21" s="640">
        <v>8.0673508234790053E-2</v>
      </c>
      <c r="I21" s="849"/>
      <c r="J21" s="580">
        <v>8.0076923039153008E-2</v>
      </c>
      <c r="K21" s="580">
        <v>8.0100000000000005E-2</v>
      </c>
      <c r="L21" s="581">
        <v>8.0199999999999994E-2</v>
      </c>
      <c r="O21" s="752"/>
    </row>
    <row r="22" spans="1:15">
      <c r="A22" s="637">
        <v>12</v>
      </c>
      <c r="B22" s="634" t="s">
        <v>446</v>
      </c>
      <c r="C22" s="651">
        <v>0.10985075094130053</v>
      </c>
      <c r="D22" s="639">
        <v>0.11047897714207172</v>
      </c>
      <c r="E22" s="639">
        <v>9.6650987475155159E-2</v>
      </c>
      <c r="F22" s="639">
        <v>9.514726977068455E-2</v>
      </c>
      <c r="G22" s="640">
        <v>9.4935652107218438E-2</v>
      </c>
      <c r="I22" s="849"/>
      <c r="J22" s="580">
        <v>9.4281593356008497E-2</v>
      </c>
      <c r="K22" s="580">
        <v>9.4299999999999995E-2</v>
      </c>
      <c r="L22" s="581">
        <v>9.4500000000000001E-2</v>
      </c>
      <c r="O22" s="752"/>
    </row>
    <row r="23" spans="1:15">
      <c r="A23" s="637">
        <v>13</v>
      </c>
      <c r="B23" s="634" t="s">
        <v>447</v>
      </c>
      <c r="C23" s="651">
        <v>0.14233149397915562</v>
      </c>
      <c r="D23" s="639">
        <v>0.14305050089471813</v>
      </c>
      <c r="E23" s="639">
        <v>0.13616691036443035</v>
      </c>
      <c r="F23" s="639">
        <v>0.13458756596886312</v>
      </c>
      <c r="G23" s="640">
        <v>0.12953005574539109</v>
      </c>
      <c r="I23" s="849"/>
      <c r="J23" s="580">
        <v>0.13370879114134465</v>
      </c>
      <c r="K23" s="580">
        <v>0.13370000000000001</v>
      </c>
      <c r="L23" s="581">
        <v>0.12909999999999999</v>
      </c>
      <c r="O23" s="752"/>
    </row>
    <row r="24" spans="1:15">
      <c r="A24" s="630"/>
      <c r="B24" s="631" t="s">
        <v>6</v>
      </c>
      <c r="C24" s="575"/>
      <c r="D24" s="199"/>
      <c r="E24" s="199"/>
      <c r="F24" s="199"/>
      <c r="G24" s="200"/>
      <c r="I24" s="574"/>
      <c r="J24" s="575"/>
      <c r="K24" s="575"/>
      <c r="L24" s="576"/>
      <c r="O24" s="752"/>
    </row>
    <row r="25" spans="1:15" ht="15" customHeight="1">
      <c r="A25" s="641">
        <v>14</v>
      </c>
      <c r="B25" s="642" t="s">
        <v>7</v>
      </c>
      <c r="C25" s="652">
        <v>0.13676258338176459</v>
      </c>
      <c r="D25" s="652">
        <v>0.1339054844107157</v>
      </c>
      <c r="E25" s="652">
        <v>0.13269085640257341</v>
      </c>
      <c r="F25" s="652">
        <v>0.13239779074982486</v>
      </c>
      <c r="G25" s="726">
        <v>0.13234279137212457</v>
      </c>
      <c r="I25" s="850"/>
      <c r="J25" s="582">
        <v>0.13147239980341136</v>
      </c>
      <c r="K25" s="582">
        <v>0.13059999999999999</v>
      </c>
      <c r="L25" s="583">
        <v>0.12959999999999999</v>
      </c>
      <c r="O25" s="752"/>
    </row>
    <row r="26" spans="1:15">
      <c r="A26" s="641">
        <v>15</v>
      </c>
      <c r="B26" s="642" t="s">
        <v>8</v>
      </c>
      <c r="C26" s="652">
        <v>6.109896003377592E-2</v>
      </c>
      <c r="D26" s="652">
        <v>5.9024258032832726E-2</v>
      </c>
      <c r="E26" s="652">
        <v>5.7789865374658259E-2</v>
      </c>
      <c r="F26" s="652">
        <v>5.7455637919074876E-2</v>
      </c>
      <c r="G26" s="726">
        <v>5.6987707994552037E-2</v>
      </c>
      <c r="I26" s="850"/>
      <c r="J26" s="582">
        <v>5.6929543893366581E-2</v>
      </c>
      <c r="K26" s="582">
        <v>5.6500000000000002E-2</v>
      </c>
      <c r="L26" s="583">
        <v>5.5899999999999998E-2</v>
      </c>
      <c r="O26" s="752"/>
    </row>
    <row r="27" spans="1:15">
      <c r="A27" s="641">
        <v>16</v>
      </c>
      <c r="B27" s="642" t="s">
        <v>9</v>
      </c>
      <c r="C27" s="652">
        <v>3.4778316023107353E-2</v>
      </c>
      <c r="D27" s="652">
        <v>3.0397463985269078E-2</v>
      </c>
      <c r="E27" s="652">
        <v>3.2045881724551001E-2</v>
      </c>
      <c r="F27" s="652">
        <v>3.4215991715720526E-2</v>
      </c>
      <c r="G27" s="726">
        <v>3.2699862228289765E-2</v>
      </c>
      <c r="I27" s="850"/>
      <c r="J27" s="582">
        <v>3.7222877606409049E-2</v>
      </c>
      <c r="K27" s="582">
        <v>3.7100000000000001E-2</v>
      </c>
      <c r="L27" s="583">
        <v>3.5099999999999999E-2</v>
      </c>
      <c r="O27" s="752"/>
    </row>
    <row r="28" spans="1:15">
      <c r="A28" s="641">
        <v>17</v>
      </c>
      <c r="B28" s="642" t="s">
        <v>140</v>
      </c>
      <c r="C28" s="652">
        <v>7.5663623347988665E-2</v>
      </c>
      <c r="D28" s="652">
        <v>7.4881226377882984E-2</v>
      </c>
      <c r="E28" s="652">
        <v>7.490099102791517E-2</v>
      </c>
      <c r="F28" s="652">
        <v>7.4942152830749995E-2</v>
      </c>
      <c r="G28" s="726">
        <v>7.5355083377572546E-2</v>
      </c>
      <c r="I28" s="850"/>
      <c r="J28" s="582">
        <v>7.4542855910044795E-2</v>
      </c>
      <c r="K28" s="582">
        <v>7.3999999999999996E-2</v>
      </c>
      <c r="L28" s="583">
        <v>7.3700000000000002E-2</v>
      </c>
      <c r="O28" s="752"/>
    </row>
    <row r="29" spans="1:15">
      <c r="A29" s="641">
        <v>18</v>
      </c>
      <c r="B29" s="642" t="s">
        <v>10</v>
      </c>
      <c r="C29" s="652">
        <v>2.1600462616840309E-2</v>
      </c>
      <c r="D29" s="652">
        <v>2.374686997911098E-2</v>
      </c>
      <c r="E29" s="652">
        <v>1.7008685850698028E-2</v>
      </c>
      <c r="F29" s="652">
        <v>2.1814664234609586E-2</v>
      </c>
      <c r="G29" s="726">
        <v>2.222101186238986E-2</v>
      </c>
      <c r="I29" s="850"/>
      <c r="J29" s="582">
        <v>2.0148617630484537E-2</v>
      </c>
      <c r="K29" s="582">
        <v>1.6299999999999999E-2</v>
      </c>
      <c r="L29" s="583">
        <v>1.2999999999999999E-2</v>
      </c>
      <c r="O29" s="752"/>
    </row>
    <row r="30" spans="1:15">
      <c r="A30" s="641">
        <v>19</v>
      </c>
      <c r="B30" s="642" t="s">
        <v>11</v>
      </c>
      <c r="C30" s="652">
        <v>0.18538077589134191</v>
      </c>
      <c r="D30" s="652">
        <v>0.20928921131023481</v>
      </c>
      <c r="E30" s="652">
        <v>0.14794515226573307</v>
      </c>
      <c r="F30" s="652">
        <v>0.18844380572641864</v>
      </c>
      <c r="G30" s="726">
        <v>0.18994483796461667</v>
      </c>
      <c r="I30" s="850"/>
      <c r="J30" s="582">
        <v>0.1830087230676733</v>
      </c>
      <c r="K30" s="582">
        <v>0.1492</v>
      </c>
      <c r="L30" s="583">
        <v>0.1178</v>
      </c>
      <c r="O30" s="752"/>
    </row>
    <row r="31" spans="1:15">
      <c r="A31" s="630"/>
      <c r="B31" s="631" t="s">
        <v>12</v>
      </c>
      <c r="C31" s="584"/>
      <c r="D31" s="199"/>
      <c r="E31" s="199"/>
      <c r="F31" s="199"/>
      <c r="G31" s="200"/>
      <c r="I31" s="851"/>
      <c r="J31" s="584"/>
      <c r="K31" s="584"/>
      <c r="L31" s="585"/>
      <c r="O31" s="752"/>
    </row>
    <row r="32" spans="1:15">
      <c r="A32" s="641">
        <v>20</v>
      </c>
      <c r="B32" s="642" t="s">
        <v>13</v>
      </c>
      <c r="C32" s="693">
        <v>4.2063429359053078E-2</v>
      </c>
      <c r="D32" s="693">
        <v>3.918427778889131E-2</v>
      </c>
      <c r="E32" s="693">
        <v>3.7707640205578798E-2</v>
      </c>
      <c r="F32" s="693">
        <v>3.9343103073369023E-2</v>
      </c>
      <c r="G32" s="727">
        <v>4.0121715540828683E-2</v>
      </c>
      <c r="I32" s="850"/>
      <c r="J32" s="582">
        <v>3.9791137817082468E-2</v>
      </c>
      <c r="K32" s="582">
        <v>4.7600000000000003E-2</v>
      </c>
      <c r="L32" s="583">
        <v>5.1200000000000002E-2</v>
      </c>
      <c r="O32" s="752"/>
    </row>
    <row r="33" spans="1:15" ht="15" customHeight="1">
      <c r="A33" s="641">
        <v>21</v>
      </c>
      <c r="B33" s="642" t="s">
        <v>958</v>
      </c>
      <c r="C33" s="693">
        <v>4.7443619509338231E-2</v>
      </c>
      <c r="D33" s="693">
        <v>4.6661310837162427E-2</v>
      </c>
      <c r="E33" s="693">
        <v>4.647979016099351E-2</v>
      </c>
      <c r="F33" s="693">
        <v>4.5820945174762699E-2</v>
      </c>
      <c r="G33" s="727">
        <v>4.6397432385803065E-2</v>
      </c>
      <c r="I33" s="850"/>
      <c r="J33" s="582">
        <v>5.2254218293599719E-2</v>
      </c>
      <c r="K33" s="582">
        <v>5.4600000000000003E-2</v>
      </c>
      <c r="L33" s="583">
        <v>5.5300000000000002E-2</v>
      </c>
      <c r="O33" s="752"/>
    </row>
    <row r="34" spans="1:15">
      <c r="A34" s="641">
        <v>22</v>
      </c>
      <c r="B34" s="642" t="s">
        <v>14</v>
      </c>
      <c r="C34" s="652">
        <v>0.17581367630952</v>
      </c>
      <c r="D34" s="693">
        <v>0.18373986066087525</v>
      </c>
      <c r="E34" s="693">
        <v>0.20147680870913523</v>
      </c>
      <c r="F34" s="693">
        <v>0.20242441066625103</v>
      </c>
      <c r="G34" s="727">
        <v>0.20710314603809726</v>
      </c>
      <c r="I34" s="850"/>
      <c r="J34" s="582">
        <v>0.20368419464471332</v>
      </c>
      <c r="K34" s="582">
        <v>0.20669999999999999</v>
      </c>
      <c r="L34" s="583">
        <v>0.21110000000000001</v>
      </c>
      <c r="O34" s="752"/>
    </row>
    <row r="35" spans="1:15" ht="15" customHeight="1">
      <c r="A35" s="641">
        <v>23</v>
      </c>
      <c r="B35" s="642" t="s">
        <v>15</v>
      </c>
      <c r="C35" s="652">
        <v>0.20936299372718514</v>
      </c>
      <c r="D35" s="693">
        <v>0.23502780196466114</v>
      </c>
      <c r="E35" s="693">
        <v>0.23677846672506755</v>
      </c>
      <c r="F35" s="693">
        <v>0.26485434759038307</v>
      </c>
      <c r="G35" s="727">
        <v>0.25621058500972094</v>
      </c>
      <c r="I35" s="850"/>
      <c r="J35" s="582">
        <v>0.23596077425657788</v>
      </c>
      <c r="K35" s="582">
        <v>0.26350000000000001</v>
      </c>
      <c r="L35" s="583">
        <v>0.25459999999999999</v>
      </c>
      <c r="O35" s="752"/>
    </row>
    <row r="36" spans="1:15">
      <c r="A36" s="641">
        <v>24</v>
      </c>
      <c r="B36" s="642" t="s">
        <v>16</v>
      </c>
      <c r="C36" s="652">
        <v>7.1733079075459782E-2</v>
      </c>
      <c r="D36" s="693">
        <v>3.3784568803086445E-2</v>
      </c>
      <c r="E36" s="693">
        <v>0.25307332964912788</v>
      </c>
      <c r="F36" s="693">
        <v>0.20398759483214146</v>
      </c>
      <c r="G36" s="727">
        <v>0.16836172882923783</v>
      </c>
      <c r="I36" s="850"/>
      <c r="J36" s="582">
        <v>0.26681078489664128</v>
      </c>
      <c r="K36" s="582">
        <v>0.2077</v>
      </c>
      <c r="L36" s="583">
        <v>0.1726</v>
      </c>
      <c r="O36" s="752"/>
    </row>
    <row r="37" spans="1:15" ht="15" customHeight="1">
      <c r="A37" s="630"/>
      <c r="B37" s="631" t="s">
        <v>17</v>
      </c>
      <c r="C37" s="584"/>
      <c r="D37" s="199"/>
      <c r="E37" s="199"/>
      <c r="F37" s="199"/>
      <c r="G37" s="200"/>
      <c r="I37" s="851"/>
      <c r="J37" s="584"/>
      <c r="K37" s="584"/>
      <c r="L37" s="585"/>
      <c r="O37" s="752"/>
    </row>
    <row r="38" spans="1:15" ht="15" customHeight="1">
      <c r="A38" s="641">
        <v>25</v>
      </c>
      <c r="B38" s="642" t="s">
        <v>18</v>
      </c>
      <c r="C38" s="693">
        <v>0.1966751781841462</v>
      </c>
      <c r="D38" s="652">
        <v>0.19797734192973238</v>
      </c>
      <c r="E38" s="652">
        <v>0</v>
      </c>
      <c r="F38" s="652">
        <v>0</v>
      </c>
      <c r="G38" s="726">
        <v>0</v>
      </c>
      <c r="I38" s="850"/>
      <c r="J38" s="582">
        <v>0.21841367434706813</v>
      </c>
      <c r="K38" s="582">
        <v>0.21290000000000001</v>
      </c>
      <c r="L38" s="586">
        <v>0.23499999999999999</v>
      </c>
      <c r="O38" s="752"/>
    </row>
    <row r="39" spans="1:15" ht="15" customHeight="1">
      <c r="A39" s="641">
        <v>26</v>
      </c>
      <c r="B39" s="642" t="s">
        <v>19</v>
      </c>
      <c r="C39" s="652">
        <v>0.25890168905712457</v>
      </c>
      <c r="D39" s="652">
        <v>0.27976177581919986</v>
      </c>
      <c r="E39" s="652">
        <v>0.30331887044337252</v>
      </c>
      <c r="F39" s="652">
        <v>0.31418332543389671</v>
      </c>
      <c r="G39" s="726">
        <v>0.32570636890802396</v>
      </c>
      <c r="I39" s="850"/>
      <c r="J39" s="582">
        <v>0.30560732045202155</v>
      </c>
      <c r="K39" s="582">
        <v>0.3145</v>
      </c>
      <c r="L39" s="586">
        <v>0.32590000000000002</v>
      </c>
      <c r="O39" s="752"/>
    </row>
    <row r="40" spans="1:15" ht="15" customHeight="1">
      <c r="A40" s="641">
        <v>27</v>
      </c>
      <c r="B40" s="549" t="s">
        <v>20</v>
      </c>
      <c r="C40" s="652">
        <v>0.33472731996779326</v>
      </c>
      <c r="D40" s="652">
        <v>0.34371171855070615</v>
      </c>
      <c r="E40" s="652">
        <v>0.38133319868943566</v>
      </c>
      <c r="F40" s="652">
        <v>0.40973124285526974</v>
      </c>
      <c r="G40" s="726">
        <v>0.41604861578476765</v>
      </c>
      <c r="I40" s="850"/>
      <c r="J40" s="582">
        <v>0.38588952955000083</v>
      </c>
      <c r="K40" s="582">
        <v>0.41489999999999999</v>
      </c>
      <c r="L40" s="586">
        <v>0.42059999999999997</v>
      </c>
      <c r="O40" s="752"/>
    </row>
    <row r="41" spans="1:15" ht="15" customHeight="1">
      <c r="A41" s="643"/>
      <c r="B41" s="631" t="s">
        <v>356</v>
      </c>
      <c r="C41" s="575"/>
      <c r="D41" s="199"/>
      <c r="E41" s="199"/>
      <c r="F41" s="199"/>
      <c r="G41" s="200"/>
      <c r="I41" s="574"/>
      <c r="J41" s="575"/>
      <c r="K41" s="575"/>
      <c r="L41" s="576"/>
      <c r="O41" s="752"/>
    </row>
    <row r="42" spans="1:15" ht="15" customHeight="1">
      <c r="A42" s="641">
        <v>28</v>
      </c>
      <c r="B42" s="644" t="s">
        <v>340</v>
      </c>
      <c r="C42" s="846">
        <v>734978241.23261356</v>
      </c>
      <c r="D42" s="653">
        <v>736552742.34232473</v>
      </c>
      <c r="E42" s="653">
        <v>0</v>
      </c>
      <c r="F42" s="653">
        <v>0</v>
      </c>
      <c r="G42" s="728">
        <v>0</v>
      </c>
      <c r="I42" s="852"/>
      <c r="J42" s="549">
        <v>852167490.39691901</v>
      </c>
      <c r="K42" s="549">
        <v>813311528</v>
      </c>
      <c r="L42" s="550">
        <v>754163154</v>
      </c>
      <c r="O42" s="752"/>
    </row>
    <row r="43" spans="1:15">
      <c r="A43" s="641">
        <v>29</v>
      </c>
      <c r="B43" s="642" t="s">
        <v>341</v>
      </c>
      <c r="C43" s="846">
        <v>623121545.81503963</v>
      </c>
      <c r="D43" s="653">
        <v>622311276.33739471</v>
      </c>
      <c r="E43" s="653">
        <v>0</v>
      </c>
      <c r="F43" s="653">
        <v>0</v>
      </c>
      <c r="G43" s="728">
        <v>0</v>
      </c>
      <c r="I43" s="852"/>
      <c r="J43" s="549">
        <v>693701041.68759179</v>
      </c>
      <c r="K43" s="549">
        <v>672577687</v>
      </c>
      <c r="L43" s="548">
        <v>692221114</v>
      </c>
      <c r="O43" s="752"/>
    </row>
    <row r="44" spans="1:15">
      <c r="A44" s="321">
        <v>30</v>
      </c>
      <c r="B44" s="645" t="s">
        <v>339</v>
      </c>
      <c r="C44" s="693">
        <v>1.1795102354730262</v>
      </c>
      <c r="D44" s="652">
        <v>1.1835760821775507</v>
      </c>
      <c r="E44" s="652">
        <v>0</v>
      </c>
      <c r="F44" s="652">
        <v>0</v>
      </c>
      <c r="G44" s="726">
        <v>0</v>
      </c>
      <c r="I44" s="850"/>
      <c r="J44" s="582">
        <v>1.2284362271156752</v>
      </c>
      <c r="K44" s="582">
        <v>1.2092000000000001</v>
      </c>
      <c r="L44" s="586">
        <v>1.0894999999999999</v>
      </c>
      <c r="O44" s="752"/>
    </row>
    <row r="45" spans="1:15">
      <c r="A45" s="321"/>
      <c r="B45" s="631" t="s">
        <v>453</v>
      </c>
      <c r="C45" s="575"/>
      <c r="D45" s="199"/>
      <c r="E45" s="199"/>
      <c r="F45" s="199"/>
      <c r="G45" s="200"/>
      <c r="I45" s="574"/>
      <c r="J45" s="575"/>
      <c r="K45" s="575"/>
      <c r="L45" s="576"/>
      <c r="O45" s="752"/>
    </row>
    <row r="46" spans="1:15">
      <c r="A46" s="321">
        <v>31</v>
      </c>
      <c r="B46" s="645" t="s">
        <v>460</v>
      </c>
      <c r="C46" s="654">
        <v>2534523175.8285394</v>
      </c>
      <c r="D46" s="654">
        <v>2467493939.9152069</v>
      </c>
      <c r="E46" s="654">
        <v>2414809308.204433</v>
      </c>
      <c r="F46" s="654">
        <v>2421655736.3259006</v>
      </c>
      <c r="G46" s="729">
        <v>2363624298.9761362</v>
      </c>
      <c r="I46" s="853"/>
      <c r="J46" s="587">
        <v>2401282841.523778</v>
      </c>
      <c r="K46" s="587">
        <v>2386018650</v>
      </c>
      <c r="L46" s="322">
        <v>2326534317</v>
      </c>
      <c r="O46" s="752"/>
    </row>
    <row r="47" spans="1:15">
      <c r="A47" s="321">
        <v>32</v>
      </c>
      <c r="B47" s="645" t="s">
        <v>473</v>
      </c>
      <c r="C47" s="654">
        <v>1992478760.3492975</v>
      </c>
      <c r="D47" s="654">
        <v>1960963020.1486213</v>
      </c>
      <c r="E47" s="654">
        <v>1922368207.7003715</v>
      </c>
      <c r="F47" s="654">
        <v>1842535960.7613354</v>
      </c>
      <c r="G47" s="729">
        <v>1795103271.8651271</v>
      </c>
      <c r="I47" s="853"/>
      <c r="J47" s="587">
        <v>1845372133.4210818</v>
      </c>
      <c r="K47" s="587">
        <v>1763874902</v>
      </c>
      <c r="L47" s="322">
        <v>1726191008</v>
      </c>
      <c r="O47" s="752"/>
    </row>
    <row r="48" spans="1:15" ht="15" thickBot="1">
      <c r="A48" s="646">
        <v>33</v>
      </c>
      <c r="B48" s="647" t="s">
        <v>487</v>
      </c>
      <c r="C48" s="753">
        <v>1.2720452665624487</v>
      </c>
      <c r="D48" s="730">
        <v>1.2583072268890596</v>
      </c>
      <c r="E48" s="730">
        <v>1.2561637768100331</v>
      </c>
      <c r="F48" s="730">
        <v>1.314305819749251</v>
      </c>
      <c r="G48" s="731">
        <v>1.3167065850870581</v>
      </c>
      <c r="I48" s="854"/>
      <c r="J48" s="588">
        <v>1.3012458560713764</v>
      </c>
      <c r="K48" s="588">
        <v>1.3527</v>
      </c>
      <c r="L48" s="589">
        <v>1.3478000000000001</v>
      </c>
      <c r="O48" s="752"/>
    </row>
    <row r="49" spans="1:7">
      <c r="A49" s="20"/>
      <c r="C49" s="16"/>
      <c r="D49" s="16"/>
      <c r="E49" s="16"/>
      <c r="F49" s="16"/>
      <c r="G49" s="16"/>
    </row>
    <row r="50" spans="1:7" ht="41.4">
      <c r="B50" s="23" t="s">
        <v>945</v>
      </c>
    </row>
    <row r="51" spans="1:7" ht="82.8">
      <c r="B51" s="232" t="s">
        <v>355</v>
      </c>
      <c r="D51" s="220"/>
      <c r="E51" s="220"/>
      <c r="F51" s="220"/>
      <c r="G51" s="220"/>
    </row>
  </sheetData>
  <mergeCells count="2">
    <mergeCell ref="D4:G4"/>
    <mergeCell ref="I4:L4"/>
  </mergeCells>
  <pageMargins left="0.7" right="0.7" top="0.75" bottom="0.75" header="0.3" footer="0.3"/>
  <pageSetup paperSize="9" scale="3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80" zoomScaleNormal="80" workbookViewId="0">
      <selection activeCell="K13" sqref="K13"/>
    </sheetView>
  </sheetViews>
  <sheetFormatPr defaultColWidth="9.109375" defaultRowHeight="12"/>
  <cols>
    <col min="1" max="1" width="11.88671875" style="328" bestFit="1" customWidth="1"/>
    <col min="2" max="2" width="105.109375" style="328" bestFit="1" customWidth="1"/>
    <col min="3" max="4" width="15.5546875" style="328" bestFit="1" customWidth="1"/>
    <col min="5" max="5" width="19.44140625" style="328" bestFit="1" customWidth="1"/>
    <col min="6" max="6" width="15.5546875" style="328" bestFit="1" customWidth="1"/>
    <col min="7" max="7" width="20.109375" style="328" customWidth="1"/>
    <col min="8" max="8" width="15.5546875" style="328" bestFit="1" customWidth="1"/>
    <col min="9" max="16384" width="9.109375" style="328"/>
  </cols>
  <sheetData>
    <row r="1" spans="1:8" ht="13.8">
      <c r="A1" s="327" t="s">
        <v>108</v>
      </c>
      <c r="B1" s="290" t="str">
        <f>Info!C2</f>
        <v>სს ”ლიბერთი ბანკი”</v>
      </c>
    </row>
    <row r="2" spans="1:8">
      <c r="A2" s="329" t="s">
        <v>109</v>
      </c>
      <c r="B2" s="569">
        <f>'1. key ratios'!B2</f>
        <v>45107</v>
      </c>
    </row>
    <row r="3" spans="1:8">
      <c r="A3" s="330" t="s">
        <v>493</v>
      </c>
    </row>
    <row r="5" spans="1:8">
      <c r="A5" s="923" t="s">
        <v>494</v>
      </c>
      <c r="B5" s="924"/>
      <c r="C5" s="929" t="s">
        <v>495</v>
      </c>
      <c r="D5" s="930"/>
      <c r="E5" s="930"/>
      <c r="F5" s="930"/>
      <c r="G5" s="930"/>
      <c r="H5" s="931"/>
    </row>
    <row r="6" spans="1:8">
      <c r="A6" s="925"/>
      <c r="B6" s="926"/>
      <c r="C6" s="932"/>
      <c r="D6" s="933"/>
      <c r="E6" s="933"/>
      <c r="F6" s="933"/>
      <c r="G6" s="933"/>
      <c r="H6" s="934"/>
    </row>
    <row r="7" spans="1:8" ht="24">
      <c r="A7" s="927"/>
      <c r="B7" s="928"/>
      <c r="C7" s="411" t="s">
        <v>496</v>
      </c>
      <c r="D7" s="411" t="s">
        <v>497</v>
      </c>
      <c r="E7" s="411" t="s">
        <v>498</v>
      </c>
      <c r="F7" s="411" t="s">
        <v>499</v>
      </c>
      <c r="G7" s="412" t="s">
        <v>679</v>
      </c>
      <c r="H7" s="411" t="s">
        <v>66</v>
      </c>
    </row>
    <row r="8" spans="1:8">
      <c r="A8" s="407">
        <v>1</v>
      </c>
      <c r="B8" s="406" t="s">
        <v>134</v>
      </c>
      <c r="C8" s="818">
        <v>73926399.227688834</v>
      </c>
      <c r="D8" s="818">
        <v>52582800.860102549</v>
      </c>
      <c r="E8" s="818">
        <v>219610561.46490929</v>
      </c>
      <c r="F8" s="818">
        <v>20625924.907901373</v>
      </c>
      <c r="G8" s="818">
        <v>2176710.61</v>
      </c>
      <c r="H8" s="682">
        <f t="shared" ref="H8:H20" si="0">SUM(C8:G8)</f>
        <v>368922397.070602</v>
      </c>
    </row>
    <row r="9" spans="1:8">
      <c r="A9" s="407">
        <v>2</v>
      </c>
      <c r="B9" s="406" t="s">
        <v>135</v>
      </c>
      <c r="C9" s="818">
        <v>0</v>
      </c>
      <c r="D9" s="818">
        <v>0</v>
      </c>
      <c r="E9" s="818">
        <v>0</v>
      </c>
      <c r="F9" s="818">
        <v>0</v>
      </c>
      <c r="G9" s="818">
        <v>0</v>
      </c>
      <c r="H9" s="682">
        <f t="shared" si="0"/>
        <v>0</v>
      </c>
    </row>
    <row r="10" spans="1:8">
      <c r="A10" s="407">
        <v>3</v>
      </c>
      <c r="B10" s="406" t="s">
        <v>136</v>
      </c>
      <c r="C10" s="818">
        <v>0</v>
      </c>
      <c r="D10" s="818">
        <v>0</v>
      </c>
      <c r="E10" s="818">
        <v>0</v>
      </c>
      <c r="F10" s="818">
        <v>0</v>
      </c>
      <c r="G10" s="818">
        <v>0</v>
      </c>
      <c r="H10" s="682">
        <f t="shared" si="0"/>
        <v>0</v>
      </c>
    </row>
    <row r="11" spans="1:8">
      <c r="A11" s="407">
        <v>4</v>
      </c>
      <c r="B11" s="406" t="s">
        <v>137</v>
      </c>
      <c r="C11" s="818">
        <v>0</v>
      </c>
      <c r="D11" s="818">
        <v>0</v>
      </c>
      <c r="E11" s="818">
        <v>0</v>
      </c>
      <c r="F11" s="818">
        <v>0</v>
      </c>
      <c r="G11" s="818">
        <v>0</v>
      </c>
      <c r="H11" s="682">
        <f t="shared" si="0"/>
        <v>0</v>
      </c>
    </row>
    <row r="12" spans="1:8">
      <c r="A12" s="407">
        <v>5</v>
      </c>
      <c r="B12" s="406" t="s">
        <v>949</v>
      </c>
      <c r="C12" s="818">
        <v>0</v>
      </c>
      <c r="D12" s="818">
        <v>0</v>
      </c>
      <c r="E12" s="818">
        <v>39310796.960017972</v>
      </c>
      <c r="F12" s="818">
        <v>346864.76</v>
      </c>
      <c r="G12" s="818">
        <v>0</v>
      </c>
      <c r="H12" s="682">
        <f t="shared" si="0"/>
        <v>39657661.72001797</v>
      </c>
    </row>
    <row r="13" spans="1:8">
      <c r="A13" s="407">
        <v>6</v>
      </c>
      <c r="B13" s="406" t="s">
        <v>138</v>
      </c>
      <c r="C13" s="818">
        <v>111312524.83609396</v>
      </c>
      <c r="D13" s="818">
        <v>791133.88005519495</v>
      </c>
      <c r="E13" s="818">
        <v>0</v>
      </c>
      <c r="F13" s="818">
        <v>0</v>
      </c>
      <c r="G13" s="818">
        <v>0</v>
      </c>
      <c r="H13" s="682">
        <f t="shared" si="0"/>
        <v>112103658.71614915</v>
      </c>
    </row>
    <row r="14" spans="1:8">
      <c r="A14" s="407">
        <v>7</v>
      </c>
      <c r="B14" s="406" t="s">
        <v>71</v>
      </c>
      <c r="C14" s="818">
        <v>371872.928316576</v>
      </c>
      <c r="D14" s="818">
        <v>216162875.51786631</v>
      </c>
      <c r="E14" s="818">
        <v>70712910.979990214</v>
      </c>
      <c r="F14" s="818">
        <v>142292279.54136056</v>
      </c>
      <c r="G14" s="818">
        <v>0</v>
      </c>
      <c r="H14" s="682">
        <f t="shared" si="0"/>
        <v>429539938.96753365</v>
      </c>
    </row>
    <row r="15" spans="1:8">
      <c r="A15" s="407">
        <v>8</v>
      </c>
      <c r="B15" s="408" t="s">
        <v>72</v>
      </c>
      <c r="C15" s="818">
        <v>10274510.342256127</v>
      </c>
      <c r="D15" s="818">
        <v>350043936.14249963</v>
      </c>
      <c r="E15" s="818">
        <v>1233477490.0385251</v>
      </c>
      <c r="F15" s="818">
        <v>217917878.15131915</v>
      </c>
      <c r="G15" s="818">
        <v>0</v>
      </c>
      <c r="H15" s="682">
        <f t="shared" si="0"/>
        <v>1811713814.6746001</v>
      </c>
    </row>
    <row r="16" spans="1:8">
      <c r="A16" s="407">
        <v>9</v>
      </c>
      <c r="B16" s="406" t="s">
        <v>950</v>
      </c>
      <c r="C16" s="818">
        <v>37720.088817668002</v>
      </c>
      <c r="D16" s="818">
        <v>16468973.341774443</v>
      </c>
      <c r="E16" s="818">
        <v>156353689.58347812</v>
      </c>
      <c r="F16" s="818">
        <v>222233761.2655524</v>
      </c>
      <c r="G16" s="818">
        <v>0</v>
      </c>
      <c r="H16" s="682">
        <f t="shared" si="0"/>
        <v>395094144.27962267</v>
      </c>
    </row>
    <row r="17" spans="1:8">
      <c r="A17" s="407">
        <v>10</v>
      </c>
      <c r="B17" s="410" t="s">
        <v>514</v>
      </c>
      <c r="C17" s="818">
        <v>6122623.4547236897</v>
      </c>
      <c r="D17" s="818">
        <v>4522783.4792096931</v>
      </c>
      <c r="E17" s="818">
        <v>20021347.464423601</v>
      </c>
      <c r="F17" s="818">
        <v>4167469.4257890419</v>
      </c>
      <c r="G17" s="818">
        <v>0</v>
      </c>
      <c r="H17" s="682">
        <f t="shared" si="0"/>
        <v>34834223.824146025</v>
      </c>
    </row>
    <row r="18" spans="1:8">
      <c r="A18" s="407">
        <v>11</v>
      </c>
      <c r="B18" s="406" t="s">
        <v>68</v>
      </c>
      <c r="C18" s="818">
        <v>0</v>
      </c>
      <c r="D18" s="818">
        <v>0</v>
      </c>
      <c r="E18" s="818">
        <v>0</v>
      </c>
      <c r="F18" s="818">
        <v>0</v>
      </c>
      <c r="G18" s="818">
        <v>1921122</v>
      </c>
      <c r="H18" s="682">
        <f t="shared" si="0"/>
        <v>1921122</v>
      </c>
    </row>
    <row r="19" spans="1:8">
      <c r="A19" s="407">
        <v>12</v>
      </c>
      <c r="B19" s="406" t="s">
        <v>69</v>
      </c>
      <c r="C19" s="818">
        <v>0</v>
      </c>
      <c r="D19" s="818">
        <v>0</v>
      </c>
      <c r="E19" s="818">
        <v>0</v>
      </c>
      <c r="F19" s="818">
        <v>0</v>
      </c>
      <c r="G19" s="818">
        <v>0</v>
      </c>
      <c r="H19" s="682">
        <f t="shared" si="0"/>
        <v>0</v>
      </c>
    </row>
    <row r="20" spans="1:8">
      <c r="A20" s="409">
        <v>13</v>
      </c>
      <c r="B20" s="408" t="s">
        <v>70</v>
      </c>
      <c r="C20" s="818">
        <v>0</v>
      </c>
      <c r="D20" s="818">
        <v>0</v>
      </c>
      <c r="E20" s="818">
        <v>0</v>
      </c>
      <c r="F20" s="818">
        <v>0</v>
      </c>
      <c r="G20" s="818">
        <v>0</v>
      </c>
      <c r="H20" s="682">
        <f t="shared" si="0"/>
        <v>0</v>
      </c>
    </row>
    <row r="21" spans="1:8">
      <c r="A21" s="407">
        <v>14</v>
      </c>
      <c r="B21" s="406" t="s">
        <v>500</v>
      </c>
      <c r="C21" s="818">
        <v>317933059.18000001</v>
      </c>
      <c r="D21" s="818">
        <v>9677370.4520000014</v>
      </c>
      <c r="E21" s="818">
        <v>0</v>
      </c>
      <c r="F21" s="818">
        <v>2378193.9800000009</v>
      </c>
      <c r="G21" s="818">
        <v>168290467.54000008</v>
      </c>
      <c r="H21" s="682">
        <f>SUM(C21:G21)</f>
        <v>498279091.15200013</v>
      </c>
    </row>
    <row r="22" spans="1:8">
      <c r="A22" s="405">
        <v>15</v>
      </c>
      <c r="B22" s="404" t="s">
        <v>66</v>
      </c>
      <c r="C22" s="682">
        <f>SUM(C18:C21)+SUM(C8:C16)</f>
        <v>513856086.60317314</v>
      </c>
      <c r="D22" s="682">
        <f t="shared" ref="D22:H22" si="1">SUM(D18:D21)+SUM(D8:D16)</f>
        <v>645727090.19429815</v>
      </c>
      <c r="E22" s="682">
        <f t="shared" si="1"/>
        <v>1719465449.0269208</v>
      </c>
      <c r="F22" s="682">
        <f t="shared" si="1"/>
        <v>605794902.60613346</v>
      </c>
      <c r="G22" s="682">
        <f t="shared" si="1"/>
        <v>172388300.1500001</v>
      </c>
      <c r="H22" s="682">
        <f t="shared" si="1"/>
        <v>3657231828.5805254</v>
      </c>
    </row>
    <row r="26" spans="1:8" ht="36">
      <c r="B26" s="347"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scale="3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zoomScaleNormal="100" workbookViewId="0">
      <selection activeCell="K13" sqref="K13"/>
    </sheetView>
  </sheetViews>
  <sheetFormatPr defaultColWidth="9.109375" defaultRowHeight="12"/>
  <cols>
    <col min="1" max="1" width="11.88671875" style="331" bestFit="1" customWidth="1"/>
    <col min="2" max="2" width="90" style="328" customWidth="1"/>
    <col min="3" max="3" width="24.44140625" style="328" customWidth="1"/>
    <col min="4" max="4" width="28.33203125" style="328" customWidth="1"/>
    <col min="5" max="5" width="16.44140625" style="333" bestFit="1" customWidth="1"/>
    <col min="6" max="6" width="15.44140625" style="333" customWidth="1"/>
    <col min="7" max="7" width="15.5546875" style="328" customWidth="1"/>
    <col min="8" max="8" width="19" style="328" customWidth="1"/>
    <col min="9" max="16384" width="9.109375" style="328"/>
  </cols>
  <sheetData>
    <row r="1" spans="1:8" ht="13.8">
      <c r="A1" s="327" t="s">
        <v>108</v>
      </c>
      <c r="B1" s="290" t="str">
        <f>Info!C2</f>
        <v>სს ”ლიბერთი ბანკი”</v>
      </c>
      <c r="C1" s="425"/>
      <c r="D1" s="425"/>
      <c r="E1" s="425"/>
      <c r="F1" s="425"/>
      <c r="G1" s="425"/>
      <c r="H1" s="425"/>
    </row>
    <row r="2" spans="1:8">
      <c r="A2" s="329" t="s">
        <v>109</v>
      </c>
      <c r="B2" s="569">
        <f>'1. key ratios'!B2</f>
        <v>45107</v>
      </c>
      <c r="C2" s="425"/>
      <c r="D2" s="425"/>
      <c r="E2" s="425"/>
      <c r="F2" s="425"/>
      <c r="G2" s="425"/>
      <c r="H2" s="425"/>
    </row>
    <row r="3" spans="1:8">
      <c r="A3" s="330" t="s">
        <v>501</v>
      </c>
      <c r="B3" s="425"/>
      <c r="C3" s="425"/>
      <c r="D3" s="425"/>
      <c r="E3" s="425"/>
      <c r="F3" s="425"/>
      <c r="G3" s="425"/>
      <c r="H3" s="425"/>
    </row>
    <row r="4" spans="1:8">
      <c r="A4" s="426"/>
      <c r="B4" s="425"/>
      <c r="C4" s="424" t="s">
        <v>502</v>
      </c>
      <c r="D4" s="424" t="s">
        <v>503</v>
      </c>
      <c r="E4" s="424" t="s">
        <v>504</v>
      </c>
      <c r="F4" s="424" t="s">
        <v>505</v>
      </c>
      <c r="G4" s="424" t="s">
        <v>506</v>
      </c>
      <c r="H4" s="424" t="s">
        <v>507</v>
      </c>
    </row>
    <row r="5" spans="1:8" ht="33.9" customHeight="1">
      <c r="A5" s="923" t="s">
        <v>867</v>
      </c>
      <c r="B5" s="924"/>
      <c r="C5" s="937" t="s">
        <v>596</v>
      </c>
      <c r="D5" s="937"/>
      <c r="E5" s="937" t="s">
        <v>866</v>
      </c>
      <c r="F5" s="935" t="s">
        <v>865</v>
      </c>
      <c r="G5" s="935" t="s">
        <v>511</v>
      </c>
      <c r="H5" s="422" t="s">
        <v>864</v>
      </c>
    </row>
    <row r="6" spans="1:8" ht="24">
      <c r="A6" s="927"/>
      <c r="B6" s="928"/>
      <c r="C6" s="423" t="s">
        <v>512</v>
      </c>
      <c r="D6" s="423" t="s">
        <v>513</v>
      </c>
      <c r="E6" s="937"/>
      <c r="F6" s="936"/>
      <c r="G6" s="936"/>
      <c r="H6" s="422" t="s">
        <v>863</v>
      </c>
    </row>
    <row r="7" spans="1:8">
      <c r="A7" s="420">
        <v>1</v>
      </c>
      <c r="B7" s="406" t="s">
        <v>134</v>
      </c>
      <c r="C7" s="683">
        <v>0</v>
      </c>
      <c r="D7" s="683">
        <v>369483168.07016379</v>
      </c>
      <c r="E7" s="684">
        <v>560770.99956185091</v>
      </c>
      <c r="F7" s="684">
        <v>0</v>
      </c>
      <c r="G7" s="683">
        <v>0</v>
      </c>
      <c r="H7" s="413">
        <v>368922397.07060194</v>
      </c>
    </row>
    <row r="8" spans="1:8" ht="14.4" customHeight="1">
      <c r="A8" s="420">
        <v>2</v>
      </c>
      <c r="B8" s="406" t="s">
        <v>135</v>
      </c>
      <c r="C8" s="683">
        <v>0</v>
      </c>
      <c r="D8" s="683">
        <v>0</v>
      </c>
      <c r="E8" s="684">
        <v>0</v>
      </c>
      <c r="F8" s="684">
        <v>0</v>
      </c>
      <c r="G8" s="683">
        <v>0</v>
      </c>
      <c r="H8" s="413">
        <v>0</v>
      </c>
    </row>
    <row r="9" spans="1:8">
      <c r="A9" s="420">
        <v>3</v>
      </c>
      <c r="B9" s="406" t="s">
        <v>136</v>
      </c>
      <c r="C9" s="683">
        <v>0</v>
      </c>
      <c r="D9" s="683">
        <v>0</v>
      </c>
      <c r="E9" s="684">
        <v>0</v>
      </c>
      <c r="F9" s="684">
        <v>0</v>
      </c>
      <c r="G9" s="683">
        <v>0</v>
      </c>
      <c r="H9" s="413">
        <v>0</v>
      </c>
    </row>
    <row r="10" spans="1:8">
      <c r="A10" s="420">
        <v>4</v>
      </c>
      <c r="B10" s="406" t="s">
        <v>137</v>
      </c>
      <c r="C10" s="683">
        <v>0</v>
      </c>
      <c r="D10" s="683">
        <v>0</v>
      </c>
      <c r="E10" s="684">
        <v>0</v>
      </c>
      <c r="F10" s="684">
        <v>0</v>
      </c>
      <c r="G10" s="683">
        <v>0</v>
      </c>
      <c r="H10" s="413">
        <v>0</v>
      </c>
    </row>
    <row r="11" spans="1:8">
      <c r="A11" s="420">
        <v>5</v>
      </c>
      <c r="B11" s="406" t="s">
        <v>949</v>
      </c>
      <c r="C11" s="683">
        <v>0</v>
      </c>
      <c r="D11" s="683">
        <v>39657661.72001797</v>
      </c>
      <c r="E11" s="684">
        <v>0</v>
      </c>
      <c r="F11" s="684">
        <v>0</v>
      </c>
      <c r="G11" s="683">
        <v>0</v>
      </c>
      <c r="H11" s="413">
        <v>39657661.72001797</v>
      </c>
    </row>
    <row r="12" spans="1:8">
      <c r="A12" s="420">
        <v>6</v>
      </c>
      <c r="B12" s="406" t="s">
        <v>138</v>
      </c>
      <c r="C12" s="683">
        <v>0</v>
      </c>
      <c r="D12" s="683">
        <v>112103658.71614917</v>
      </c>
      <c r="E12" s="684">
        <v>0</v>
      </c>
      <c r="F12" s="684">
        <v>0</v>
      </c>
      <c r="G12" s="683">
        <v>0</v>
      </c>
      <c r="H12" s="413">
        <v>112103658.71614917</v>
      </c>
    </row>
    <row r="13" spans="1:8">
      <c r="A13" s="420">
        <v>7</v>
      </c>
      <c r="B13" s="406" t="s">
        <v>71</v>
      </c>
      <c r="C13" s="683">
        <v>0</v>
      </c>
      <c r="D13" s="683">
        <v>433380002.72874093</v>
      </c>
      <c r="E13" s="684">
        <v>2806778.7612070334</v>
      </c>
      <c r="F13" s="684">
        <v>0</v>
      </c>
      <c r="G13" s="683">
        <v>0</v>
      </c>
      <c r="H13" s="413">
        <v>430573223.96753389</v>
      </c>
    </row>
    <row r="14" spans="1:8">
      <c r="A14" s="420">
        <v>8</v>
      </c>
      <c r="B14" s="408" t="s">
        <v>72</v>
      </c>
      <c r="C14" s="683">
        <v>104810360.8765751</v>
      </c>
      <c r="D14" s="683">
        <v>1822211819.588567</v>
      </c>
      <c r="E14" s="684">
        <v>115308365.79055218</v>
      </c>
      <c r="F14" s="684">
        <v>1033285</v>
      </c>
      <c r="G14" s="683">
        <v>4196098.6164640011</v>
      </c>
      <c r="H14" s="413">
        <v>1810680529.6745899</v>
      </c>
    </row>
    <row r="15" spans="1:8">
      <c r="A15" s="420">
        <v>9</v>
      </c>
      <c r="B15" s="406" t="s">
        <v>950</v>
      </c>
      <c r="C15" s="683">
        <v>9741061.2099179458</v>
      </c>
      <c r="D15" s="683">
        <v>395488646.96444678</v>
      </c>
      <c r="E15" s="684">
        <v>10135563.894741626</v>
      </c>
      <c r="F15" s="684">
        <v>0</v>
      </c>
      <c r="G15" s="683">
        <v>0</v>
      </c>
      <c r="H15" s="413">
        <v>395094144.27962309</v>
      </c>
    </row>
    <row r="16" spans="1:8">
      <c r="A16" s="420">
        <v>10</v>
      </c>
      <c r="B16" s="410" t="s">
        <v>514</v>
      </c>
      <c r="C16" s="683">
        <v>94483120.901318088</v>
      </c>
      <c r="D16" s="683">
        <v>1700166.5514679998</v>
      </c>
      <c r="E16" s="684">
        <v>61349063.628640153</v>
      </c>
      <c r="F16" s="684">
        <v>0</v>
      </c>
      <c r="G16" s="683">
        <v>3745784.0888140011</v>
      </c>
      <c r="H16" s="413">
        <v>34834223.824145935</v>
      </c>
    </row>
    <row r="17" spans="1:8">
      <c r="A17" s="420">
        <v>11</v>
      </c>
      <c r="B17" s="406" t="s">
        <v>68</v>
      </c>
      <c r="C17" s="683">
        <v>0</v>
      </c>
      <c r="D17" s="683">
        <v>1921122</v>
      </c>
      <c r="E17" s="684">
        <v>0</v>
      </c>
      <c r="F17" s="684">
        <v>0</v>
      </c>
      <c r="G17" s="683">
        <v>0</v>
      </c>
      <c r="H17" s="413">
        <v>1921122</v>
      </c>
    </row>
    <row r="18" spans="1:8">
      <c r="A18" s="420">
        <v>12</v>
      </c>
      <c r="B18" s="406" t="s">
        <v>69</v>
      </c>
      <c r="C18" s="683">
        <v>0</v>
      </c>
      <c r="D18" s="683">
        <v>0</v>
      </c>
      <c r="E18" s="684">
        <v>0</v>
      </c>
      <c r="F18" s="684">
        <v>0</v>
      </c>
      <c r="G18" s="683">
        <v>0</v>
      </c>
      <c r="H18" s="413">
        <v>0</v>
      </c>
    </row>
    <row r="19" spans="1:8">
      <c r="A19" s="421">
        <v>13</v>
      </c>
      <c r="B19" s="408" t="s">
        <v>70</v>
      </c>
      <c r="C19" s="683">
        <v>0</v>
      </c>
      <c r="D19" s="683">
        <v>0</v>
      </c>
      <c r="E19" s="684">
        <v>0</v>
      </c>
      <c r="F19" s="684">
        <v>0</v>
      </c>
      <c r="G19" s="683">
        <v>0</v>
      </c>
      <c r="H19" s="413">
        <v>0</v>
      </c>
    </row>
    <row r="20" spans="1:8">
      <c r="A20" s="420">
        <v>14</v>
      </c>
      <c r="B20" s="406" t="s">
        <v>500</v>
      </c>
      <c r="C20" s="683">
        <v>0</v>
      </c>
      <c r="D20" s="683">
        <v>579861807.20200002</v>
      </c>
      <c r="E20" s="684">
        <v>0</v>
      </c>
      <c r="F20" s="684">
        <v>0</v>
      </c>
      <c r="G20" s="683">
        <v>0</v>
      </c>
      <c r="H20" s="413">
        <v>579861807.20200002</v>
      </c>
    </row>
    <row r="21" spans="1:8" s="332" customFormat="1">
      <c r="A21" s="419">
        <v>15</v>
      </c>
      <c r="B21" s="418" t="s">
        <v>66</v>
      </c>
      <c r="C21" s="685">
        <v>114551422.08649305</v>
      </c>
      <c r="D21" s="685">
        <v>3754107886.9900861</v>
      </c>
      <c r="E21" s="685">
        <v>128811479.4460627</v>
      </c>
      <c r="F21" s="685">
        <v>1033285</v>
      </c>
      <c r="G21" s="685">
        <v>4196098.6164640011</v>
      </c>
      <c r="H21" s="783">
        <v>3738814544.6305161</v>
      </c>
    </row>
    <row r="22" spans="1:8">
      <c r="A22" s="417">
        <v>16</v>
      </c>
      <c r="B22" s="416" t="s">
        <v>515</v>
      </c>
      <c r="C22" s="684">
        <v>114551422.08649305</v>
      </c>
      <c r="D22" s="684">
        <v>2608750608.4283504</v>
      </c>
      <c r="E22" s="684">
        <v>128080204.344754</v>
      </c>
      <c r="F22" s="684">
        <v>1033285</v>
      </c>
      <c r="G22" s="684">
        <v>4196098.6164640011</v>
      </c>
      <c r="H22" s="784">
        <v>2594188541.1700892</v>
      </c>
    </row>
    <row r="23" spans="1:8">
      <c r="A23" s="417">
        <v>17</v>
      </c>
      <c r="B23" s="416" t="s">
        <v>516</v>
      </c>
      <c r="C23" s="684"/>
      <c r="D23" s="684">
        <v>306710110.52587926</v>
      </c>
      <c r="E23" s="684">
        <v>641459.10130857432</v>
      </c>
      <c r="F23" s="684"/>
      <c r="G23" s="684"/>
      <c r="H23" s="784">
        <v>306068651.42457068</v>
      </c>
    </row>
    <row r="25" spans="1:8">
      <c r="E25" s="328"/>
      <c r="F25" s="328"/>
    </row>
    <row r="26" spans="1:8" ht="42.6" customHeight="1">
      <c r="B26" s="347"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scale="3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6"/>
  <sheetViews>
    <sheetView showGridLines="0" zoomScaleNormal="100" workbookViewId="0">
      <selection activeCell="K13" sqref="K13"/>
    </sheetView>
  </sheetViews>
  <sheetFormatPr defaultColWidth="9.109375" defaultRowHeight="12"/>
  <cols>
    <col min="1" max="1" width="11" style="328" bestFit="1" customWidth="1"/>
    <col min="2" max="2" width="63.5546875" style="328" customWidth="1"/>
    <col min="3" max="3" width="23.33203125" style="328" customWidth="1"/>
    <col min="4" max="4" width="27.88671875" style="328" customWidth="1"/>
    <col min="5" max="5" width="19.44140625" style="328" customWidth="1"/>
    <col min="6" max="6" width="18" style="328" customWidth="1"/>
    <col min="7" max="7" width="22" style="328" customWidth="1"/>
    <col min="8" max="8" width="22.44140625" style="328" customWidth="1"/>
    <col min="9" max="16384" width="9.109375" style="328"/>
  </cols>
  <sheetData>
    <row r="1" spans="1:8" ht="13.8">
      <c r="A1" s="327" t="s">
        <v>108</v>
      </c>
      <c r="B1" s="290" t="str">
        <f>Info!C2</f>
        <v>სს ”ლიბერთი ბანკი”</v>
      </c>
      <c r="C1" s="425"/>
      <c r="D1" s="425"/>
      <c r="E1" s="425"/>
      <c r="F1" s="425"/>
      <c r="G1" s="425"/>
      <c r="H1" s="425"/>
    </row>
    <row r="2" spans="1:8">
      <c r="A2" s="329" t="s">
        <v>109</v>
      </c>
      <c r="B2" s="569">
        <f>'1. key ratios'!B2</f>
        <v>45107</v>
      </c>
      <c r="C2" s="425"/>
      <c r="D2" s="425"/>
      <c r="E2" s="425"/>
      <c r="F2" s="425"/>
      <c r="G2" s="425"/>
      <c r="H2" s="425"/>
    </row>
    <row r="3" spans="1:8">
      <c r="A3" s="330" t="s">
        <v>517</v>
      </c>
      <c r="B3" s="425"/>
      <c r="C3" s="425"/>
      <c r="D3" s="425"/>
      <c r="E3" s="425"/>
      <c r="F3" s="425"/>
      <c r="G3" s="425"/>
      <c r="H3" s="425"/>
    </row>
    <row r="4" spans="1:8">
      <c r="A4" s="425"/>
      <c r="B4" s="425"/>
      <c r="C4" s="424" t="s">
        <v>502</v>
      </c>
      <c r="D4" s="424" t="s">
        <v>503</v>
      </c>
      <c r="E4" s="424" t="s">
        <v>504</v>
      </c>
      <c r="F4" s="424" t="s">
        <v>505</v>
      </c>
      <c r="G4" s="424" t="s">
        <v>506</v>
      </c>
      <c r="H4" s="424" t="s">
        <v>507</v>
      </c>
    </row>
    <row r="5" spans="1:8" ht="41.4" customHeight="1">
      <c r="A5" s="923" t="s">
        <v>869</v>
      </c>
      <c r="B5" s="924"/>
      <c r="C5" s="938" t="s">
        <v>596</v>
      </c>
      <c r="D5" s="939"/>
      <c r="E5" s="935" t="s">
        <v>866</v>
      </c>
      <c r="F5" s="935" t="s">
        <v>865</v>
      </c>
      <c r="G5" s="935" t="s">
        <v>511</v>
      </c>
      <c r="H5" s="422" t="s">
        <v>864</v>
      </c>
    </row>
    <row r="6" spans="1:8" ht="24">
      <c r="A6" s="927"/>
      <c r="B6" s="928"/>
      <c r="C6" s="423" t="s">
        <v>512</v>
      </c>
      <c r="D6" s="423" t="s">
        <v>513</v>
      </c>
      <c r="E6" s="936"/>
      <c r="F6" s="936"/>
      <c r="G6" s="936"/>
      <c r="H6" s="422" t="s">
        <v>863</v>
      </c>
    </row>
    <row r="7" spans="1:8">
      <c r="A7" s="414">
        <v>1</v>
      </c>
      <c r="B7" s="429" t="s">
        <v>518</v>
      </c>
      <c r="C7" s="687">
        <v>33930831.20092997</v>
      </c>
      <c r="D7" s="687">
        <v>1097702807.3849514</v>
      </c>
      <c r="E7" s="687">
        <v>47745107.687302671</v>
      </c>
      <c r="F7" s="687"/>
      <c r="G7" s="687">
        <v>0</v>
      </c>
      <c r="H7" s="690">
        <v>1083888530.8985786</v>
      </c>
    </row>
    <row r="8" spans="1:8">
      <c r="A8" s="414">
        <v>2</v>
      </c>
      <c r="B8" s="429" t="s">
        <v>519</v>
      </c>
      <c r="C8" s="687">
        <v>212810.4</v>
      </c>
      <c r="D8" s="687">
        <v>152747241.47093117</v>
      </c>
      <c r="E8" s="687">
        <v>622054.26757511287</v>
      </c>
      <c r="F8" s="687"/>
      <c r="G8" s="687">
        <v>0</v>
      </c>
      <c r="H8" s="690">
        <v>152337997.60335606</v>
      </c>
    </row>
    <row r="9" spans="1:8">
      <c r="A9" s="414">
        <v>3</v>
      </c>
      <c r="B9" s="429" t="s">
        <v>868</v>
      </c>
      <c r="C9" s="687">
        <v>0</v>
      </c>
      <c r="D9" s="687">
        <v>80230200.335859999</v>
      </c>
      <c r="E9" s="687">
        <v>560323.04650433431</v>
      </c>
      <c r="F9" s="687"/>
      <c r="G9" s="687">
        <v>0</v>
      </c>
      <c r="H9" s="690">
        <v>79669877.289355665</v>
      </c>
    </row>
    <row r="10" spans="1:8">
      <c r="A10" s="414">
        <v>4</v>
      </c>
      <c r="B10" s="429" t="s">
        <v>520</v>
      </c>
      <c r="C10" s="687">
        <v>30765.47</v>
      </c>
      <c r="D10" s="687">
        <v>58941433.819387004</v>
      </c>
      <c r="E10" s="687">
        <v>900063.35984780756</v>
      </c>
      <c r="F10" s="687"/>
      <c r="G10" s="687">
        <v>0</v>
      </c>
      <c r="H10" s="690">
        <v>58072135.929539196</v>
      </c>
    </row>
    <row r="11" spans="1:8">
      <c r="A11" s="414">
        <v>5</v>
      </c>
      <c r="B11" s="429" t="s">
        <v>521</v>
      </c>
      <c r="C11" s="687">
        <v>709405.94434100005</v>
      </c>
      <c r="D11" s="687">
        <v>83929121.749290004</v>
      </c>
      <c r="E11" s="687">
        <v>1138670.0198139069</v>
      </c>
      <c r="F11" s="687"/>
      <c r="G11" s="687">
        <v>108529.50459</v>
      </c>
      <c r="H11" s="690">
        <v>83499857.673817098</v>
      </c>
    </row>
    <row r="12" spans="1:8">
      <c r="A12" s="414">
        <v>6</v>
      </c>
      <c r="B12" s="429" t="s">
        <v>522</v>
      </c>
      <c r="C12" s="687">
        <v>23867.17</v>
      </c>
      <c r="D12" s="687">
        <v>5891055.7644150006</v>
      </c>
      <c r="E12" s="687">
        <v>118020.59802553854</v>
      </c>
      <c r="F12" s="687"/>
      <c r="G12" s="687">
        <v>0</v>
      </c>
      <c r="H12" s="690">
        <v>5796902.3363894615</v>
      </c>
    </row>
    <row r="13" spans="1:8">
      <c r="A13" s="414">
        <v>7</v>
      </c>
      <c r="B13" s="429" t="s">
        <v>523</v>
      </c>
      <c r="C13" s="687">
        <v>109700.02</v>
      </c>
      <c r="D13" s="687">
        <v>16169368.385663001</v>
      </c>
      <c r="E13" s="687">
        <v>299035.4319024384</v>
      </c>
      <c r="F13" s="687"/>
      <c r="G13" s="687">
        <v>0</v>
      </c>
      <c r="H13" s="690">
        <v>15980032.973760562</v>
      </c>
    </row>
    <row r="14" spans="1:8">
      <c r="A14" s="414">
        <v>8</v>
      </c>
      <c r="B14" s="429" t="s">
        <v>524</v>
      </c>
      <c r="C14" s="687">
        <v>209798.72713299998</v>
      </c>
      <c r="D14" s="687">
        <v>8401543.8452789988</v>
      </c>
      <c r="E14" s="687">
        <v>74567.850989720027</v>
      </c>
      <c r="F14" s="687"/>
      <c r="G14" s="687">
        <v>258.07</v>
      </c>
      <c r="H14" s="690">
        <v>8536774.7214222793</v>
      </c>
    </row>
    <row r="15" spans="1:8">
      <c r="A15" s="414">
        <v>9</v>
      </c>
      <c r="B15" s="429" t="s">
        <v>525</v>
      </c>
      <c r="C15" s="687">
        <v>239521.69999999998</v>
      </c>
      <c r="D15" s="687">
        <v>20341846.922104001</v>
      </c>
      <c r="E15" s="687">
        <v>304646.71783500403</v>
      </c>
      <c r="F15" s="687"/>
      <c r="G15" s="687">
        <v>0</v>
      </c>
      <c r="H15" s="690">
        <v>20276721.904268995</v>
      </c>
    </row>
    <row r="16" spans="1:8">
      <c r="A16" s="414">
        <v>10</v>
      </c>
      <c r="B16" s="429" t="s">
        <v>526</v>
      </c>
      <c r="C16" s="687">
        <v>2048.11</v>
      </c>
      <c r="D16" s="687">
        <v>1691156.0691460001</v>
      </c>
      <c r="E16" s="687">
        <v>13736.98728772862</v>
      </c>
      <c r="F16" s="687"/>
      <c r="G16" s="687">
        <v>0</v>
      </c>
      <c r="H16" s="690">
        <v>1679467.1918582716</v>
      </c>
    </row>
    <row r="17" spans="1:9">
      <c r="A17" s="414">
        <v>11</v>
      </c>
      <c r="B17" s="429" t="s">
        <v>527</v>
      </c>
      <c r="C17" s="687">
        <v>49565.96</v>
      </c>
      <c r="D17" s="687">
        <v>1071534.218168</v>
      </c>
      <c r="E17" s="687">
        <v>53692.209750303722</v>
      </c>
      <c r="F17" s="687"/>
      <c r="G17" s="687">
        <v>0</v>
      </c>
      <c r="H17" s="690">
        <v>1067407.9684176962</v>
      </c>
    </row>
    <row r="18" spans="1:9">
      <c r="A18" s="414">
        <v>12</v>
      </c>
      <c r="B18" s="429" t="s">
        <v>528</v>
      </c>
      <c r="C18" s="687">
        <v>6043109.582006</v>
      </c>
      <c r="D18" s="687">
        <v>234334806.11226898</v>
      </c>
      <c r="E18" s="687">
        <v>7665783.7726399023</v>
      </c>
      <c r="F18" s="687"/>
      <c r="G18" s="687">
        <v>144127.34</v>
      </c>
      <c r="H18" s="690">
        <v>232712131.92163509</v>
      </c>
    </row>
    <row r="19" spans="1:9">
      <c r="A19" s="414">
        <v>13</v>
      </c>
      <c r="B19" s="429" t="s">
        <v>529</v>
      </c>
      <c r="C19" s="687">
        <v>1176762.8200000005</v>
      </c>
      <c r="D19" s="687">
        <v>64496262.323800996</v>
      </c>
      <c r="E19" s="687">
        <v>1363411.0396675402</v>
      </c>
      <c r="F19" s="687"/>
      <c r="G19" s="687">
        <v>0</v>
      </c>
      <c r="H19" s="690">
        <v>64309614.104133457</v>
      </c>
    </row>
    <row r="20" spans="1:9">
      <c r="A20" s="414">
        <v>14</v>
      </c>
      <c r="B20" s="429" t="s">
        <v>530</v>
      </c>
      <c r="C20" s="687">
        <v>3843457.5085460003</v>
      </c>
      <c r="D20" s="687">
        <v>46680697.998560004</v>
      </c>
      <c r="E20" s="687">
        <v>2612824.1393517707</v>
      </c>
      <c r="F20" s="687"/>
      <c r="G20" s="687">
        <v>0</v>
      </c>
      <c r="H20" s="690">
        <v>47911331.367754236</v>
      </c>
    </row>
    <row r="21" spans="1:9">
      <c r="A21" s="414">
        <v>15</v>
      </c>
      <c r="B21" s="429" t="s">
        <v>531</v>
      </c>
      <c r="C21" s="687">
        <v>705348.68882700009</v>
      </c>
      <c r="D21" s="687">
        <v>17099976.248397999</v>
      </c>
      <c r="E21" s="687">
        <v>855855.30217634875</v>
      </c>
      <c r="F21" s="687"/>
      <c r="G21" s="687">
        <v>0</v>
      </c>
      <c r="H21" s="690">
        <v>16949469.63504865</v>
      </c>
    </row>
    <row r="22" spans="1:9">
      <c r="A22" s="414">
        <v>16</v>
      </c>
      <c r="B22" s="429" t="s">
        <v>532</v>
      </c>
      <c r="C22" s="687">
        <v>0</v>
      </c>
      <c r="D22" s="687">
        <v>27485889.542034</v>
      </c>
      <c r="E22" s="687">
        <v>176017.62385303312</v>
      </c>
      <c r="F22" s="687"/>
      <c r="G22" s="687">
        <v>0</v>
      </c>
      <c r="H22" s="690">
        <v>27309871.918180969</v>
      </c>
    </row>
    <row r="23" spans="1:9">
      <c r="A23" s="414">
        <v>17</v>
      </c>
      <c r="B23" s="429" t="s">
        <v>533</v>
      </c>
      <c r="C23" s="687">
        <v>0</v>
      </c>
      <c r="D23" s="687">
        <v>3168782.3833699999</v>
      </c>
      <c r="E23" s="687">
        <v>16376.976185700667</v>
      </c>
      <c r="F23" s="687"/>
      <c r="G23" s="687">
        <v>0</v>
      </c>
      <c r="H23" s="690">
        <v>3152405.4071842991</v>
      </c>
    </row>
    <row r="24" spans="1:9">
      <c r="A24" s="414">
        <v>18</v>
      </c>
      <c r="B24" s="429" t="s">
        <v>534</v>
      </c>
      <c r="C24" s="687">
        <v>0</v>
      </c>
      <c r="D24" s="687">
        <v>49178210.591965996</v>
      </c>
      <c r="E24" s="687">
        <v>159147.18969845973</v>
      </c>
      <c r="F24" s="687"/>
      <c r="G24" s="687">
        <v>0</v>
      </c>
      <c r="H24" s="690">
        <v>49019063.402267538</v>
      </c>
    </row>
    <row r="25" spans="1:9">
      <c r="A25" s="414">
        <v>19</v>
      </c>
      <c r="B25" s="429" t="s">
        <v>535</v>
      </c>
      <c r="C25" s="687">
        <v>28118.58</v>
      </c>
      <c r="D25" s="687">
        <v>675592.71575800003</v>
      </c>
      <c r="E25" s="687">
        <v>31684.116402457188</v>
      </c>
      <c r="F25" s="687"/>
      <c r="G25" s="687">
        <v>0</v>
      </c>
      <c r="H25" s="690">
        <v>672027.17935554276</v>
      </c>
    </row>
    <row r="26" spans="1:9">
      <c r="A26" s="414">
        <v>20</v>
      </c>
      <c r="B26" s="429" t="s">
        <v>536</v>
      </c>
      <c r="C26" s="687">
        <v>728.14</v>
      </c>
      <c r="D26" s="687">
        <v>41737778.550870009</v>
      </c>
      <c r="E26" s="687">
        <v>1104923.2538844277</v>
      </c>
      <c r="F26" s="687"/>
      <c r="G26" s="687">
        <v>0</v>
      </c>
      <c r="H26" s="690">
        <v>40633583.436985582</v>
      </c>
      <c r="I26" s="334"/>
    </row>
    <row r="27" spans="1:9">
      <c r="A27" s="414">
        <v>21</v>
      </c>
      <c r="B27" s="429" t="s">
        <v>537</v>
      </c>
      <c r="C27" s="687">
        <v>0</v>
      </c>
      <c r="D27" s="687">
        <v>9013822.2287790012</v>
      </c>
      <c r="E27" s="687">
        <v>20839.22252496349</v>
      </c>
      <c r="F27" s="687"/>
      <c r="G27" s="687">
        <v>0</v>
      </c>
      <c r="H27" s="690">
        <v>8992983.0062540378</v>
      </c>
      <c r="I27" s="334"/>
    </row>
    <row r="28" spans="1:9">
      <c r="A28" s="414">
        <v>22</v>
      </c>
      <c r="B28" s="429" t="s">
        <v>538</v>
      </c>
      <c r="C28" s="687">
        <v>55110.78</v>
      </c>
      <c r="D28" s="687">
        <v>9864000.5862500016</v>
      </c>
      <c r="E28" s="687">
        <v>459619.75130607764</v>
      </c>
      <c r="F28" s="687"/>
      <c r="G28" s="687">
        <v>0</v>
      </c>
      <c r="H28" s="690">
        <v>9459491.6149439234</v>
      </c>
      <c r="I28" s="334"/>
    </row>
    <row r="29" spans="1:9">
      <c r="A29" s="414">
        <v>23</v>
      </c>
      <c r="B29" s="429" t="s">
        <v>539</v>
      </c>
      <c r="C29" s="687">
        <v>8597521.5559699982</v>
      </c>
      <c r="D29" s="687">
        <v>173535044.05639499</v>
      </c>
      <c r="E29" s="687">
        <v>9762472.1210966129</v>
      </c>
      <c r="F29" s="687"/>
      <c r="G29" s="687">
        <v>123520.06</v>
      </c>
      <c r="H29" s="690">
        <v>172370093.4912684</v>
      </c>
      <c r="I29" s="334"/>
    </row>
    <row r="30" spans="1:9">
      <c r="A30" s="414">
        <v>24</v>
      </c>
      <c r="B30" s="429" t="s">
        <v>540</v>
      </c>
      <c r="C30" s="687">
        <v>21668122.208268959</v>
      </c>
      <c r="D30" s="687">
        <v>510814231.72275317</v>
      </c>
      <c r="E30" s="687">
        <v>20745761.137884762</v>
      </c>
      <c r="F30" s="687"/>
      <c r="G30" s="687">
        <v>325609.96999999997</v>
      </c>
      <c r="H30" s="690">
        <v>511736592.79313737</v>
      </c>
      <c r="I30" s="334"/>
    </row>
    <row r="31" spans="1:9">
      <c r="A31" s="414">
        <v>25</v>
      </c>
      <c r="B31" s="429" t="s">
        <v>541</v>
      </c>
      <c r="C31" s="687">
        <v>36907228.747901998</v>
      </c>
      <c r="D31" s="687">
        <v>375016341.28598726</v>
      </c>
      <c r="E31" s="687">
        <v>31826813.033696663</v>
      </c>
      <c r="F31" s="687"/>
      <c r="G31" s="687">
        <v>24083.08</v>
      </c>
      <c r="H31" s="690">
        <v>380096757.00019258</v>
      </c>
      <c r="I31" s="334"/>
    </row>
    <row r="32" spans="1:9">
      <c r="A32" s="414">
        <v>26</v>
      </c>
      <c r="B32" s="429" t="s">
        <v>542</v>
      </c>
      <c r="C32" s="687">
        <v>7599.2700000554323</v>
      </c>
      <c r="D32" s="687">
        <v>118688.40483951569</v>
      </c>
      <c r="E32" s="687">
        <v>9528.5321128221003</v>
      </c>
      <c r="F32" s="687"/>
      <c r="G32" s="687">
        <v>3469970.5918739978</v>
      </c>
      <c r="H32" s="690">
        <v>116759.14272674902</v>
      </c>
      <c r="I32" s="334"/>
    </row>
    <row r="33" spans="1:9">
      <c r="A33" s="414">
        <v>27</v>
      </c>
      <c r="B33" s="415" t="s">
        <v>99</v>
      </c>
      <c r="C33" s="687"/>
      <c r="D33" s="687">
        <v>663770451.677701</v>
      </c>
      <c r="E33" s="687">
        <v>170504.08885940909</v>
      </c>
      <c r="F33" s="687"/>
      <c r="G33" s="687"/>
      <c r="H33" s="690">
        <v>663599947.58884156</v>
      </c>
      <c r="I33" s="334"/>
    </row>
    <row r="34" spans="1:9">
      <c r="A34" s="414">
        <v>28</v>
      </c>
      <c r="B34" s="428" t="s">
        <v>66</v>
      </c>
      <c r="C34" s="691">
        <v>114551422.58392398</v>
      </c>
      <c r="D34" s="691">
        <v>3754107886.3949256</v>
      </c>
      <c r="E34" s="691">
        <v>128811479.47817552</v>
      </c>
      <c r="F34" s="691">
        <v>1033285</v>
      </c>
      <c r="G34" s="691">
        <v>4196098.6164639974</v>
      </c>
      <c r="H34" s="692">
        <v>3738814544.5006738</v>
      </c>
      <c r="I34" s="334"/>
    </row>
    <row r="35" spans="1:9">
      <c r="A35" s="334"/>
      <c r="B35" s="334"/>
      <c r="C35" s="334"/>
      <c r="D35" s="334"/>
      <c r="E35" s="334"/>
      <c r="F35" s="334"/>
      <c r="G35" s="334"/>
      <c r="H35" s="334"/>
      <c r="I35" s="334"/>
    </row>
    <row r="36" spans="1:9">
      <c r="A36" s="334"/>
      <c r="B36" s="335"/>
      <c r="C36" s="334"/>
      <c r="D36" s="334"/>
      <c r="E36" s="334"/>
      <c r="F36" s="334"/>
      <c r="G36" s="334"/>
      <c r="H36" s="334"/>
      <c r="I36" s="334"/>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5"/>
  <sheetViews>
    <sheetView showGridLines="0" zoomScaleNormal="100" workbookViewId="0">
      <selection activeCell="K13" sqref="K13"/>
    </sheetView>
  </sheetViews>
  <sheetFormatPr defaultColWidth="9.109375" defaultRowHeight="12"/>
  <cols>
    <col min="1" max="1" width="11.88671875" style="328" bestFit="1" customWidth="1"/>
    <col min="2" max="2" width="103.33203125" style="328" customWidth="1"/>
    <col min="3" max="3" width="33" style="328" customWidth="1"/>
    <col min="4" max="4" width="38.44140625" style="333" customWidth="1"/>
    <col min="5" max="16384" width="9.109375" style="328"/>
  </cols>
  <sheetData>
    <row r="1" spans="1:4" ht="13.8">
      <c r="A1" s="327" t="s">
        <v>108</v>
      </c>
      <c r="B1" s="290" t="str">
        <f>Info!C2</f>
        <v>სს ”ლიბერთი ბანკი”</v>
      </c>
      <c r="D1" s="328"/>
    </row>
    <row r="2" spans="1:4">
      <c r="A2" s="329" t="s">
        <v>109</v>
      </c>
      <c r="B2" s="569">
        <f>'1. key ratios'!B2</f>
        <v>45107</v>
      </c>
      <c r="D2" s="328"/>
    </row>
    <row r="3" spans="1:4">
      <c r="A3" s="330" t="s">
        <v>543</v>
      </c>
      <c r="D3" s="328"/>
    </row>
    <row r="5" spans="1:4">
      <c r="A5" s="940" t="s">
        <v>880</v>
      </c>
      <c r="B5" s="940"/>
      <c r="C5" s="439" t="s">
        <v>562</v>
      </c>
      <c r="D5" s="439" t="s">
        <v>879</v>
      </c>
    </row>
    <row r="6" spans="1:4">
      <c r="A6" s="438">
        <v>1</v>
      </c>
      <c r="B6" s="431" t="s">
        <v>878</v>
      </c>
      <c r="C6" s="688">
        <v>122573377.9298521</v>
      </c>
      <c r="D6" s="433">
        <v>424506.87356127705</v>
      </c>
    </row>
    <row r="7" spans="1:4">
      <c r="A7" s="435">
        <v>2</v>
      </c>
      <c r="B7" s="431" t="s">
        <v>877</v>
      </c>
      <c r="C7" s="688">
        <v>20417469.57787735</v>
      </c>
      <c r="D7" s="433">
        <v>216952.227747297</v>
      </c>
    </row>
    <row r="8" spans="1:4">
      <c r="A8" s="437">
        <v>2.1</v>
      </c>
      <c r="B8" s="436" t="s">
        <v>876</v>
      </c>
      <c r="C8" s="688">
        <v>13301127.354121301</v>
      </c>
      <c r="D8" s="433">
        <v>216952.227747297</v>
      </c>
    </row>
    <row r="9" spans="1:4">
      <c r="A9" s="437">
        <v>2.2000000000000002</v>
      </c>
      <c r="B9" s="436" t="s">
        <v>875</v>
      </c>
      <c r="C9" s="688">
        <v>7116342.2237560488</v>
      </c>
      <c r="D9" s="433"/>
    </row>
    <row r="10" spans="1:4">
      <c r="A10" s="438">
        <v>3</v>
      </c>
      <c r="B10" s="431" t="s">
        <v>874</v>
      </c>
      <c r="C10" s="688">
        <v>14145788.05613663</v>
      </c>
      <c r="D10" s="433">
        <v>0</v>
      </c>
    </row>
    <row r="11" spans="1:4">
      <c r="A11" s="437">
        <v>3.1</v>
      </c>
      <c r="B11" s="436" t="s">
        <v>544</v>
      </c>
      <c r="C11" s="688">
        <v>3958189.3099999996</v>
      </c>
      <c r="D11" s="433"/>
    </row>
    <row r="12" spans="1:4">
      <c r="A12" s="437">
        <v>3.2</v>
      </c>
      <c r="B12" s="436" t="s">
        <v>873</v>
      </c>
      <c r="C12" s="688">
        <v>8550476.0257406309</v>
      </c>
      <c r="D12" s="433"/>
    </row>
    <row r="13" spans="1:4">
      <c r="A13" s="437">
        <v>3.3</v>
      </c>
      <c r="B13" s="436" t="s">
        <v>872</v>
      </c>
      <c r="C13" s="688">
        <v>1637122.7203960002</v>
      </c>
      <c r="D13" s="433"/>
    </row>
    <row r="14" spans="1:4">
      <c r="A14" s="435">
        <v>4</v>
      </c>
      <c r="B14" s="434" t="s">
        <v>871</v>
      </c>
      <c r="C14" s="688">
        <v>358245.89316173195</v>
      </c>
      <c r="D14" s="433"/>
    </row>
    <row r="15" spans="1:4">
      <c r="A15" s="432">
        <v>5</v>
      </c>
      <c r="B15" s="431" t="s">
        <v>870</v>
      </c>
      <c r="C15" s="689">
        <v>129203305.34475453</v>
      </c>
      <c r="D15" s="430">
        <v>641459.10130857409</v>
      </c>
    </row>
  </sheetData>
  <mergeCells count="1">
    <mergeCell ref="A5:B5"/>
  </mergeCells>
  <pageMargins left="0.7" right="0.7" top="0.75" bottom="0.75" header="0.3" footer="0.3"/>
  <pageSetup scale="4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Normal="100" workbookViewId="0">
      <selection activeCell="K13" sqref="K13"/>
    </sheetView>
  </sheetViews>
  <sheetFormatPr defaultColWidth="9.109375" defaultRowHeight="12"/>
  <cols>
    <col min="1" max="1" width="11.88671875" style="425" bestFit="1" customWidth="1"/>
    <col min="2" max="2" width="129.6640625" style="425" bestFit="1" customWidth="1"/>
    <col min="3" max="3" width="29.88671875" style="425" customWidth="1"/>
    <col min="4" max="4" width="50.5546875" style="425" customWidth="1"/>
    <col min="5" max="16384" width="9.109375" style="425"/>
  </cols>
  <sheetData>
    <row r="1" spans="1:4" ht="13.8">
      <c r="A1" s="327" t="s">
        <v>108</v>
      </c>
      <c r="B1" s="290" t="str">
        <f>Info!C2</f>
        <v>სს ”ლიბერთი ბანკი”</v>
      </c>
    </row>
    <row r="2" spans="1:4">
      <c r="A2" s="329" t="s">
        <v>109</v>
      </c>
      <c r="B2" s="569">
        <f>'1. key ratios'!B2</f>
        <v>45107</v>
      </c>
    </row>
    <row r="3" spans="1:4">
      <c r="A3" s="330" t="s">
        <v>545</v>
      </c>
    </row>
    <row r="4" spans="1:4">
      <c r="A4" s="330"/>
    </row>
    <row r="5" spans="1:4" ht="15" customHeight="1">
      <c r="A5" s="941" t="s">
        <v>546</v>
      </c>
      <c r="B5" s="942"/>
      <c r="C5" s="945" t="s">
        <v>547</v>
      </c>
      <c r="D5" s="945" t="s">
        <v>548</v>
      </c>
    </row>
    <row r="6" spans="1:4">
      <c r="A6" s="943"/>
      <c r="B6" s="944"/>
      <c r="C6" s="945"/>
      <c r="D6" s="945"/>
    </row>
    <row r="7" spans="1:4">
      <c r="A7" s="428">
        <v>1</v>
      </c>
      <c r="B7" s="418" t="s">
        <v>549</v>
      </c>
      <c r="C7" s="687">
        <v>102932155.22999999</v>
      </c>
      <c r="D7" s="440"/>
    </row>
    <row r="8" spans="1:4">
      <c r="A8" s="415">
        <v>2</v>
      </c>
      <c r="B8" s="415" t="s">
        <v>550</v>
      </c>
      <c r="C8" s="687">
        <v>18848190.103163995</v>
      </c>
      <c r="D8" s="440"/>
    </row>
    <row r="9" spans="1:4">
      <c r="A9" s="415">
        <v>3</v>
      </c>
      <c r="B9" s="443" t="s">
        <v>551</v>
      </c>
      <c r="C9" s="687">
        <v>2697.0796391399999</v>
      </c>
      <c r="D9" s="440"/>
    </row>
    <row r="10" spans="1:4">
      <c r="A10" s="415">
        <v>4</v>
      </c>
      <c r="B10" s="415" t="s">
        <v>552</v>
      </c>
      <c r="C10" s="687">
        <v>7231619.8314380003</v>
      </c>
      <c r="D10" s="440"/>
    </row>
    <row r="11" spans="1:4">
      <c r="A11" s="415">
        <v>5</v>
      </c>
      <c r="B11" s="442" t="s">
        <v>881</v>
      </c>
      <c r="C11" s="687">
        <v>2717882.8600900001</v>
      </c>
      <c r="D11" s="440"/>
    </row>
    <row r="12" spans="1:4">
      <c r="A12" s="415">
        <v>6</v>
      </c>
      <c r="B12" s="442" t="s">
        <v>553</v>
      </c>
      <c r="C12" s="687">
        <v>12212.844884002581</v>
      </c>
      <c r="D12" s="440"/>
    </row>
    <row r="13" spans="1:4">
      <c r="A13" s="415">
        <v>7</v>
      </c>
      <c r="B13" s="442" t="s">
        <v>556</v>
      </c>
      <c r="C13" s="687">
        <v>4196098.6164640002</v>
      </c>
      <c r="D13" s="440"/>
    </row>
    <row r="14" spans="1:4">
      <c r="A14" s="415">
        <v>8</v>
      </c>
      <c r="B14" s="442" t="s">
        <v>554</v>
      </c>
      <c r="C14" s="687">
        <v>40325.990000000005</v>
      </c>
      <c r="D14" s="415"/>
    </row>
    <row r="15" spans="1:4">
      <c r="A15" s="415">
        <v>9</v>
      </c>
      <c r="B15" s="442" t="s">
        <v>555</v>
      </c>
      <c r="C15" s="687">
        <v>0</v>
      </c>
      <c r="D15" s="415"/>
    </row>
    <row r="16" spans="1:4">
      <c r="A16" s="415">
        <v>10</v>
      </c>
      <c r="B16" s="442" t="s">
        <v>557</v>
      </c>
      <c r="C16" s="687">
        <v>265099.51999999699</v>
      </c>
      <c r="D16" s="415"/>
    </row>
    <row r="17" spans="1:4" ht="14.25" customHeight="1">
      <c r="A17" s="415">
        <v>11</v>
      </c>
      <c r="B17" s="442" t="s">
        <v>558</v>
      </c>
      <c r="C17" s="687">
        <v>0</v>
      </c>
      <c r="D17" s="440"/>
    </row>
    <row r="18" spans="1:4">
      <c r="A18" s="428">
        <v>12</v>
      </c>
      <c r="B18" s="441" t="s">
        <v>559</v>
      </c>
      <c r="C18" s="691">
        <f>C7+C8+C9-C10</f>
        <v>114551422.58136511</v>
      </c>
      <c r="D18" s="440"/>
    </row>
    <row r="21" spans="1:4">
      <c r="B21" s="327"/>
    </row>
    <row r="22" spans="1:4">
      <c r="B22" s="329"/>
    </row>
    <row r="23" spans="1:4">
      <c r="B23" s="330"/>
    </row>
  </sheetData>
  <mergeCells count="3">
    <mergeCell ref="A5:B6"/>
    <mergeCell ref="C5:C6"/>
    <mergeCell ref="D5:D6"/>
  </mergeCells>
  <pageMargins left="0.7" right="0.7" top="0.75" bottom="0.75" header="0.3" footer="0.3"/>
  <pageSetup paperSize="9" scale="3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zoomScaleNormal="100" workbookViewId="0">
      <selection activeCell="K13" sqref="K13"/>
    </sheetView>
  </sheetViews>
  <sheetFormatPr defaultColWidth="9.109375" defaultRowHeight="12"/>
  <cols>
    <col min="1" max="1" width="11.88671875" style="425" bestFit="1" customWidth="1"/>
    <col min="2" max="2" width="51.6640625" style="425" customWidth="1"/>
    <col min="3" max="3" width="18" style="425" customWidth="1"/>
    <col min="4" max="4" width="18.6640625" style="425" customWidth="1"/>
    <col min="5" max="7" width="22.33203125" style="425" customWidth="1"/>
    <col min="8" max="8" width="18.44140625" style="425" customWidth="1"/>
    <col min="9" max="11" width="22.33203125" style="425" customWidth="1"/>
    <col min="12" max="12" width="18.6640625" style="425" customWidth="1"/>
    <col min="13" max="18" width="22.33203125" style="425" customWidth="1"/>
    <col min="19" max="19" width="23.33203125" style="425" bestFit="1" customWidth="1"/>
    <col min="20" max="20" width="20.44140625" style="425" customWidth="1"/>
    <col min="21" max="26" width="22.33203125" style="425" customWidth="1"/>
    <col min="27" max="27" width="23.33203125" style="425" bestFit="1" customWidth="1"/>
    <col min="28" max="28" width="20" style="425" customWidth="1"/>
    <col min="29" max="16384" width="9.109375" style="425"/>
  </cols>
  <sheetData>
    <row r="1" spans="1:28" ht="13.8">
      <c r="A1" s="327" t="s">
        <v>108</v>
      </c>
      <c r="B1" s="290" t="str">
        <f>Info!C2</f>
        <v>სს ”ლიბერთი ბანკი”</v>
      </c>
    </row>
    <row r="2" spans="1:28">
      <c r="A2" s="329" t="s">
        <v>109</v>
      </c>
      <c r="B2" s="569">
        <f>'1. key ratios'!B2</f>
        <v>45107</v>
      </c>
      <c r="C2" s="426"/>
    </row>
    <row r="3" spans="1:28">
      <c r="A3" s="330" t="s">
        <v>560</v>
      </c>
    </row>
    <row r="5" spans="1:28" ht="15" customHeight="1">
      <c r="A5" s="946" t="s">
        <v>894</v>
      </c>
      <c r="B5" s="947"/>
      <c r="C5" s="952" t="s">
        <v>893</v>
      </c>
      <c r="D5" s="953"/>
      <c r="E5" s="953"/>
      <c r="F5" s="953"/>
      <c r="G5" s="953"/>
      <c r="H5" s="953"/>
      <c r="I5" s="953"/>
      <c r="J5" s="953"/>
      <c r="K5" s="953"/>
      <c r="L5" s="953"/>
      <c r="M5" s="953"/>
      <c r="N5" s="953"/>
      <c r="O5" s="953"/>
      <c r="P5" s="953"/>
      <c r="Q5" s="953"/>
      <c r="R5" s="953"/>
      <c r="S5" s="953"/>
      <c r="T5" s="457"/>
      <c r="U5" s="457"/>
      <c r="V5" s="457"/>
      <c r="W5" s="457"/>
      <c r="X5" s="457"/>
      <c r="Y5" s="457"/>
      <c r="Z5" s="457"/>
      <c r="AA5" s="456"/>
      <c r="AB5" s="447"/>
    </row>
    <row r="6" spans="1:28">
      <c r="A6" s="948"/>
      <c r="B6" s="949"/>
      <c r="C6" s="954" t="s">
        <v>66</v>
      </c>
      <c r="D6" s="956" t="s">
        <v>892</v>
      </c>
      <c r="E6" s="956"/>
      <c r="F6" s="956"/>
      <c r="G6" s="956"/>
      <c r="H6" s="957" t="s">
        <v>891</v>
      </c>
      <c r="I6" s="958"/>
      <c r="J6" s="958"/>
      <c r="K6" s="959"/>
      <c r="L6" s="455"/>
      <c r="M6" s="960" t="s">
        <v>890</v>
      </c>
      <c r="N6" s="960"/>
      <c r="O6" s="960"/>
      <c r="P6" s="960"/>
      <c r="Q6" s="960"/>
      <c r="R6" s="960"/>
      <c r="S6" s="936"/>
      <c r="T6" s="454"/>
      <c r="U6" s="939" t="s">
        <v>889</v>
      </c>
      <c r="V6" s="939"/>
      <c r="W6" s="939"/>
      <c r="X6" s="939"/>
      <c r="Y6" s="939"/>
      <c r="Z6" s="939"/>
      <c r="AA6" s="937"/>
      <c r="AB6" s="453"/>
    </row>
    <row r="7" spans="1:28" ht="24">
      <c r="A7" s="950"/>
      <c r="B7" s="951"/>
      <c r="C7" s="955"/>
      <c r="D7" s="452"/>
      <c r="E7" s="448" t="s">
        <v>561</v>
      </c>
      <c r="F7" s="422" t="s">
        <v>887</v>
      </c>
      <c r="G7" s="422" t="s">
        <v>888</v>
      </c>
      <c r="H7" s="451"/>
      <c r="I7" s="448" t="s">
        <v>561</v>
      </c>
      <c r="J7" s="422" t="s">
        <v>887</v>
      </c>
      <c r="K7" s="422" t="s">
        <v>888</v>
      </c>
      <c r="L7" s="450"/>
      <c r="M7" s="448" t="s">
        <v>561</v>
      </c>
      <c r="N7" s="422" t="s">
        <v>887</v>
      </c>
      <c r="O7" s="422" t="s">
        <v>886</v>
      </c>
      <c r="P7" s="422" t="s">
        <v>885</v>
      </c>
      <c r="Q7" s="422" t="s">
        <v>884</v>
      </c>
      <c r="R7" s="422" t="s">
        <v>883</v>
      </c>
      <c r="S7" s="422" t="s">
        <v>882</v>
      </c>
      <c r="T7" s="449"/>
      <c r="U7" s="448" t="s">
        <v>561</v>
      </c>
      <c r="V7" s="422" t="s">
        <v>887</v>
      </c>
      <c r="W7" s="422" t="s">
        <v>886</v>
      </c>
      <c r="X7" s="422" t="s">
        <v>885</v>
      </c>
      <c r="Y7" s="422" t="s">
        <v>884</v>
      </c>
      <c r="Z7" s="422" t="s">
        <v>883</v>
      </c>
      <c r="AA7" s="422" t="s">
        <v>882</v>
      </c>
      <c r="AB7" s="447"/>
    </row>
    <row r="8" spans="1:28">
      <c r="A8" s="446">
        <v>1</v>
      </c>
      <c r="B8" s="418" t="s">
        <v>562</v>
      </c>
      <c r="C8" s="691">
        <v>2723302030.5148354</v>
      </c>
      <c r="D8" s="687">
        <v>2525427307.4395156</v>
      </c>
      <c r="E8" s="687">
        <v>23761558.961063989</v>
      </c>
      <c r="F8" s="687">
        <v>0</v>
      </c>
      <c r="G8" s="687">
        <v>738206.23678499984</v>
      </c>
      <c r="H8" s="687">
        <v>83323300.491395026</v>
      </c>
      <c r="I8" s="687">
        <v>21621428.830284998</v>
      </c>
      <c r="J8" s="687">
        <v>9931392.6266569942</v>
      </c>
      <c r="K8" s="687">
        <v>0</v>
      </c>
      <c r="L8" s="687">
        <v>109420809.16006713</v>
      </c>
      <c r="M8" s="687">
        <v>2806244.6907829992</v>
      </c>
      <c r="N8" s="687">
        <v>4494546.063769998</v>
      </c>
      <c r="O8" s="687">
        <v>17315307.194378991</v>
      </c>
      <c r="P8" s="687">
        <v>19229205.866009988</v>
      </c>
      <c r="Q8" s="687">
        <v>33208871.095673982</v>
      </c>
      <c r="R8" s="687">
        <v>21575814.716705997</v>
      </c>
      <c r="S8" s="687">
        <v>14359.236288</v>
      </c>
      <c r="T8" s="687">
        <v>5130613.4238569997</v>
      </c>
      <c r="U8" s="687">
        <v>20819.22</v>
      </c>
      <c r="V8" s="687">
        <v>29166.79</v>
      </c>
      <c r="W8" s="687">
        <v>0</v>
      </c>
      <c r="X8" s="687">
        <v>0</v>
      </c>
      <c r="Y8" s="687">
        <v>1553644.0843410001</v>
      </c>
      <c r="Z8" s="687">
        <v>233408.93109700002</v>
      </c>
      <c r="AA8" s="687">
        <v>0</v>
      </c>
      <c r="AB8" s="444"/>
    </row>
    <row r="9" spans="1:28">
      <c r="A9" s="414">
        <v>1.1000000000000001</v>
      </c>
      <c r="B9" s="445" t="s">
        <v>563</v>
      </c>
      <c r="C9" s="694">
        <v>0</v>
      </c>
      <c r="D9" s="687">
        <v>0</v>
      </c>
      <c r="E9" s="687">
        <v>0</v>
      </c>
      <c r="F9" s="687">
        <v>0</v>
      </c>
      <c r="G9" s="687">
        <v>0</v>
      </c>
      <c r="H9" s="687">
        <v>0</v>
      </c>
      <c r="I9" s="687">
        <v>0</v>
      </c>
      <c r="J9" s="687">
        <v>0</v>
      </c>
      <c r="K9" s="687">
        <v>0</v>
      </c>
      <c r="L9" s="687">
        <v>0</v>
      </c>
      <c r="M9" s="687">
        <v>0</v>
      </c>
      <c r="N9" s="687">
        <v>0</v>
      </c>
      <c r="O9" s="687">
        <v>0</v>
      </c>
      <c r="P9" s="687">
        <v>0</v>
      </c>
      <c r="Q9" s="687">
        <v>0</v>
      </c>
      <c r="R9" s="687">
        <v>0</v>
      </c>
      <c r="S9" s="687">
        <v>0</v>
      </c>
      <c r="T9" s="687">
        <v>0</v>
      </c>
      <c r="U9" s="687">
        <v>0</v>
      </c>
      <c r="V9" s="687">
        <v>0</v>
      </c>
      <c r="W9" s="687">
        <v>0</v>
      </c>
      <c r="X9" s="687">
        <v>0</v>
      </c>
      <c r="Y9" s="687">
        <v>0</v>
      </c>
      <c r="Z9" s="687">
        <v>0</v>
      </c>
      <c r="AA9" s="687">
        <v>0</v>
      </c>
      <c r="AB9" s="444"/>
    </row>
    <row r="10" spans="1:28">
      <c r="A10" s="414">
        <v>1.2</v>
      </c>
      <c r="B10" s="445" t="s">
        <v>564</v>
      </c>
      <c r="C10" s="694">
        <v>0</v>
      </c>
      <c r="D10" s="687">
        <v>0</v>
      </c>
      <c r="E10" s="687">
        <v>0</v>
      </c>
      <c r="F10" s="687">
        <v>0</v>
      </c>
      <c r="G10" s="687">
        <v>0</v>
      </c>
      <c r="H10" s="687">
        <v>0</v>
      </c>
      <c r="I10" s="687">
        <v>0</v>
      </c>
      <c r="J10" s="687">
        <v>0</v>
      </c>
      <c r="K10" s="687">
        <v>0</v>
      </c>
      <c r="L10" s="687">
        <v>0</v>
      </c>
      <c r="M10" s="687">
        <v>0</v>
      </c>
      <c r="N10" s="687">
        <v>0</v>
      </c>
      <c r="O10" s="687">
        <v>0</v>
      </c>
      <c r="P10" s="687">
        <v>0</v>
      </c>
      <c r="Q10" s="687">
        <v>0</v>
      </c>
      <c r="R10" s="687">
        <v>0</v>
      </c>
      <c r="S10" s="687">
        <v>0</v>
      </c>
      <c r="T10" s="687">
        <v>0</v>
      </c>
      <c r="U10" s="687">
        <v>0</v>
      </c>
      <c r="V10" s="687">
        <v>0</v>
      </c>
      <c r="W10" s="687">
        <v>0</v>
      </c>
      <c r="X10" s="687">
        <v>0</v>
      </c>
      <c r="Y10" s="687">
        <v>0</v>
      </c>
      <c r="Z10" s="687">
        <v>0</v>
      </c>
      <c r="AA10" s="687">
        <v>0</v>
      </c>
      <c r="AB10" s="444"/>
    </row>
    <row r="11" spans="1:28">
      <c r="A11" s="414">
        <v>1.3</v>
      </c>
      <c r="B11" s="445" t="s">
        <v>565</v>
      </c>
      <c r="C11" s="694">
        <v>0</v>
      </c>
      <c r="D11" s="687">
        <v>0</v>
      </c>
      <c r="E11" s="687">
        <v>0</v>
      </c>
      <c r="F11" s="687">
        <v>0</v>
      </c>
      <c r="G11" s="687">
        <v>0</v>
      </c>
      <c r="H11" s="687">
        <v>0</v>
      </c>
      <c r="I11" s="687">
        <v>0</v>
      </c>
      <c r="J11" s="687">
        <v>0</v>
      </c>
      <c r="K11" s="687">
        <v>0</v>
      </c>
      <c r="L11" s="687">
        <v>0</v>
      </c>
      <c r="M11" s="687">
        <v>0</v>
      </c>
      <c r="N11" s="687">
        <v>0</v>
      </c>
      <c r="O11" s="687">
        <v>0</v>
      </c>
      <c r="P11" s="687">
        <v>0</v>
      </c>
      <c r="Q11" s="687">
        <v>0</v>
      </c>
      <c r="R11" s="687">
        <v>0</v>
      </c>
      <c r="S11" s="687">
        <v>0</v>
      </c>
      <c r="T11" s="687">
        <v>0</v>
      </c>
      <c r="U11" s="687">
        <v>0</v>
      </c>
      <c r="V11" s="687">
        <v>0</v>
      </c>
      <c r="W11" s="687">
        <v>0</v>
      </c>
      <c r="X11" s="687">
        <v>0</v>
      </c>
      <c r="Y11" s="687">
        <v>0</v>
      </c>
      <c r="Z11" s="687">
        <v>0</v>
      </c>
      <c r="AA11" s="687">
        <v>0</v>
      </c>
      <c r="AB11" s="444"/>
    </row>
    <row r="12" spans="1:28">
      <c r="A12" s="414">
        <v>1.4</v>
      </c>
      <c r="B12" s="445" t="s">
        <v>566</v>
      </c>
      <c r="C12" s="694">
        <v>92663349.222285002</v>
      </c>
      <c r="D12" s="687">
        <v>92663349.222285002</v>
      </c>
      <c r="E12" s="687">
        <v>1715.84</v>
      </c>
      <c r="F12" s="687">
        <v>0</v>
      </c>
      <c r="G12" s="687">
        <v>11119.968547</v>
      </c>
      <c r="H12" s="687">
        <v>0</v>
      </c>
      <c r="I12" s="687">
        <v>0</v>
      </c>
      <c r="J12" s="687">
        <v>0</v>
      </c>
      <c r="K12" s="687">
        <v>0</v>
      </c>
      <c r="L12" s="687">
        <v>0</v>
      </c>
      <c r="M12" s="687">
        <v>0</v>
      </c>
      <c r="N12" s="687">
        <v>0</v>
      </c>
      <c r="O12" s="687">
        <v>0</v>
      </c>
      <c r="P12" s="687">
        <v>0</v>
      </c>
      <c r="Q12" s="687">
        <v>0</v>
      </c>
      <c r="R12" s="687">
        <v>0</v>
      </c>
      <c r="S12" s="687">
        <v>0</v>
      </c>
      <c r="T12" s="687">
        <v>0</v>
      </c>
      <c r="U12" s="687">
        <v>0</v>
      </c>
      <c r="V12" s="687">
        <v>0</v>
      </c>
      <c r="W12" s="687">
        <v>0</v>
      </c>
      <c r="X12" s="687">
        <v>0</v>
      </c>
      <c r="Y12" s="687">
        <v>0</v>
      </c>
      <c r="Z12" s="687">
        <v>0</v>
      </c>
      <c r="AA12" s="687">
        <v>0</v>
      </c>
      <c r="AB12" s="444"/>
    </row>
    <row r="13" spans="1:28">
      <c r="A13" s="414">
        <v>1.5</v>
      </c>
      <c r="B13" s="445" t="s">
        <v>567</v>
      </c>
      <c r="C13" s="694">
        <v>550373172.6197449</v>
      </c>
      <c r="D13" s="687">
        <v>520211190.74855095</v>
      </c>
      <c r="E13" s="687">
        <v>2636261.3828649996</v>
      </c>
      <c r="F13" s="687">
        <v>0</v>
      </c>
      <c r="G13" s="687">
        <v>0</v>
      </c>
      <c r="H13" s="687">
        <v>21355659.598547999</v>
      </c>
      <c r="I13" s="687">
        <v>13618883.654262003</v>
      </c>
      <c r="J13" s="687">
        <v>2171558.2185960002</v>
      </c>
      <c r="K13" s="687">
        <v>0</v>
      </c>
      <c r="L13" s="687">
        <v>6773959.0693490002</v>
      </c>
      <c r="M13" s="687">
        <v>414475.292006</v>
      </c>
      <c r="N13" s="687">
        <v>699952.763026</v>
      </c>
      <c r="O13" s="687">
        <v>3606427.251474</v>
      </c>
      <c r="P13" s="687">
        <v>624079.98999999987</v>
      </c>
      <c r="Q13" s="687">
        <v>259877.27000000002</v>
      </c>
      <c r="R13" s="687">
        <v>336501.01900299994</v>
      </c>
      <c r="S13" s="687">
        <v>0</v>
      </c>
      <c r="T13" s="687">
        <v>2032363.2032969999</v>
      </c>
      <c r="U13" s="687">
        <v>0</v>
      </c>
      <c r="V13" s="687">
        <v>0</v>
      </c>
      <c r="W13" s="687">
        <v>0</v>
      </c>
      <c r="X13" s="687">
        <v>0</v>
      </c>
      <c r="Y13" s="687">
        <v>1241318.6743410002</v>
      </c>
      <c r="Z13" s="687">
        <v>9771.75</v>
      </c>
      <c r="AA13" s="687">
        <v>0</v>
      </c>
      <c r="AB13" s="444"/>
    </row>
    <row r="14" spans="1:28">
      <c r="A14" s="414">
        <v>1.6</v>
      </c>
      <c r="B14" s="445" t="s">
        <v>568</v>
      </c>
      <c r="C14" s="694">
        <v>2080265508.6728053</v>
      </c>
      <c r="D14" s="687">
        <v>1912552767.4686797</v>
      </c>
      <c r="E14" s="687">
        <v>21123581.738198988</v>
      </c>
      <c r="F14" s="687">
        <v>0</v>
      </c>
      <c r="G14" s="687">
        <v>727086.26823799987</v>
      </c>
      <c r="H14" s="687">
        <v>61967640.892847031</v>
      </c>
      <c r="I14" s="687">
        <v>8002545.1760229943</v>
      </c>
      <c r="J14" s="687">
        <v>7759834.408060994</v>
      </c>
      <c r="K14" s="687">
        <v>0</v>
      </c>
      <c r="L14" s="687">
        <v>102646850.09071812</v>
      </c>
      <c r="M14" s="687">
        <v>2391769.3987769992</v>
      </c>
      <c r="N14" s="687">
        <v>3794593.3007439985</v>
      </c>
      <c r="O14" s="687">
        <v>13708879.942904992</v>
      </c>
      <c r="P14" s="687">
        <v>18605125.87600999</v>
      </c>
      <c r="Q14" s="687">
        <v>32948993.825673983</v>
      </c>
      <c r="R14" s="687">
        <v>21239313.697702996</v>
      </c>
      <c r="S14" s="687">
        <v>14359.236288</v>
      </c>
      <c r="T14" s="687">
        <v>3098250.2205599998</v>
      </c>
      <c r="U14" s="687">
        <v>20819.22</v>
      </c>
      <c r="V14" s="687">
        <v>29166.79</v>
      </c>
      <c r="W14" s="687">
        <v>0</v>
      </c>
      <c r="X14" s="687">
        <v>0</v>
      </c>
      <c r="Y14" s="687">
        <v>312325.40999999997</v>
      </c>
      <c r="Z14" s="687">
        <v>223637.18109700002</v>
      </c>
      <c r="AA14" s="687">
        <v>0</v>
      </c>
      <c r="AB14" s="444"/>
    </row>
    <row r="15" spans="1:28">
      <c r="A15" s="446">
        <v>2</v>
      </c>
      <c r="B15" s="428" t="s">
        <v>569</v>
      </c>
      <c r="C15" s="691">
        <v>306710110.5258792</v>
      </c>
      <c r="D15" s="691">
        <v>306710110.5258792</v>
      </c>
      <c r="E15" s="687">
        <v>0</v>
      </c>
      <c r="F15" s="687">
        <v>0</v>
      </c>
      <c r="G15" s="687">
        <v>0</v>
      </c>
      <c r="H15" s="687">
        <v>0</v>
      </c>
      <c r="I15" s="687">
        <v>0</v>
      </c>
      <c r="J15" s="687">
        <v>0</v>
      </c>
      <c r="K15" s="687">
        <v>0</v>
      </c>
      <c r="L15" s="687">
        <v>0</v>
      </c>
      <c r="M15" s="687">
        <v>0</v>
      </c>
      <c r="N15" s="687">
        <v>0</v>
      </c>
      <c r="O15" s="687">
        <v>0</v>
      </c>
      <c r="P15" s="687">
        <v>0</v>
      </c>
      <c r="Q15" s="687">
        <v>0</v>
      </c>
      <c r="R15" s="687">
        <v>0</v>
      </c>
      <c r="S15" s="687">
        <v>0</v>
      </c>
      <c r="T15" s="687">
        <v>0</v>
      </c>
      <c r="U15" s="687">
        <v>0</v>
      </c>
      <c r="V15" s="687">
        <v>0</v>
      </c>
      <c r="W15" s="687">
        <v>0</v>
      </c>
      <c r="X15" s="687">
        <v>0</v>
      </c>
      <c r="Y15" s="687">
        <v>0</v>
      </c>
      <c r="Z15" s="687">
        <v>0</v>
      </c>
      <c r="AA15" s="687">
        <v>0</v>
      </c>
      <c r="AB15" s="444"/>
    </row>
    <row r="16" spans="1:28">
      <c r="A16" s="414">
        <v>2.1</v>
      </c>
      <c r="B16" s="445" t="s">
        <v>563</v>
      </c>
      <c r="C16" s="694">
        <v>0</v>
      </c>
      <c r="D16" s="687">
        <v>0</v>
      </c>
      <c r="E16" s="687">
        <v>0</v>
      </c>
      <c r="F16" s="687">
        <v>0</v>
      </c>
      <c r="G16" s="687">
        <v>0</v>
      </c>
      <c r="H16" s="687">
        <v>0</v>
      </c>
      <c r="I16" s="687">
        <v>0</v>
      </c>
      <c r="J16" s="687">
        <v>0</v>
      </c>
      <c r="K16" s="687">
        <v>0</v>
      </c>
      <c r="L16" s="687">
        <v>0</v>
      </c>
      <c r="M16" s="687">
        <v>0</v>
      </c>
      <c r="N16" s="687">
        <v>0</v>
      </c>
      <c r="O16" s="687">
        <v>0</v>
      </c>
      <c r="P16" s="687">
        <v>0</v>
      </c>
      <c r="Q16" s="687">
        <v>0</v>
      </c>
      <c r="R16" s="687">
        <v>0</v>
      </c>
      <c r="S16" s="687">
        <v>0</v>
      </c>
      <c r="T16" s="687">
        <v>0</v>
      </c>
      <c r="U16" s="687">
        <v>0</v>
      </c>
      <c r="V16" s="687">
        <v>0</v>
      </c>
      <c r="W16" s="687">
        <v>0</v>
      </c>
      <c r="X16" s="687">
        <v>0</v>
      </c>
      <c r="Y16" s="687">
        <v>0</v>
      </c>
      <c r="Z16" s="687">
        <v>0</v>
      </c>
      <c r="AA16" s="687">
        <v>0</v>
      </c>
      <c r="AB16" s="444"/>
    </row>
    <row r="17" spans="1:28">
      <c r="A17" s="414">
        <v>2.2000000000000002</v>
      </c>
      <c r="B17" s="445" t="s">
        <v>564</v>
      </c>
      <c r="C17" s="739">
        <v>284603214.522475</v>
      </c>
      <c r="D17" s="706">
        <v>284603214.522475</v>
      </c>
      <c r="E17" s="687">
        <v>0</v>
      </c>
      <c r="F17" s="687">
        <v>0</v>
      </c>
      <c r="G17" s="687">
        <v>0</v>
      </c>
      <c r="H17" s="687">
        <v>0</v>
      </c>
      <c r="I17" s="687">
        <v>0</v>
      </c>
      <c r="J17" s="687">
        <v>0</v>
      </c>
      <c r="K17" s="687">
        <v>0</v>
      </c>
      <c r="L17" s="687">
        <v>0</v>
      </c>
      <c r="M17" s="687">
        <v>0</v>
      </c>
      <c r="N17" s="687">
        <v>0</v>
      </c>
      <c r="O17" s="687">
        <v>0</v>
      </c>
      <c r="P17" s="687">
        <v>0</v>
      </c>
      <c r="Q17" s="687">
        <v>0</v>
      </c>
      <c r="R17" s="687">
        <v>0</v>
      </c>
      <c r="S17" s="687">
        <v>0</v>
      </c>
      <c r="T17" s="687">
        <v>0</v>
      </c>
      <c r="U17" s="687">
        <v>0</v>
      </c>
      <c r="V17" s="687">
        <v>0</v>
      </c>
      <c r="W17" s="687">
        <v>0</v>
      </c>
      <c r="X17" s="687">
        <v>0</v>
      </c>
      <c r="Y17" s="687">
        <v>0</v>
      </c>
      <c r="Z17" s="687">
        <v>0</v>
      </c>
      <c r="AA17" s="687">
        <v>0</v>
      </c>
      <c r="AB17" s="444"/>
    </row>
    <row r="18" spans="1:28">
      <c r="A18" s="414">
        <v>2.2999999999999998</v>
      </c>
      <c r="B18" s="445" t="s">
        <v>565</v>
      </c>
      <c r="C18" s="739">
        <v>0</v>
      </c>
      <c r="D18" s="706">
        <v>0</v>
      </c>
      <c r="E18" s="687">
        <v>0</v>
      </c>
      <c r="F18" s="687">
        <v>0</v>
      </c>
      <c r="G18" s="687">
        <v>0</v>
      </c>
      <c r="H18" s="687">
        <v>0</v>
      </c>
      <c r="I18" s="687">
        <v>0</v>
      </c>
      <c r="J18" s="687">
        <v>0</v>
      </c>
      <c r="K18" s="687">
        <v>0</v>
      </c>
      <c r="L18" s="687">
        <v>0</v>
      </c>
      <c r="M18" s="687">
        <v>0</v>
      </c>
      <c r="N18" s="687">
        <v>0</v>
      </c>
      <c r="O18" s="687">
        <v>0</v>
      </c>
      <c r="P18" s="687">
        <v>0</v>
      </c>
      <c r="Q18" s="687">
        <v>0</v>
      </c>
      <c r="R18" s="687">
        <v>0</v>
      </c>
      <c r="S18" s="687">
        <v>0</v>
      </c>
      <c r="T18" s="687">
        <v>0</v>
      </c>
      <c r="U18" s="687">
        <v>0</v>
      </c>
      <c r="V18" s="687">
        <v>0</v>
      </c>
      <c r="W18" s="687">
        <v>0</v>
      </c>
      <c r="X18" s="687">
        <v>0</v>
      </c>
      <c r="Y18" s="687">
        <v>0</v>
      </c>
      <c r="Z18" s="687">
        <v>0</v>
      </c>
      <c r="AA18" s="687">
        <v>0</v>
      </c>
      <c r="AB18" s="444"/>
    </row>
    <row r="19" spans="1:28">
      <c r="A19" s="414">
        <v>2.4</v>
      </c>
      <c r="B19" s="445" t="s">
        <v>566</v>
      </c>
      <c r="C19" s="739">
        <v>7026077.2800000003</v>
      </c>
      <c r="D19" s="706">
        <v>7026077.2800000003</v>
      </c>
      <c r="E19" s="687">
        <v>0</v>
      </c>
      <c r="F19" s="687">
        <v>0</v>
      </c>
      <c r="G19" s="687">
        <v>0</v>
      </c>
      <c r="H19" s="687">
        <v>0</v>
      </c>
      <c r="I19" s="687">
        <v>0</v>
      </c>
      <c r="J19" s="687">
        <v>0</v>
      </c>
      <c r="K19" s="687">
        <v>0</v>
      </c>
      <c r="L19" s="687">
        <v>0</v>
      </c>
      <c r="M19" s="687">
        <v>0</v>
      </c>
      <c r="N19" s="687">
        <v>0</v>
      </c>
      <c r="O19" s="687">
        <v>0</v>
      </c>
      <c r="P19" s="687">
        <v>0</v>
      </c>
      <c r="Q19" s="687">
        <v>0</v>
      </c>
      <c r="R19" s="687">
        <v>0</v>
      </c>
      <c r="S19" s="687">
        <v>0</v>
      </c>
      <c r="T19" s="687">
        <v>0</v>
      </c>
      <c r="U19" s="687">
        <v>0</v>
      </c>
      <c r="V19" s="687">
        <v>0</v>
      </c>
      <c r="W19" s="687">
        <v>0</v>
      </c>
      <c r="X19" s="687">
        <v>0</v>
      </c>
      <c r="Y19" s="687">
        <v>0</v>
      </c>
      <c r="Z19" s="687">
        <v>0</v>
      </c>
      <c r="AA19" s="687">
        <v>0</v>
      </c>
      <c r="AB19" s="444"/>
    </row>
    <row r="20" spans="1:28">
      <c r="A20" s="414">
        <v>2.5</v>
      </c>
      <c r="B20" s="445" t="s">
        <v>567</v>
      </c>
      <c r="C20" s="739">
        <v>15080818.723404255</v>
      </c>
      <c r="D20" s="706">
        <v>15080818.723404255</v>
      </c>
      <c r="E20" s="687">
        <v>0</v>
      </c>
      <c r="F20" s="687">
        <v>0</v>
      </c>
      <c r="G20" s="687">
        <v>0</v>
      </c>
      <c r="H20" s="687">
        <v>0</v>
      </c>
      <c r="I20" s="687">
        <v>0</v>
      </c>
      <c r="J20" s="687">
        <v>0</v>
      </c>
      <c r="K20" s="687">
        <v>0</v>
      </c>
      <c r="L20" s="687">
        <v>0</v>
      </c>
      <c r="M20" s="687">
        <v>0</v>
      </c>
      <c r="N20" s="687">
        <v>0</v>
      </c>
      <c r="O20" s="687">
        <v>0</v>
      </c>
      <c r="P20" s="687">
        <v>0</v>
      </c>
      <c r="Q20" s="687">
        <v>0</v>
      </c>
      <c r="R20" s="687">
        <v>0</v>
      </c>
      <c r="S20" s="687">
        <v>0</v>
      </c>
      <c r="T20" s="687">
        <v>0</v>
      </c>
      <c r="U20" s="687">
        <v>0</v>
      </c>
      <c r="V20" s="687">
        <v>0</v>
      </c>
      <c r="W20" s="687">
        <v>0</v>
      </c>
      <c r="X20" s="687">
        <v>0</v>
      </c>
      <c r="Y20" s="687">
        <v>0</v>
      </c>
      <c r="Z20" s="687">
        <v>0</v>
      </c>
      <c r="AA20" s="687">
        <v>0</v>
      </c>
      <c r="AB20" s="444"/>
    </row>
    <row r="21" spans="1:28">
      <c r="A21" s="414">
        <v>2.6</v>
      </c>
      <c r="B21" s="445" t="s">
        <v>568</v>
      </c>
      <c r="C21" s="694">
        <v>0</v>
      </c>
      <c r="D21" s="687">
        <v>0</v>
      </c>
      <c r="E21" s="687">
        <v>0</v>
      </c>
      <c r="F21" s="687">
        <v>0</v>
      </c>
      <c r="G21" s="687">
        <v>0</v>
      </c>
      <c r="H21" s="687">
        <v>0</v>
      </c>
      <c r="I21" s="687">
        <v>0</v>
      </c>
      <c r="J21" s="687">
        <v>0</v>
      </c>
      <c r="K21" s="687">
        <v>0</v>
      </c>
      <c r="L21" s="687">
        <v>0</v>
      </c>
      <c r="M21" s="687">
        <v>0</v>
      </c>
      <c r="N21" s="687">
        <v>0</v>
      </c>
      <c r="O21" s="687">
        <v>0</v>
      </c>
      <c r="P21" s="687">
        <v>0</v>
      </c>
      <c r="Q21" s="687">
        <v>0</v>
      </c>
      <c r="R21" s="687">
        <v>0</v>
      </c>
      <c r="S21" s="687">
        <v>0</v>
      </c>
      <c r="T21" s="687">
        <v>0</v>
      </c>
      <c r="U21" s="687">
        <v>0</v>
      </c>
      <c r="V21" s="687">
        <v>0</v>
      </c>
      <c r="W21" s="687">
        <v>0</v>
      </c>
      <c r="X21" s="687">
        <v>0</v>
      </c>
      <c r="Y21" s="687">
        <v>0</v>
      </c>
      <c r="Z21" s="687">
        <v>0</v>
      </c>
      <c r="AA21" s="687">
        <v>0</v>
      </c>
      <c r="AB21" s="444"/>
    </row>
    <row r="22" spans="1:28">
      <c r="A22" s="446">
        <v>3</v>
      </c>
      <c r="B22" s="418" t="s">
        <v>570</v>
      </c>
      <c r="C22" s="691">
        <v>233268951.98953104</v>
      </c>
      <c r="D22" s="691">
        <v>231017133.65299696</v>
      </c>
      <c r="E22" s="695">
        <v>0</v>
      </c>
      <c r="F22" s="695">
        <v>0</v>
      </c>
      <c r="G22" s="695">
        <v>0</v>
      </c>
      <c r="H22" s="691">
        <v>1624441.927167</v>
      </c>
      <c r="I22" s="695">
        <v>0</v>
      </c>
      <c r="J22" s="695">
        <v>0</v>
      </c>
      <c r="K22" s="695">
        <v>0</v>
      </c>
      <c r="L22" s="691">
        <v>627371.63936699997</v>
      </c>
      <c r="M22" s="695">
        <v>0</v>
      </c>
      <c r="N22" s="695">
        <v>0</v>
      </c>
      <c r="O22" s="695">
        <v>0</v>
      </c>
      <c r="P22" s="695">
        <v>0</v>
      </c>
      <c r="Q22" s="695">
        <v>0</v>
      </c>
      <c r="R22" s="695">
        <v>0</v>
      </c>
      <c r="S22" s="695">
        <v>0</v>
      </c>
      <c r="T22" s="691">
        <v>0</v>
      </c>
      <c r="U22" s="695">
        <v>0</v>
      </c>
      <c r="V22" s="695">
        <v>0</v>
      </c>
      <c r="W22" s="695">
        <v>0</v>
      </c>
      <c r="X22" s="695">
        <v>0</v>
      </c>
      <c r="Y22" s="695">
        <v>0</v>
      </c>
      <c r="Z22" s="695">
        <v>0</v>
      </c>
      <c r="AA22" s="695">
        <v>0</v>
      </c>
      <c r="AB22" s="444"/>
    </row>
    <row r="23" spans="1:28">
      <c r="A23" s="414">
        <v>3.1</v>
      </c>
      <c r="B23" s="445" t="s">
        <v>563</v>
      </c>
      <c r="C23" s="694">
        <v>0</v>
      </c>
      <c r="D23" s="691">
        <v>0</v>
      </c>
      <c r="E23" s="695">
        <v>0</v>
      </c>
      <c r="F23" s="695">
        <v>0</v>
      </c>
      <c r="G23" s="695">
        <v>0</v>
      </c>
      <c r="H23" s="691">
        <v>0</v>
      </c>
      <c r="I23" s="695">
        <v>0</v>
      </c>
      <c r="J23" s="695">
        <v>0</v>
      </c>
      <c r="K23" s="695">
        <v>0</v>
      </c>
      <c r="L23" s="691">
        <v>0</v>
      </c>
      <c r="M23" s="695">
        <v>0</v>
      </c>
      <c r="N23" s="695">
        <v>0</v>
      </c>
      <c r="O23" s="695">
        <v>0</v>
      </c>
      <c r="P23" s="695">
        <v>0</v>
      </c>
      <c r="Q23" s="695">
        <v>0</v>
      </c>
      <c r="R23" s="695">
        <v>0</v>
      </c>
      <c r="S23" s="695">
        <v>0</v>
      </c>
      <c r="T23" s="691">
        <v>0</v>
      </c>
      <c r="U23" s="695">
        <v>0</v>
      </c>
      <c r="V23" s="695">
        <v>0</v>
      </c>
      <c r="W23" s="695">
        <v>0</v>
      </c>
      <c r="X23" s="695">
        <v>0</v>
      </c>
      <c r="Y23" s="695">
        <v>0</v>
      </c>
      <c r="Z23" s="695">
        <v>0</v>
      </c>
      <c r="AA23" s="695">
        <v>0</v>
      </c>
      <c r="AB23" s="444"/>
    </row>
    <row r="24" spans="1:28">
      <c r="A24" s="414">
        <v>3.2</v>
      </c>
      <c r="B24" s="445" t="s">
        <v>564</v>
      </c>
      <c r="C24" s="694">
        <v>0</v>
      </c>
      <c r="D24" s="691">
        <v>0</v>
      </c>
      <c r="E24" s="695">
        <v>0</v>
      </c>
      <c r="F24" s="695">
        <v>0</v>
      </c>
      <c r="G24" s="695">
        <v>0</v>
      </c>
      <c r="H24" s="691">
        <v>0</v>
      </c>
      <c r="I24" s="695">
        <v>0</v>
      </c>
      <c r="J24" s="695">
        <v>0</v>
      </c>
      <c r="K24" s="695">
        <v>0</v>
      </c>
      <c r="L24" s="691">
        <v>0</v>
      </c>
      <c r="M24" s="695">
        <v>0</v>
      </c>
      <c r="N24" s="695">
        <v>0</v>
      </c>
      <c r="O24" s="695">
        <v>0</v>
      </c>
      <c r="P24" s="695">
        <v>0</v>
      </c>
      <c r="Q24" s="695">
        <v>0</v>
      </c>
      <c r="R24" s="695">
        <v>0</v>
      </c>
      <c r="S24" s="695">
        <v>0</v>
      </c>
      <c r="T24" s="691">
        <v>0</v>
      </c>
      <c r="U24" s="695">
        <v>0</v>
      </c>
      <c r="V24" s="695">
        <v>0</v>
      </c>
      <c r="W24" s="695">
        <v>0</v>
      </c>
      <c r="X24" s="695">
        <v>0</v>
      </c>
      <c r="Y24" s="695">
        <v>0</v>
      </c>
      <c r="Z24" s="695">
        <v>0</v>
      </c>
      <c r="AA24" s="695">
        <v>0</v>
      </c>
      <c r="AB24" s="444"/>
    </row>
    <row r="25" spans="1:28">
      <c r="A25" s="414">
        <v>3.3</v>
      </c>
      <c r="B25" s="445" t="s">
        <v>565</v>
      </c>
      <c r="C25" s="694">
        <v>9492052.5</v>
      </c>
      <c r="D25" s="691">
        <v>9492052.5</v>
      </c>
      <c r="E25" s="695">
        <v>0</v>
      </c>
      <c r="F25" s="695">
        <v>0</v>
      </c>
      <c r="G25" s="695">
        <v>0</v>
      </c>
      <c r="H25" s="691">
        <v>0</v>
      </c>
      <c r="I25" s="695">
        <v>0</v>
      </c>
      <c r="J25" s="695">
        <v>0</v>
      </c>
      <c r="K25" s="695">
        <v>0</v>
      </c>
      <c r="L25" s="691">
        <v>0</v>
      </c>
      <c r="M25" s="695">
        <v>0</v>
      </c>
      <c r="N25" s="695">
        <v>0</v>
      </c>
      <c r="O25" s="695">
        <v>0</v>
      </c>
      <c r="P25" s="695">
        <v>0</v>
      </c>
      <c r="Q25" s="695">
        <v>0</v>
      </c>
      <c r="R25" s="695">
        <v>0</v>
      </c>
      <c r="S25" s="695">
        <v>0</v>
      </c>
      <c r="T25" s="691">
        <v>0</v>
      </c>
      <c r="U25" s="695">
        <v>0</v>
      </c>
      <c r="V25" s="695">
        <v>0</v>
      </c>
      <c r="W25" s="695">
        <v>0</v>
      </c>
      <c r="X25" s="695">
        <v>0</v>
      </c>
      <c r="Y25" s="695">
        <v>0</v>
      </c>
      <c r="Z25" s="695">
        <v>0</v>
      </c>
      <c r="AA25" s="695">
        <v>0</v>
      </c>
      <c r="AB25" s="444"/>
    </row>
    <row r="26" spans="1:28">
      <c r="A26" s="414">
        <v>3.4</v>
      </c>
      <c r="B26" s="445" t="s">
        <v>566</v>
      </c>
      <c r="C26" s="694">
        <v>3054426.3144579995</v>
      </c>
      <c r="D26" s="691">
        <v>3054426.3144579995</v>
      </c>
      <c r="E26" s="695">
        <v>0</v>
      </c>
      <c r="F26" s="695">
        <v>0</v>
      </c>
      <c r="G26" s="695">
        <v>0</v>
      </c>
      <c r="H26" s="691">
        <v>0</v>
      </c>
      <c r="I26" s="695">
        <v>0</v>
      </c>
      <c r="J26" s="695">
        <v>0</v>
      </c>
      <c r="K26" s="695">
        <v>0</v>
      </c>
      <c r="L26" s="691">
        <v>0</v>
      </c>
      <c r="M26" s="695">
        <v>0</v>
      </c>
      <c r="N26" s="695">
        <v>0</v>
      </c>
      <c r="O26" s="695">
        <v>0</v>
      </c>
      <c r="P26" s="695">
        <v>0</v>
      </c>
      <c r="Q26" s="695">
        <v>0</v>
      </c>
      <c r="R26" s="695">
        <v>0</v>
      </c>
      <c r="S26" s="695">
        <v>0</v>
      </c>
      <c r="T26" s="691">
        <v>0</v>
      </c>
      <c r="U26" s="695">
        <v>0</v>
      </c>
      <c r="V26" s="695">
        <v>0</v>
      </c>
      <c r="W26" s="695">
        <v>0</v>
      </c>
      <c r="X26" s="695">
        <v>0</v>
      </c>
      <c r="Y26" s="695">
        <v>0</v>
      </c>
      <c r="Z26" s="695">
        <v>0</v>
      </c>
      <c r="AA26" s="695">
        <v>0</v>
      </c>
      <c r="AB26" s="444"/>
    </row>
    <row r="27" spans="1:28">
      <c r="A27" s="414">
        <v>3.5</v>
      </c>
      <c r="B27" s="445" t="s">
        <v>567</v>
      </c>
      <c r="C27" s="694">
        <v>173556783.34626299</v>
      </c>
      <c r="D27" s="691">
        <v>172001556.77359897</v>
      </c>
      <c r="E27" s="695">
        <v>0</v>
      </c>
      <c r="F27" s="695">
        <v>0</v>
      </c>
      <c r="G27" s="695">
        <v>0</v>
      </c>
      <c r="H27" s="691">
        <v>1551492.2735629999</v>
      </c>
      <c r="I27" s="695">
        <v>0</v>
      </c>
      <c r="J27" s="695">
        <v>0</v>
      </c>
      <c r="K27" s="695">
        <v>0</v>
      </c>
      <c r="L27" s="691">
        <v>3734.2991010000001</v>
      </c>
      <c r="M27" s="695">
        <v>0</v>
      </c>
      <c r="N27" s="695">
        <v>0</v>
      </c>
      <c r="O27" s="695">
        <v>0</v>
      </c>
      <c r="P27" s="695">
        <v>0</v>
      </c>
      <c r="Q27" s="695">
        <v>0</v>
      </c>
      <c r="R27" s="695">
        <v>0</v>
      </c>
      <c r="S27" s="695">
        <v>0</v>
      </c>
      <c r="T27" s="691">
        <v>0</v>
      </c>
      <c r="U27" s="695">
        <v>0</v>
      </c>
      <c r="V27" s="695">
        <v>0</v>
      </c>
      <c r="W27" s="695">
        <v>0</v>
      </c>
      <c r="X27" s="695">
        <v>0</v>
      </c>
      <c r="Y27" s="695">
        <v>0</v>
      </c>
      <c r="Z27" s="695">
        <v>0</v>
      </c>
      <c r="AA27" s="695">
        <v>0</v>
      </c>
      <c r="AB27" s="444"/>
    </row>
    <row r="28" spans="1:28">
      <c r="A28" s="414">
        <v>3.6</v>
      </c>
      <c r="B28" s="445" t="s">
        <v>568</v>
      </c>
      <c r="C28" s="694">
        <v>47165689.828810021</v>
      </c>
      <c r="D28" s="691">
        <v>46469098.064939991</v>
      </c>
      <c r="E28" s="695">
        <v>0</v>
      </c>
      <c r="F28" s="695">
        <v>0</v>
      </c>
      <c r="G28" s="695">
        <v>0</v>
      </c>
      <c r="H28" s="691">
        <v>72949.653604000036</v>
      </c>
      <c r="I28" s="695">
        <v>0</v>
      </c>
      <c r="J28" s="695">
        <v>0</v>
      </c>
      <c r="K28" s="695">
        <v>0</v>
      </c>
      <c r="L28" s="691">
        <v>623637.34026600001</v>
      </c>
      <c r="M28" s="695">
        <v>0</v>
      </c>
      <c r="N28" s="695">
        <v>0</v>
      </c>
      <c r="O28" s="695">
        <v>0</v>
      </c>
      <c r="P28" s="695">
        <v>0</v>
      </c>
      <c r="Q28" s="695">
        <v>0</v>
      </c>
      <c r="R28" s="695">
        <v>0</v>
      </c>
      <c r="S28" s="695">
        <v>0</v>
      </c>
      <c r="T28" s="691">
        <v>0</v>
      </c>
      <c r="U28" s="695">
        <v>0</v>
      </c>
      <c r="V28" s="695">
        <v>0</v>
      </c>
      <c r="W28" s="695">
        <v>0</v>
      </c>
      <c r="X28" s="695">
        <v>0</v>
      </c>
      <c r="Y28" s="695">
        <v>0</v>
      </c>
      <c r="Z28" s="695">
        <v>0</v>
      </c>
      <c r="AA28" s="695">
        <v>0</v>
      </c>
      <c r="AB28" s="444"/>
    </row>
  </sheetData>
  <mergeCells count="7">
    <mergeCell ref="U6:AA6"/>
    <mergeCell ref="A5:B7"/>
    <mergeCell ref="C5:S5"/>
    <mergeCell ref="C6:C7"/>
    <mergeCell ref="D6:G6"/>
    <mergeCell ref="H6:K6"/>
    <mergeCell ref="M6:S6"/>
  </mergeCells>
  <pageMargins left="0.7" right="0.7" top="0.75" bottom="0.75" header="0.3" footer="0.3"/>
  <pageSetup scale="1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zoomScaleNormal="100" workbookViewId="0">
      <selection activeCell="K13" sqref="K13"/>
    </sheetView>
  </sheetViews>
  <sheetFormatPr defaultColWidth="9.109375" defaultRowHeight="12"/>
  <cols>
    <col min="1" max="1" width="11.88671875" style="425" bestFit="1" customWidth="1"/>
    <col min="2" max="2" width="90.33203125" style="425" bestFit="1" customWidth="1"/>
    <col min="3" max="4" width="17.33203125" style="425" customWidth="1"/>
    <col min="5" max="7" width="15.88671875" style="425" bestFit="1" customWidth="1"/>
    <col min="8" max="8" width="17.5546875" style="425" customWidth="1"/>
    <col min="9" max="10" width="15.88671875" style="425" bestFit="1" customWidth="1"/>
    <col min="11" max="11" width="18.109375" style="425" bestFit="1" customWidth="1"/>
    <col min="12" max="12" width="17.44140625" style="425" customWidth="1"/>
    <col min="13" max="16" width="22.33203125" style="425" customWidth="1"/>
    <col min="17" max="19" width="17.33203125" style="425" bestFit="1" customWidth="1"/>
    <col min="20" max="20" width="17.6640625" style="425" customWidth="1"/>
    <col min="21" max="23" width="18.109375" style="425" bestFit="1" customWidth="1"/>
    <col min="24" max="24" width="19" style="425" bestFit="1" customWidth="1"/>
    <col min="25" max="27" width="17.33203125" style="425" bestFit="1" customWidth="1"/>
    <col min="28" max="16384" width="9.109375" style="425"/>
  </cols>
  <sheetData>
    <row r="1" spans="1:27" ht="13.8">
      <c r="A1" s="327" t="s">
        <v>108</v>
      </c>
      <c r="B1" s="290" t="str">
        <f>Info!C2</f>
        <v>სს ”ლიბერთი ბანკი”</v>
      </c>
    </row>
    <row r="2" spans="1:27">
      <c r="A2" s="329" t="s">
        <v>109</v>
      </c>
      <c r="B2" s="569">
        <f>'1. key ratios'!B2</f>
        <v>45107</v>
      </c>
    </row>
    <row r="3" spans="1:27">
      <c r="A3" s="330" t="s">
        <v>571</v>
      </c>
      <c r="C3" s="427"/>
    </row>
    <row r="4" spans="1:27" ht="12.6" thickBot="1">
      <c r="A4" s="330"/>
      <c r="B4" s="427"/>
      <c r="C4" s="427"/>
    </row>
    <row r="5" spans="1:27" s="458" customFormat="1" ht="13.5" customHeight="1">
      <c r="A5" s="965" t="s">
        <v>901</v>
      </c>
      <c r="B5" s="966"/>
      <c r="C5" s="962" t="s">
        <v>572</v>
      </c>
      <c r="D5" s="963"/>
      <c r="E5" s="963"/>
      <c r="F5" s="963"/>
      <c r="G5" s="963"/>
      <c r="H5" s="963"/>
      <c r="I5" s="963"/>
      <c r="J5" s="963"/>
      <c r="K5" s="963"/>
      <c r="L5" s="963"/>
      <c r="M5" s="963"/>
      <c r="N5" s="963"/>
      <c r="O5" s="963"/>
      <c r="P5" s="963"/>
      <c r="Q5" s="963"/>
      <c r="R5" s="963"/>
      <c r="S5" s="963"/>
      <c r="T5" s="963"/>
      <c r="U5" s="963"/>
      <c r="V5" s="963"/>
      <c r="W5" s="963"/>
      <c r="X5" s="963"/>
      <c r="Y5" s="963"/>
      <c r="Z5" s="963"/>
      <c r="AA5" s="964"/>
    </row>
    <row r="6" spans="1:27" s="458" customFormat="1" ht="12" customHeight="1">
      <c r="A6" s="967"/>
      <c r="B6" s="968"/>
      <c r="C6" s="972" t="s">
        <v>66</v>
      </c>
      <c r="D6" s="971" t="s">
        <v>892</v>
      </c>
      <c r="E6" s="971"/>
      <c r="F6" s="971"/>
      <c r="G6" s="971"/>
      <c r="H6" s="957" t="s">
        <v>891</v>
      </c>
      <c r="I6" s="958"/>
      <c r="J6" s="958"/>
      <c r="K6" s="958"/>
      <c r="L6" s="757"/>
      <c r="M6" s="939" t="s">
        <v>890</v>
      </c>
      <c r="N6" s="939"/>
      <c r="O6" s="939"/>
      <c r="P6" s="939"/>
      <c r="Q6" s="939"/>
      <c r="R6" s="939"/>
      <c r="S6" s="937"/>
      <c r="T6" s="757"/>
      <c r="U6" s="939" t="s">
        <v>889</v>
      </c>
      <c r="V6" s="939"/>
      <c r="W6" s="939"/>
      <c r="X6" s="939"/>
      <c r="Y6" s="939"/>
      <c r="Z6" s="939"/>
      <c r="AA6" s="961"/>
    </row>
    <row r="7" spans="1:27" s="458" customFormat="1" ht="36">
      <c r="A7" s="969"/>
      <c r="B7" s="970"/>
      <c r="C7" s="973"/>
      <c r="D7" s="452"/>
      <c r="E7" s="448" t="s">
        <v>561</v>
      </c>
      <c r="F7" s="756" t="s">
        <v>887</v>
      </c>
      <c r="G7" s="756" t="s">
        <v>888</v>
      </c>
      <c r="H7" s="479"/>
      <c r="I7" s="448" t="s">
        <v>561</v>
      </c>
      <c r="J7" s="756" t="s">
        <v>887</v>
      </c>
      <c r="K7" s="756" t="s">
        <v>888</v>
      </c>
      <c r="L7" s="755"/>
      <c r="M7" s="448" t="s">
        <v>561</v>
      </c>
      <c r="N7" s="756" t="s">
        <v>900</v>
      </c>
      <c r="O7" s="756" t="s">
        <v>899</v>
      </c>
      <c r="P7" s="756" t="s">
        <v>898</v>
      </c>
      <c r="Q7" s="756" t="s">
        <v>897</v>
      </c>
      <c r="R7" s="756" t="s">
        <v>896</v>
      </c>
      <c r="S7" s="756" t="s">
        <v>882</v>
      </c>
      <c r="T7" s="755"/>
      <c r="U7" s="448" t="s">
        <v>561</v>
      </c>
      <c r="V7" s="756" t="s">
        <v>900</v>
      </c>
      <c r="W7" s="756" t="s">
        <v>899</v>
      </c>
      <c r="X7" s="756" t="s">
        <v>898</v>
      </c>
      <c r="Y7" s="756" t="s">
        <v>897</v>
      </c>
      <c r="Z7" s="756" t="s">
        <v>896</v>
      </c>
      <c r="AA7" s="758" t="s">
        <v>882</v>
      </c>
    </row>
    <row r="8" spans="1:27">
      <c r="A8" s="478">
        <v>1</v>
      </c>
      <c r="B8" s="477" t="s">
        <v>562</v>
      </c>
      <c r="C8" s="696">
        <v>2723302030.514833</v>
      </c>
      <c r="D8" s="687">
        <v>2525427307.4395151</v>
      </c>
      <c r="E8" s="687">
        <v>23761558.961064003</v>
      </c>
      <c r="F8" s="687">
        <v>0</v>
      </c>
      <c r="G8" s="687">
        <v>738206.23678499996</v>
      </c>
      <c r="H8" s="687">
        <v>83323300.491394982</v>
      </c>
      <c r="I8" s="687">
        <v>21621428.830285016</v>
      </c>
      <c r="J8" s="687">
        <v>9931392.6266569998</v>
      </c>
      <c r="K8" s="687">
        <v>0</v>
      </c>
      <c r="L8" s="687">
        <v>109420809.16006714</v>
      </c>
      <c r="M8" s="687">
        <v>2806244.6907829996</v>
      </c>
      <c r="N8" s="687">
        <v>4494546.0637699999</v>
      </c>
      <c r="O8" s="687">
        <v>17315307.194378994</v>
      </c>
      <c r="P8" s="687">
        <v>19229205.86600998</v>
      </c>
      <c r="Q8" s="687">
        <v>33208871.095673982</v>
      </c>
      <c r="R8" s="687">
        <v>21575814.716705997</v>
      </c>
      <c r="S8" s="687">
        <v>14359.236288</v>
      </c>
      <c r="T8" s="687">
        <v>5130613.4238570007</v>
      </c>
      <c r="U8" s="687">
        <v>20819.22</v>
      </c>
      <c r="V8" s="687">
        <v>29166.79</v>
      </c>
      <c r="W8" s="687">
        <v>0</v>
      </c>
      <c r="X8" s="687">
        <v>0</v>
      </c>
      <c r="Y8" s="687">
        <v>1553644.0843410001</v>
      </c>
      <c r="Z8" s="687">
        <v>233408.93109700002</v>
      </c>
      <c r="AA8" s="697">
        <v>0</v>
      </c>
    </row>
    <row r="9" spans="1:27">
      <c r="A9" s="475">
        <v>1.1000000000000001</v>
      </c>
      <c r="B9" s="476" t="s">
        <v>573</v>
      </c>
      <c r="C9" s="698">
        <v>1584124550.0747919</v>
      </c>
      <c r="D9" s="687">
        <v>1492520277.7188094</v>
      </c>
      <c r="E9" s="687">
        <v>15003668.721064001</v>
      </c>
      <c r="F9" s="687">
        <v>0</v>
      </c>
      <c r="G9" s="687">
        <v>0</v>
      </c>
      <c r="H9" s="687">
        <v>59021849.271395028</v>
      </c>
      <c r="I9" s="687">
        <v>18084426.280284993</v>
      </c>
      <c r="J9" s="687">
        <v>5662733.6466569984</v>
      </c>
      <c r="K9" s="687">
        <v>0</v>
      </c>
      <c r="L9" s="687">
        <v>27550007.475940999</v>
      </c>
      <c r="M9" s="687">
        <v>1267148.9120060003</v>
      </c>
      <c r="N9" s="687">
        <v>1296312.6530259997</v>
      </c>
      <c r="O9" s="687">
        <v>7049459.3810969992</v>
      </c>
      <c r="P9" s="687">
        <v>6059747.5194209991</v>
      </c>
      <c r="Q9" s="687">
        <v>2409576.5299999998</v>
      </c>
      <c r="R9" s="687">
        <v>3307270.2541419985</v>
      </c>
      <c r="S9" s="687">
        <v>14359.236288</v>
      </c>
      <c r="T9" s="687">
        <v>5032415.6086450005</v>
      </c>
      <c r="U9" s="687">
        <v>20819.22</v>
      </c>
      <c r="V9" s="687">
        <v>29166.79</v>
      </c>
      <c r="W9" s="687">
        <v>0</v>
      </c>
      <c r="X9" s="687">
        <v>0</v>
      </c>
      <c r="Y9" s="687">
        <v>1513783.6443409999</v>
      </c>
      <c r="Z9" s="687">
        <v>188784.46588500001</v>
      </c>
      <c r="AA9" s="697">
        <v>0</v>
      </c>
    </row>
    <row r="10" spans="1:27">
      <c r="A10" s="473" t="s">
        <v>157</v>
      </c>
      <c r="B10" s="474" t="s">
        <v>574</v>
      </c>
      <c r="C10" s="699">
        <v>1216311222.8997574</v>
      </c>
      <c r="D10" s="687">
        <v>1140115782.1413183</v>
      </c>
      <c r="E10" s="687">
        <v>6544222.3528650003</v>
      </c>
      <c r="F10" s="687">
        <v>0</v>
      </c>
      <c r="G10" s="687">
        <v>0</v>
      </c>
      <c r="H10" s="687">
        <v>52763184.681394994</v>
      </c>
      <c r="I10" s="687">
        <v>16708176.760285005</v>
      </c>
      <c r="J10" s="687">
        <v>3774938.8466570009</v>
      </c>
      <c r="K10" s="687">
        <v>0</v>
      </c>
      <c r="L10" s="687">
        <v>18399840.468398005</v>
      </c>
      <c r="M10" s="687">
        <v>1135959.052006</v>
      </c>
      <c r="N10" s="687">
        <v>1075650.463026</v>
      </c>
      <c r="O10" s="687">
        <v>4963905.2868620008</v>
      </c>
      <c r="P10" s="687">
        <v>2910885.3924010005</v>
      </c>
      <c r="Q10" s="687">
        <v>843316.79999999981</v>
      </c>
      <c r="R10" s="687">
        <v>1719935.3541419995</v>
      </c>
      <c r="S10" s="687">
        <v>0</v>
      </c>
      <c r="T10" s="687">
        <v>5032415.6086450005</v>
      </c>
      <c r="U10" s="687">
        <v>20819.22</v>
      </c>
      <c r="V10" s="687">
        <v>29166.79</v>
      </c>
      <c r="W10" s="687">
        <v>0</v>
      </c>
      <c r="X10" s="687">
        <v>0</v>
      </c>
      <c r="Y10" s="687">
        <v>1513783.6443409999</v>
      </c>
      <c r="Z10" s="687">
        <v>188784.46588500001</v>
      </c>
      <c r="AA10" s="697">
        <v>0</v>
      </c>
    </row>
    <row r="11" spans="1:27">
      <c r="A11" s="472" t="s">
        <v>575</v>
      </c>
      <c r="B11" s="471" t="s">
        <v>576</v>
      </c>
      <c r="C11" s="700">
        <v>663046997.58006239</v>
      </c>
      <c r="D11" s="687">
        <v>631300395.57070231</v>
      </c>
      <c r="E11" s="687">
        <v>3412769.1449459987</v>
      </c>
      <c r="F11" s="687">
        <v>0</v>
      </c>
      <c r="G11" s="687">
        <v>0</v>
      </c>
      <c r="H11" s="687">
        <v>19381506.026763011</v>
      </c>
      <c r="I11" s="687">
        <v>2285473.8886439996</v>
      </c>
      <c r="J11" s="687">
        <v>1070582.828061</v>
      </c>
      <c r="K11" s="687">
        <v>0</v>
      </c>
      <c r="L11" s="687">
        <v>8950576.258293001</v>
      </c>
      <c r="M11" s="687">
        <v>264594.42</v>
      </c>
      <c r="N11" s="687">
        <v>330525.17302600003</v>
      </c>
      <c r="O11" s="687">
        <v>3862156.9168620012</v>
      </c>
      <c r="P11" s="687">
        <v>711040.87999999989</v>
      </c>
      <c r="Q11" s="687">
        <v>74618.73</v>
      </c>
      <c r="R11" s="687">
        <v>717386.98972700012</v>
      </c>
      <c r="S11" s="687">
        <v>0</v>
      </c>
      <c r="T11" s="687">
        <v>3414519.7243039999</v>
      </c>
      <c r="U11" s="687">
        <v>20819.22</v>
      </c>
      <c r="V11" s="687">
        <v>29166.79</v>
      </c>
      <c r="W11" s="687">
        <v>0</v>
      </c>
      <c r="X11" s="687">
        <v>0</v>
      </c>
      <c r="Y11" s="687">
        <v>882699.72</v>
      </c>
      <c r="Z11" s="687">
        <v>188784.46588500001</v>
      </c>
      <c r="AA11" s="697">
        <v>0</v>
      </c>
    </row>
    <row r="12" spans="1:27">
      <c r="A12" s="472" t="s">
        <v>577</v>
      </c>
      <c r="B12" s="471" t="s">
        <v>578</v>
      </c>
      <c r="C12" s="700">
        <v>207346335.85779396</v>
      </c>
      <c r="D12" s="687">
        <v>179324679.90794596</v>
      </c>
      <c r="E12" s="687">
        <v>1914672.1579189997</v>
      </c>
      <c r="F12" s="687">
        <v>0</v>
      </c>
      <c r="G12" s="687">
        <v>0</v>
      </c>
      <c r="H12" s="687">
        <v>24441182.324724</v>
      </c>
      <c r="I12" s="687">
        <v>13483406.611641001</v>
      </c>
      <c r="J12" s="687">
        <v>130873.58</v>
      </c>
      <c r="K12" s="687">
        <v>0</v>
      </c>
      <c r="L12" s="687">
        <v>2931680.0351240002</v>
      </c>
      <c r="M12" s="687">
        <v>363505.18200600002</v>
      </c>
      <c r="N12" s="687">
        <v>80250.2</v>
      </c>
      <c r="O12" s="687">
        <v>35070.120000000003</v>
      </c>
      <c r="P12" s="687">
        <v>789503.06405300007</v>
      </c>
      <c r="Q12" s="687">
        <v>172093.61</v>
      </c>
      <c r="R12" s="687">
        <v>554168.87</v>
      </c>
      <c r="S12" s="687">
        <v>0</v>
      </c>
      <c r="T12" s="687">
        <v>648793.59</v>
      </c>
      <c r="U12" s="687">
        <v>0</v>
      </c>
      <c r="V12" s="687">
        <v>0</v>
      </c>
      <c r="W12" s="687">
        <v>0</v>
      </c>
      <c r="X12" s="687">
        <v>0</v>
      </c>
      <c r="Y12" s="687">
        <v>0</v>
      </c>
      <c r="Z12" s="687">
        <v>0</v>
      </c>
      <c r="AA12" s="697">
        <v>0</v>
      </c>
    </row>
    <row r="13" spans="1:27">
      <c r="A13" s="472" t="s">
        <v>579</v>
      </c>
      <c r="B13" s="471" t="s">
        <v>580</v>
      </c>
      <c r="C13" s="700">
        <v>112194039.044787</v>
      </c>
      <c r="D13" s="687">
        <v>105202683.92950898</v>
      </c>
      <c r="E13" s="687">
        <v>547455.37000000011</v>
      </c>
      <c r="F13" s="687">
        <v>0</v>
      </c>
      <c r="G13" s="687">
        <v>0</v>
      </c>
      <c r="H13" s="687">
        <v>4203686.8385120006</v>
      </c>
      <c r="I13" s="687">
        <v>613123.42999999993</v>
      </c>
      <c r="J13" s="687">
        <v>329945.77999999997</v>
      </c>
      <c r="K13" s="687">
        <v>0</v>
      </c>
      <c r="L13" s="687">
        <v>2156584.3524250002</v>
      </c>
      <c r="M13" s="687">
        <v>39639.65</v>
      </c>
      <c r="N13" s="687">
        <v>37067.72</v>
      </c>
      <c r="O13" s="687">
        <v>30659.759999999998</v>
      </c>
      <c r="P13" s="687">
        <v>725696.2683479999</v>
      </c>
      <c r="Q13" s="687">
        <v>84090.819999999992</v>
      </c>
      <c r="R13" s="687">
        <v>200812.92441499999</v>
      </c>
      <c r="S13" s="687">
        <v>0</v>
      </c>
      <c r="T13" s="687">
        <v>631083.92434100003</v>
      </c>
      <c r="U13" s="687">
        <v>0</v>
      </c>
      <c r="V13" s="687">
        <v>0</v>
      </c>
      <c r="W13" s="687">
        <v>0</v>
      </c>
      <c r="X13" s="687">
        <v>0</v>
      </c>
      <c r="Y13" s="687">
        <v>631083.92434100003</v>
      </c>
      <c r="Z13" s="687">
        <v>0</v>
      </c>
      <c r="AA13" s="697">
        <v>0</v>
      </c>
    </row>
    <row r="14" spans="1:27">
      <c r="A14" s="472" t="s">
        <v>581</v>
      </c>
      <c r="B14" s="471" t="s">
        <v>582</v>
      </c>
      <c r="C14" s="700">
        <v>233723850.41711307</v>
      </c>
      <c r="D14" s="687">
        <v>224288022.73316106</v>
      </c>
      <c r="E14" s="687">
        <v>669325.68000000005</v>
      </c>
      <c r="F14" s="687">
        <v>0</v>
      </c>
      <c r="G14" s="687">
        <v>0</v>
      </c>
      <c r="H14" s="687">
        <v>4736809.4913959997</v>
      </c>
      <c r="I14" s="687">
        <v>326172.83</v>
      </c>
      <c r="J14" s="687">
        <v>2243536.6585959997</v>
      </c>
      <c r="K14" s="687">
        <v>0</v>
      </c>
      <c r="L14" s="687">
        <v>4360999.8225560002</v>
      </c>
      <c r="M14" s="687">
        <v>468219.8</v>
      </c>
      <c r="N14" s="687">
        <v>627807.37</v>
      </c>
      <c r="O14" s="687">
        <v>1036018.49</v>
      </c>
      <c r="P14" s="687">
        <v>684645.18</v>
      </c>
      <c r="Q14" s="687">
        <v>512513.64000000007</v>
      </c>
      <c r="R14" s="687">
        <v>247566.57</v>
      </c>
      <c r="S14" s="687">
        <v>0</v>
      </c>
      <c r="T14" s="687">
        <v>338018.37</v>
      </c>
      <c r="U14" s="687">
        <v>0</v>
      </c>
      <c r="V14" s="687">
        <v>0</v>
      </c>
      <c r="W14" s="687">
        <v>0</v>
      </c>
      <c r="X14" s="687">
        <v>0</v>
      </c>
      <c r="Y14" s="687">
        <v>0</v>
      </c>
      <c r="Z14" s="687">
        <v>0</v>
      </c>
      <c r="AA14" s="697">
        <v>0</v>
      </c>
    </row>
    <row r="15" spans="1:27">
      <c r="A15" s="470">
        <v>1.2</v>
      </c>
      <c r="B15" s="468" t="s">
        <v>895</v>
      </c>
      <c r="C15" s="701">
        <v>37721231.344859615</v>
      </c>
      <c r="D15" s="687">
        <v>13202117.222929329</v>
      </c>
      <c r="E15" s="687">
        <v>240916.5576411967</v>
      </c>
      <c r="F15" s="687">
        <v>0</v>
      </c>
      <c r="G15" s="687">
        <v>0</v>
      </c>
      <c r="H15" s="687">
        <v>10640387.421759184</v>
      </c>
      <c r="I15" s="687">
        <v>2301500.5551107149</v>
      </c>
      <c r="J15" s="687">
        <v>1066769.4644255021</v>
      </c>
      <c r="K15" s="687">
        <v>0</v>
      </c>
      <c r="L15" s="687">
        <v>13120672.181989081</v>
      </c>
      <c r="M15" s="687">
        <v>593851.690788729</v>
      </c>
      <c r="N15" s="687">
        <v>511830.98929614935</v>
      </c>
      <c r="O15" s="687">
        <v>1697658.6808669399</v>
      </c>
      <c r="P15" s="687">
        <v>2959307.4537448892</v>
      </c>
      <c r="Q15" s="687">
        <v>1846803.0443584898</v>
      </c>
      <c r="R15" s="687">
        <v>2742502.1598400734</v>
      </c>
      <c r="S15" s="687">
        <v>14359.236288</v>
      </c>
      <c r="T15" s="687">
        <v>758054.51818197593</v>
      </c>
      <c r="U15" s="687">
        <v>1.0099148141999999E-3</v>
      </c>
      <c r="V15" s="687">
        <v>16890.553868200001</v>
      </c>
      <c r="W15" s="687">
        <v>0</v>
      </c>
      <c r="X15" s="687">
        <v>0</v>
      </c>
      <c r="Y15" s="687">
        <v>647117.99691617338</v>
      </c>
      <c r="Z15" s="687">
        <v>30766.19567044581</v>
      </c>
      <c r="AA15" s="697">
        <v>0</v>
      </c>
    </row>
    <row r="16" spans="1:27">
      <c r="A16" s="469">
        <v>1.3</v>
      </c>
      <c r="B16" s="468" t="s">
        <v>583</v>
      </c>
      <c r="C16" s="702"/>
      <c r="D16" s="703"/>
      <c r="E16" s="703"/>
      <c r="F16" s="703"/>
      <c r="G16" s="703"/>
      <c r="H16" s="703"/>
      <c r="I16" s="703"/>
      <c r="J16" s="703"/>
      <c r="K16" s="703"/>
      <c r="L16" s="703"/>
      <c r="M16" s="703"/>
      <c r="N16" s="703"/>
      <c r="O16" s="703"/>
      <c r="P16" s="703"/>
      <c r="Q16" s="703"/>
      <c r="R16" s="703"/>
      <c r="S16" s="703"/>
      <c r="T16" s="703"/>
      <c r="U16" s="703"/>
      <c r="V16" s="703"/>
      <c r="W16" s="703"/>
      <c r="X16" s="703"/>
      <c r="Y16" s="703"/>
      <c r="Z16" s="703"/>
      <c r="AA16" s="704"/>
    </row>
    <row r="17" spans="1:27" s="458" customFormat="1" ht="24">
      <c r="A17" s="466" t="s">
        <v>584</v>
      </c>
      <c r="B17" s="467" t="s">
        <v>585</v>
      </c>
      <c r="C17" s="705">
        <v>1513591316.0535064</v>
      </c>
      <c r="D17" s="706">
        <v>1425428582.3963964</v>
      </c>
      <c r="E17" s="706">
        <v>14621271.203401487</v>
      </c>
      <c r="F17" s="706">
        <v>0</v>
      </c>
      <c r="G17" s="706">
        <v>0</v>
      </c>
      <c r="H17" s="706">
        <v>57757102.078871109</v>
      </c>
      <c r="I17" s="706">
        <v>18075235.568778321</v>
      </c>
      <c r="J17" s="706">
        <v>0</v>
      </c>
      <c r="K17" s="706">
        <v>0</v>
      </c>
      <c r="L17" s="706">
        <v>25393623.563154001</v>
      </c>
      <c r="M17" s="706">
        <v>1225505.8512474699</v>
      </c>
      <c r="N17" s="706">
        <v>1145977.7151342053</v>
      </c>
      <c r="O17" s="706">
        <v>6679760.4732425287</v>
      </c>
      <c r="P17" s="706">
        <v>5428566.8346789023</v>
      </c>
      <c r="Q17" s="706">
        <v>2094757.7136577165</v>
      </c>
      <c r="R17" s="706">
        <v>3195528.9327942035</v>
      </c>
      <c r="S17" s="706">
        <v>14359.236288</v>
      </c>
      <c r="T17" s="706">
        <v>5012008.0150846122</v>
      </c>
      <c r="U17" s="706">
        <v>20819.22</v>
      </c>
      <c r="V17" s="706">
        <v>29166.79</v>
      </c>
      <c r="W17" s="706">
        <v>0</v>
      </c>
      <c r="X17" s="706">
        <v>0</v>
      </c>
      <c r="Y17" s="706">
        <v>1513783.6443409999</v>
      </c>
      <c r="Z17" s="706">
        <v>188784.46588500001</v>
      </c>
      <c r="AA17" s="707">
        <v>0</v>
      </c>
    </row>
    <row r="18" spans="1:27" s="458" customFormat="1" ht="24">
      <c r="A18" s="463" t="s">
        <v>586</v>
      </c>
      <c r="B18" s="464" t="s">
        <v>587</v>
      </c>
      <c r="C18" s="708">
        <v>1148193213.9770913</v>
      </c>
      <c r="D18" s="706">
        <v>1074861756.1252458</v>
      </c>
      <c r="E18" s="706">
        <v>6498605.7851905152</v>
      </c>
      <c r="F18" s="706">
        <v>0</v>
      </c>
      <c r="G18" s="706">
        <v>0</v>
      </c>
      <c r="H18" s="706">
        <v>51588375.958669454</v>
      </c>
      <c r="I18" s="706">
        <v>16694775.043000935</v>
      </c>
      <c r="J18" s="706">
        <v>0</v>
      </c>
      <c r="K18" s="706">
        <v>0</v>
      </c>
      <c r="L18" s="706">
        <v>16731073.878091216</v>
      </c>
      <c r="M18" s="706">
        <v>1091875.6970347669</v>
      </c>
      <c r="N18" s="706">
        <v>850808.58458056476</v>
      </c>
      <c r="O18" s="706">
        <v>4690956.2987600518</v>
      </c>
      <c r="P18" s="706">
        <v>2656639.4829670377</v>
      </c>
      <c r="Q18" s="706">
        <v>606970.51</v>
      </c>
      <c r="R18" s="706">
        <v>1616342.2841419997</v>
      </c>
      <c r="S18" s="706">
        <v>0</v>
      </c>
      <c r="T18" s="706">
        <v>5012008.0150846122</v>
      </c>
      <c r="U18" s="706">
        <v>20819.22</v>
      </c>
      <c r="V18" s="706">
        <v>29166.79</v>
      </c>
      <c r="W18" s="706">
        <v>0</v>
      </c>
      <c r="X18" s="706">
        <v>0</v>
      </c>
      <c r="Y18" s="706">
        <v>1513783.6443409999</v>
      </c>
      <c r="Z18" s="706">
        <v>188784.46588500001</v>
      </c>
      <c r="AA18" s="707">
        <v>0</v>
      </c>
    </row>
    <row r="19" spans="1:27" s="458" customFormat="1">
      <c r="A19" s="466" t="s">
        <v>588</v>
      </c>
      <c r="B19" s="465" t="s">
        <v>589</v>
      </c>
      <c r="C19" s="709">
        <v>2945168659.1005974</v>
      </c>
      <c r="D19" s="706">
        <v>2811341324.8701081</v>
      </c>
      <c r="E19" s="706">
        <v>13449647.844316268</v>
      </c>
      <c r="F19" s="706">
        <v>0</v>
      </c>
      <c r="G19" s="706">
        <v>0</v>
      </c>
      <c r="H19" s="706">
        <v>112419390.17599647</v>
      </c>
      <c r="I19" s="706">
        <v>66752619.040119752</v>
      </c>
      <c r="J19" s="706">
        <v>0</v>
      </c>
      <c r="K19" s="706">
        <v>0</v>
      </c>
      <c r="L19" s="706">
        <v>16786562.680283755</v>
      </c>
      <c r="M19" s="706">
        <v>624463.91306847474</v>
      </c>
      <c r="N19" s="706">
        <v>695000.80966095929</v>
      </c>
      <c r="O19" s="706">
        <v>3257322.6052208724</v>
      </c>
      <c r="P19" s="706">
        <v>2025935.1330775977</v>
      </c>
      <c r="Q19" s="706">
        <v>1395304.4402139816</v>
      </c>
      <c r="R19" s="706">
        <v>3492271.6643649638</v>
      </c>
      <c r="S19" s="706">
        <v>6954.9363116595368</v>
      </c>
      <c r="T19" s="706">
        <v>4621381.3742100047</v>
      </c>
      <c r="U19" s="706">
        <v>125771.98</v>
      </c>
      <c r="V19" s="706">
        <v>114806.71</v>
      </c>
      <c r="W19" s="706">
        <v>0</v>
      </c>
      <c r="X19" s="706">
        <v>0</v>
      </c>
      <c r="Y19" s="706">
        <v>1158675.4731654767</v>
      </c>
      <c r="Z19" s="706">
        <v>221540.55790852325</v>
      </c>
      <c r="AA19" s="707">
        <v>0</v>
      </c>
    </row>
    <row r="20" spans="1:27" s="458" customFormat="1">
      <c r="A20" s="463" t="s">
        <v>590</v>
      </c>
      <c r="B20" s="464" t="s">
        <v>591</v>
      </c>
      <c r="C20" s="708">
        <v>1601205387.8035636</v>
      </c>
      <c r="D20" s="706">
        <v>1535889360.8856554</v>
      </c>
      <c r="E20" s="706">
        <v>8102318.5463317428</v>
      </c>
      <c r="F20" s="706">
        <v>0</v>
      </c>
      <c r="G20" s="706">
        <v>0</v>
      </c>
      <c r="H20" s="706">
        <v>49866570.777805738</v>
      </c>
      <c r="I20" s="706">
        <v>8777872.0155674778</v>
      </c>
      <c r="J20" s="706">
        <v>0</v>
      </c>
      <c r="K20" s="706">
        <v>0</v>
      </c>
      <c r="L20" s="706">
        <v>11183878.165892722</v>
      </c>
      <c r="M20" s="706">
        <v>520159.64361061499</v>
      </c>
      <c r="N20" s="706">
        <v>368974.85346703784</v>
      </c>
      <c r="O20" s="706">
        <v>2578406.5531380004</v>
      </c>
      <c r="P20" s="706">
        <v>1068479.9643520527</v>
      </c>
      <c r="Q20" s="706">
        <v>233593.17021398101</v>
      </c>
      <c r="R20" s="706">
        <v>1328474.669364962</v>
      </c>
      <c r="S20" s="706">
        <v>0</v>
      </c>
      <c r="T20" s="706">
        <v>4265577.9742100053</v>
      </c>
      <c r="U20" s="706">
        <v>125771.98</v>
      </c>
      <c r="V20" s="706">
        <v>114806.71</v>
      </c>
      <c r="W20" s="706">
        <v>0</v>
      </c>
      <c r="X20" s="706">
        <v>0</v>
      </c>
      <c r="Y20" s="706">
        <v>1158675.4731654767</v>
      </c>
      <c r="Z20" s="706">
        <v>221540.55790852325</v>
      </c>
      <c r="AA20" s="707">
        <v>0</v>
      </c>
    </row>
    <row r="21" spans="1:27" s="458" customFormat="1">
      <c r="A21" s="462">
        <v>1.4</v>
      </c>
      <c r="B21" s="461" t="s">
        <v>680</v>
      </c>
      <c r="C21" s="710">
        <v>1506731.4068996003</v>
      </c>
      <c r="D21" s="706">
        <v>1419256.6983000003</v>
      </c>
      <c r="E21" s="706">
        <v>14380.055550000001</v>
      </c>
      <c r="F21" s="706">
        <v>0</v>
      </c>
      <c r="G21" s="706">
        <v>0</v>
      </c>
      <c r="H21" s="706">
        <v>87474.708599599995</v>
      </c>
      <c r="I21" s="706">
        <v>0</v>
      </c>
      <c r="J21" s="706">
        <v>0</v>
      </c>
      <c r="K21" s="706">
        <v>49276.680899599996</v>
      </c>
      <c r="L21" s="706">
        <v>0</v>
      </c>
      <c r="M21" s="706">
        <v>0</v>
      </c>
      <c r="N21" s="706">
        <v>0</v>
      </c>
      <c r="O21" s="706">
        <v>0</v>
      </c>
      <c r="P21" s="706">
        <v>0</v>
      </c>
      <c r="Q21" s="706">
        <v>0</v>
      </c>
      <c r="R21" s="706">
        <v>0</v>
      </c>
      <c r="S21" s="706">
        <v>0</v>
      </c>
      <c r="T21" s="706">
        <v>0</v>
      </c>
      <c r="U21" s="706">
        <v>0</v>
      </c>
      <c r="V21" s="706">
        <v>0</v>
      </c>
      <c r="W21" s="706">
        <v>0</v>
      </c>
      <c r="X21" s="706">
        <v>0</v>
      </c>
      <c r="Y21" s="706">
        <v>0</v>
      </c>
      <c r="Z21" s="706">
        <v>0</v>
      </c>
      <c r="AA21" s="707">
        <v>0</v>
      </c>
    </row>
    <row r="22" spans="1:27" s="458" customFormat="1" ht="12.6" thickBot="1">
      <c r="A22" s="460">
        <v>1.5</v>
      </c>
      <c r="B22" s="459" t="s">
        <v>681</v>
      </c>
      <c r="C22" s="711"/>
      <c r="D22" s="712"/>
      <c r="E22" s="712"/>
      <c r="F22" s="712"/>
      <c r="G22" s="712"/>
      <c r="H22" s="712"/>
      <c r="I22" s="712"/>
      <c r="J22" s="712"/>
      <c r="K22" s="712"/>
      <c r="L22" s="712"/>
      <c r="M22" s="712"/>
      <c r="N22" s="712"/>
      <c r="O22" s="712"/>
      <c r="P22" s="712"/>
      <c r="Q22" s="712"/>
      <c r="R22" s="712"/>
      <c r="S22" s="712"/>
      <c r="T22" s="712"/>
      <c r="U22" s="712"/>
      <c r="V22" s="712"/>
      <c r="W22" s="712"/>
      <c r="X22" s="712"/>
      <c r="Y22" s="712"/>
      <c r="Z22" s="712"/>
      <c r="AA22" s="713"/>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scale="1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41"/>
  <sheetViews>
    <sheetView showGridLines="0" zoomScaleNormal="100" workbookViewId="0">
      <selection activeCell="K13" sqref="K13"/>
    </sheetView>
  </sheetViews>
  <sheetFormatPr defaultColWidth="9.109375" defaultRowHeight="12"/>
  <cols>
    <col min="1" max="1" width="11.88671875" style="425" bestFit="1" customWidth="1"/>
    <col min="2" max="2" width="73.109375" style="425" customWidth="1"/>
    <col min="3" max="3" width="17.33203125" style="425" customWidth="1"/>
    <col min="4" max="5" width="15.88671875" style="425" bestFit="1" customWidth="1"/>
    <col min="6" max="6" width="15.88671875" style="480" bestFit="1" customWidth="1"/>
    <col min="7" max="7" width="24.88671875" style="480" bestFit="1" customWidth="1"/>
    <col min="8" max="8" width="17.6640625" style="425" customWidth="1"/>
    <col min="9" max="11" width="16.109375" style="480" customWidth="1"/>
    <col min="12" max="12" width="24.33203125" style="480" customWidth="1"/>
    <col min="13" max="16384" width="9.109375" style="425"/>
  </cols>
  <sheetData>
    <row r="1" spans="1:12" ht="13.8">
      <c r="A1" s="327" t="s">
        <v>108</v>
      </c>
      <c r="B1" s="290" t="str">
        <f>Info!C2</f>
        <v>სს ”ლიბერთი ბანკი”</v>
      </c>
      <c r="F1" s="425"/>
      <c r="G1" s="425"/>
      <c r="I1" s="425"/>
      <c r="J1" s="425"/>
      <c r="K1" s="425"/>
      <c r="L1" s="425"/>
    </row>
    <row r="2" spans="1:12">
      <c r="A2" s="329" t="s">
        <v>109</v>
      </c>
      <c r="B2" s="569">
        <f>'1. key ratios'!B2</f>
        <v>45107</v>
      </c>
      <c r="F2" s="425"/>
      <c r="G2" s="425"/>
      <c r="I2" s="425"/>
      <c r="J2" s="425"/>
      <c r="K2" s="425"/>
      <c r="L2" s="425"/>
    </row>
    <row r="3" spans="1:12">
      <c r="A3" s="330" t="s">
        <v>594</v>
      </c>
      <c r="F3" s="425"/>
      <c r="G3" s="425"/>
      <c r="I3" s="425"/>
      <c r="J3" s="425"/>
      <c r="K3" s="425"/>
      <c r="L3" s="425"/>
    </row>
    <row r="4" spans="1:12">
      <c r="F4" s="425"/>
      <c r="G4" s="425"/>
      <c r="I4" s="425"/>
      <c r="J4" s="425"/>
      <c r="K4" s="425"/>
      <c r="L4" s="425"/>
    </row>
    <row r="5" spans="1:12" ht="37.5" customHeight="1">
      <c r="A5" s="923" t="s">
        <v>595</v>
      </c>
      <c r="B5" s="924"/>
      <c r="C5" s="974" t="s">
        <v>596</v>
      </c>
      <c r="D5" s="975"/>
      <c r="E5" s="975"/>
      <c r="F5" s="975"/>
      <c r="G5" s="975"/>
      <c r="H5" s="976" t="s">
        <v>907</v>
      </c>
      <c r="I5" s="977"/>
      <c r="J5" s="977"/>
      <c r="K5" s="977"/>
      <c r="L5" s="978"/>
    </row>
    <row r="6" spans="1:12" ht="39.6" customHeight="1">
      <c r="A6" s="927"/>
      <c r="B6" s="928"/>
      <c r="C6" s="336"/>
      <c r="D6" s="423" t="s">
        <v>892</v>
      </c>
      <c r="E6" s="423" t="s">
        <v>891</v>
      </c>
      <c r="F6" s="423" t="s">
        <v>890</v>
      </c>
      <c r="G6" s="423" t="s">
        <v>889</v>
      </c>
      <c r="H6" s="483"/>
      <c r="I6" s="423" t="s">
        <v>892</v>
      </c>
      <c r="J6" s="423" t="s">
        <v>891</v>
      </c>
      <c r="K6" s="423" t="s">
        <v>890</v>
      </c>
      <c r="L6" s="423" t="s">
        <v>889</v>
      </c>
    </row>
    <row r="7" spans="1:12">
      <c r="A7" s="414">
        <v>1</v>
      </c>
      <c r="B7" s="855" t="s">
        <v>518</v>
      </c>
      <c r="C7" s="719">
        <v>762150470.51571703</v>
      </c>
      <c r="D7" s="687">
        <v>717661091.71690202</v>
      </c>
      <c r="E7" s="687">
        <v>10558547.597885001</v>
      </c>
      <c r="F7" s="718">
        <v>33930831.20092997</v>
      </c>
      <c r="G7" s="687">
        <v>0</v>
      </c>
      <c r="H7" s="687">
        <v>47184336.687740758</v>
      </c>
      <c r="I7" s="687">
        <v>16873648.128867738</v>
      </c>
      <c r="J7" s="687">
        <v>4100135.6969825854</v>
      </c>
      <c r="K7" s="687">
        <v>26210552.861890439</v>
      </c>
      <c r="L7" s="687">
        <v>0</v>
      </c>
    </row>
    <row r="8" spans="1:12">
      <c r="A8" s="414">
        <v>2</v>
      </c>
      <c r="B8" s="429" t="s">
        <v>519</v>
      </c>
      <c r="C8" s="714">
        <v>40856393.15478199</v>
      </c>
      <c r="D8" s="687">
        <v>40150160.027404994</v>
      </c>
      <c r="E8" s="687">
        <v>493422.72737700003</v>
      </c>
      <c r="F8" s="715">
        <v>212810.4</v>
      </c>
      <c r="G8" s="715">
        <v>0</v>
      </c>
      <c r="H8" s="687">
        <v>622054.26757511287</v>
      </c>
      <c r="I8" s="715">
        <v>288511.95022447739</v>
      </c>
      <c r="J8" s="715">
        <v>207171.69338433543</v>
      </c>
      <c r="K8" s="715">
        <v>126370.6239663</v>
      </c>
      <c r="L8" s="715">
        <v>0</v>
      </c>
    </row>
    <row r="9" spans="1:12">
      <c r="A9" s="414">
        <v>3</v>
      </c>
      <c r="B9" s="429" t="s">
        <v>868</v>
      </c>
      <c r="C9" s="714">
        <v>80230200.335859999</v>
      </c>
      <c r="D9" s="687">
        <v>80230200.335859999</v>
      </c>
      <c r="E9" s="687">
        <v>0</v>
      </c>
      <c r="F9" s="716">
        <v>0</v>
      </c>
      <c r="G9" s="716">
        <v>0</v>
      </c>
      <c r="H9" s="687">
        <v>560323.04650433431</v>
      </c>
      <c r="I9" s="716">
        <v>560323.04650433431</v>
      </c>
      <c r="J9" s="716">
        <v>0</v>
      </c>
      <c r="K9" s="716">
        <v>0</v>
      </c>
      <c r="L9" s="716">
        <v>0</v>
      </c>
    </row>
    <row r="10" spans="1:12">
      <c r="A10" s="414">
        <v>4</v>
      </c>
      <c r="B10" s="429" t="s">
        <v>520</v>
      </c>
      <c r="C10" s="714">
        <v>58972199.289387003</v>
      </c>
      <c r="D10" s="687">
        <v>56416812.922730006</v>
      </c>
      <c r="E10" s="687">
        <v>2524620.8966569998</v>
      </c>
      <c r="F10" s="716">
        <v>30765.47</v>
      </c>
      <c r="G10" s="716">
        <v>0</v>
      </c>
      <c r="H10" s="687">
        <v>900063.35984780744</v>
      </c>
      <c r="I10" s="716">
        <v>494540.80141037068</v>
      </c>
      <c r="J10" s="716">
        <v>384895.47989029676</v>
      </c>
      <c r="K10" s="716">
        <v>20627.078547140001</v>
      </c>
      <c r="L10" s="716">
        <v>0</v>
      </c>
    </row>
    <row r="11" spans="1:12">
      <c r="A11" s="414">
        <v>5</v>
      </c>
      <c r="B11" s="429" t="s">
        <v>521</v>
      </c>
      <c r="C11" s="714">
        <v>84638527.693630993</v>
      </c>
      <c r="D11" s="687">
        <v>82849436.716736004</v>
      </c>
      <c r="E11" s="687">
        <v>1079685.0325540002</v>
      </c>
      <c r="F11" s="716">
        <v>78322.02</v>
      </c>
      <c r="G11" s="716">
        <v>631083.92434100003</v>
      </c>
      <c r="H11" s="687">
        <v>1138670.0198139073</v>
      </c>
      <c r="I11" s="716">
        <v>642502.51977021818</v>
      </c>
      <c r="J11" s="716">
        <v>189792.20446714561</v>
      </c>
      <c r="K11" s="716">
        <v>50037.845719570003</v>
      </c>
      <c r="L11" s="716">
        <v>256337.4498569734</v>
      </c>
    </row>
    <row r="12" spans="1:12">
      <c r="A12" s="414">
        <v>6</v>
      </c>
      <c r="B12" s="429" t="s">
        <v>522</v>
      </c>
      <c r="C12" s="714">
        <v>5914922.9344149986</v>
      </c>
      <c r="D12" s="687">
        <v>5662677.9061649991</v>
      </c>
      <c r="E12" s="687">
        <v>228377.85825000002</v>
      </c>
      <c r="F12" s="716">
        <v>23867.17</v>
      </c>
      <c r="G12" s="716">
        <v>0</v>
      </c>
      <c r="H12" s="687">
        <v>118020.59802553854</v>
      </c>
      <c r="I12" s="716">
        <v>60394.599883489333</v>
      </c>
      <c r="J12" s="716">
        <v>41799.773249489197</v>
      </c>
      <c r="K12" s="716">
        <v>15826.224892560002</v>
      </c>
      <c r="L12" s="716">
        <v>0</v>
      </c>
    </row>
    <row r="13" spans="1:12">
      <c r="A13" s="414">
        <v>7</v>
      </c>
      <c r="B13" s="429" t="s">
        <v>523</v>
      </c>
      <c r="C13" s="714">
        <v>16279068.405663</v>
      </c>
      <c r="D13" s="687">
        <v>15908485.145663001</v>
      </c>
      <c r="E13" s="687">
        <v>260883.24000000002</v>
      </c>
      <c r="F13" s="716">
        <v>109700.02</v>
      </c>
      <c r="G13" s="716">
        <v>0</v>
      </c>
      <c r="H13" s="687">
        <v>299035.4319024384</v>
      </c>
      <c r="I13" s="716">
        <v>206682.70558095363</v>
      </c>
      <c r="J13" s="716">
        <v>32082.201914484795</v>
      </c>
      <c r="K13" s="716">
        <v>60270.524407000004</v>
      </c>
      <c r="L13" s="716">
        <v>0</v>
      </c>
    </row>
    <row r="14" spans="1:12">
      <c r="A14" s="414">
        <v>8</v>
      </c>
      <c r="B14" s="429" t="s">
        <v>524</v>
      </c>
      <c r="C14" s="714">
        <v>8611342.5724119972</v>
      </c>
      <c r="D14" s="687">
        <v>8401543.8452789988</v>
      </c>
      <c r="E14" s="687">
        <v>0</v>
      </c>
      <c r="F14" s="716">
        <v>31735.87</v>
      </c>
      <c r="G14" s="716">
        <v>178062.85713299998</v>
      </c>
      <c r="H14" s="687">
        <v>74567.850989720027</v>
      </c>
      <c r="I14" s="716">
        <v>52386.726062394606</v>
      </c>
      <c r="J14" s="716">
        <v>0</v>
      </c>
      <c r="K14" s="716">
        <v>22181.132338560001</v>
      </c>
      <c r="L14" s="716">
        <v>-7.4112345807999993E-3</v>
      </c>
    </row>
    <row r="15" spans="1:12">
      <c r="A15" s="414">
        <v>9</v>
      </c>
      <c r="B15" s="429" t="s">
        <v>525</v>
      </c>
      <c r="C15" s="714">
        <v>20581368.622104</v>
      </c>
      <c r="D15" s="687">
        <v>19973966.307732999</v>
      </c>
      <c r="E15" s="687">
        <v>367880.61437099997</v>
      </c>
      <c r="F15" s="716">
        <v>181503.15999999997</v>
      </c>
      <c r="G15" s="716">
        <v>58018.54</v>
      </c>
      <c r="H15" s="687">
        <v>304646.71783500403</v>
      </c>
      <c r="I15" s="716">
        <v>215928.1149258095</v>
      </c>
      <c r="J15" s="716">
        <v>15805.763640837809</v>
      </c>
      <c r="K15" s="716">
        <v>72912.835556770005</v>
      </c>
      <c r="L15" s="716">
        <v>3.7115867635999999E-3</v>
      </c>
    </row>
    <row r="16" spans="1:12">
      <c r="A16" s="414">
        <v>10</v>
      </c>
      <c r="B16" s="429" t="s">
        <v>526</v>
      </c>
      <c r="C16" s="714">
        <v>1693204.1791460002</v>
      </c>
      <c r="D16" s="687">
        <v>1691156.0691460001</v>
      </c>
      <c r="E16" s="687">
        <v>0</v>
      </c>
      <c r="F16" s="716">
        <v>2048.11</v>
      </c>
      <c r="G16" s="716">
        <v>0</v>
      </c>
      <c r="H16" s="687">
        <v>13736.98728772862</v>
      </c>
      <c r="I16" s="716">
        <v>12352.76804800862</v>
      </c>
      <c r="J16" s="716">
        <v>0</v>
      </c>
      <c r="K16" s="716">
        <v>1384.2192397199999</v>
      </c>
      <c r="L16" s="716">
        <v>0</v>
      </c>
    </row>
    <row r="17" spans="1:12">
      <c r="A17" s="414">
        <v>11</v>
      </c>
      <c r="B17" s="429" t="s">
        <v>527</v>
      </c>
      <c r="C17" s="714">
        <v>1121100.1781679997</v>
      </c>
      <c r="D17" s="687">
        <v>1037096.5881679999</v>
      </c>
      <c r="E17" s="687">
        <v>34437.629999999997</v>
      </c>
      <c r="F17" s="716">
        <v>49565.96</v>
      </c>
      <c r="G17" s="716">
        <v>0</v>
      </c>
      <c r="H17" s="687">
        <v>53692.209750303722</v>
      </c>
      <c r="I17" s="716">
        <v>11993.26765059535</v>
      </c>
      <c r="J17" s="716">
        <v>13170.76353852837</v>
      </c>
      <c r="K17" s="716">
        <v>28528.178561180001</v>
      </c>
      <c r="L17" s="716">
        <v>0</v>
      </c>
    </row>
    <row r="18" spans="1:12">
      <c r="A18" s="414">
        <v>12</v>
      </c>
      <c r="B18" s="429" t="s">
        <v>528</v>
      </c>
      <c r="C18" s="714">
        <v>240377915.69427499</v>
      </c>
      <c r="D18" s="687">
        <v>229383494.44922298</v>
      </c>
      <c r="E18" s="687">
        <v>4951311.6630459987</v>
      </c>
      <c r="F18" s="716">
        <v>6033337.832006</v>
      </c>
      <c r="G18" s="716">
        <v>9771.75</v>
      </c>
      <c r="H18" s="687">
        <v>7665783.7726398949</v>
      </c>
      <c r="I18" s="716">
        <v>2286865.5828040033</v>
      </c>
      <c r="J18" s="716">
        <v>1535179.9640670842</v>
      </c>
      <c r="K18" s="716">
        <v>3843738.2257688069</v>
      </c>
      <c r="L18" s="716">
        <v>0</v>
      </c>
    </row>
    <row r="19" spans="1:12">
      <c r="A19" s="414">
        <v>13</v>
      </c>
      <c r="B19" s="429" t="s">
        <v>529</v>
      </c>
      <c r="C19" s="714">
        <v>65673025.143800996</v>
      </c>
      <c r="D19" s="687">
        <v>63852519.523800999</v>
      </c>
      <c r="E19" s="687">
        <v>643742.80000000005</v>
      </c>
      <c r="F19" s="716">
        <v>1176762.8200000005</v>
      </c>
      <c r="G19" s="716">
        <v>0</v>
      </c>
      <c r="H19" s="687">
        <v>1363411.0396675402</v>
      </c>
      <c r="I19" s="716">
        <v>563520.51629211789</v>
      </c>
      <c r="J19" s="716">
        <v>161680.24931235242</v>
      </c>
      <c r="K19" s="716">
        <v>638210.27406306984</v>
      </c>
      <c r="L19" s="716">
        <v>0</v>
      </c>
    </row>
    <row r="20" spans="1:12">
      <c r="A20" s="414">
        <v>14</v>
      </c>
      <c r="B20" s="429" t="s">
        <v>530</v>
      </c>
      <c r="C20" s="714">
        <v>50524155.507105999</v>
      </c>
      <c r="D20" s="687">
        <v>42964976.711553</v>
      </c>
      <c r="E20" s="687">
        <v>3715721.2870070003</v>
      </c>
      <c r="F20" s="716">
        <v>3265782.8774250001</v>
      </c>
      <c r="G20" s="716">
        <v>577674.63112100004</v>
      </c>
      <c r="H20" s="687">
        <v>2612824.1393517712</v>
      </c>
      <c r="I20" s="716">
        <v>336791.4785307498</v>
      </c>
      <c r="J20" s="716">
        <v>968849.12809743895</v>
      </c>
      <c r="K20" s="716">
        <v>1287333.6595913225</v>
      </c>
      <c r="L20" s="716">
        <v>19849.873132259763</v>
      </c>
    </row>
    <row r="21" spans="1:12">
      <c r="A21" s="414">
        <v>15</v>
      </c>
      <c r="B21" s="429" t="s">
        <v>531</v>
      </c>
      <c r="C21" s="714">
        <v>17805324.937224999</v>
      </c>
      <c r="D21" s="687">
        <v>15582563.886146</v>
      </c>
      <c r="E21" s="687">
        <v>1517412.3622520003</v>
      </c>
      <c r="F21" s="716">
        <v>705348.68882700009</v>
      </c>
      <c r="G21" s="716">
        <v>0</v>
      </c>
      <c r="H21" s="687">
        <v>855855.30217634887</v>
      </c>
      <c r="I21" s="716">
        <v>148865.95396716386</v>
      </c>
      <c r="J21" s="716">
        <v>256798.42417202936</v>
      </c>
      <c r="K21" s="716">
        <v>450190.92403715558</v>
      </c>
      <c r="L21" s="716">
        <v>0</v>
      </c>
    </row>
    <row r="22" spans="1:12">
      <c r="A22" s="414">
        <v>16</v>
      </c>
      <c r="B22" s="429" t="s">
        <v>532</v>
      </c>
      <c r="C22" s="714">
        <v>27485889.542034</v>
      </c>
      <c r="D22" s="687">
        <v>27485889.542034</v>
      </c>
      <c r="E22" s="687">
        <v>0</v>
      </c>
      <c r="F22" s="716">
        <v>0</v>
      </c>
      <c r="G22" s="716">
        <v>0</v>
      </c>
      <c r="H22" s="687">
        <v>176017.62385303312</v>
      </c>
      <c r="I22" s="716">
        <v>176017.62385303312</v>
      </c>
      <c r="J22" s="716">
        <v>0</v>
      </c>
      <c r="K22" s="716">
        <v>0</v>
      </c>
      <c r="L22" s="716">
        <v>0</v>
      </c>
    </row>
    <row r="23" spans="1:12">
      <c r="A23" s="414">
        <v>17</v>
      </c>
      <c r="B23" s="429" t="s">
        <v>533</v>
      </c>
      <c r="C23" s="714">
        <v>3168782.3833699999</v>
      </c>
      <c r="D23" s="687">
        <v>3168782.3833699999</v>
      </c>
      <c r="E23" s="687">
        <v>0</v>
      </c>
      <c r="F23" s="716">
        <v>0</v>
      </c>
      <c r="G23" s="716">
        <v>0</v>
      </c>
      <c r="H23" s="687">
        <v>16376.976185700667</v>
      </c>
      <c r="I23" s="716">
        <v>16376.976185700667</v>
      </c>
      <c r="J23" s="716">
        <v>0</v>
      </c>
      <c r="K23" s="716">
        <v>0</v>
      </c>
      <c r="L23" s="716">
        <v>0</v>
      </c>
    </row>
    <row r="24" spans="1:12">
      <c r="A24" s="414">
        <v>18</v>
      </c>
      <c r="B24" s="429" t="s">
        <v>534</v>
      </c>
      <c r="C24" s="714">
        <v>49178210.591965996</v>
      </c>
      <c r="D24" s="687">
        <v>49178210.591965996</v>
      </c>
      <c r="E24" s="687">
        <v>0</v>
      </c>
      <c r="F24" s="716">
        <v>0</v>
      </c>
      <c r="G24" s="716">
        <v>0</v>
      </c>
      <c r="H24" s="687">
        <v>159147.18969845973</v>
      </c>
      <c r="I24" s="716">
        <v>159147.18969845973</v>
      </c>
      <c r="J24" s="716">
        <v>0</v>
      </c>
      <c r="K24" s="716">
        <v>0</v>
      </c>
      <c r="L24" s="716">
        <v>0</v>
      </c>
    </row>
    <row r="25" spans="1:12">
      <c r="A25" s="414">
        <v>19</v>
      </c>
      <c r="B25" s="429" t="s">
        <v>535</v>
      </c>
      <c r="C25" s="714">
        <v>703711.29575799999</v>
      </c>
      <c r="D25" s="687">
        <v>675592.71575800003</v>
      </c>
      <c r="E25" s="687">
        <v>0</v>
      </c>
      <c r="F25" s="716">
        <v>28118.58</v>
      </c>
      <c r="G25" s="716">
        <v>0</v>
      </c>
      <c r="H25" s="687">
        <v>31684.116402457188</v>
      </c>
      <c r="I25" s="716">
        <v>11690.371974877187</v>
      </c>
      <c r="J25" s="716">
        <v>0</v>
      </c>
      <c r="K25" s="716">
        <v>19993.744427580001</v>
      </c>
      <c r="L25" s="716">
        <v>0</v>
      </c>
    </row>
    <row r="26" spans="1:12">
      <c r="A26" s="414">
        <v>20</v>
      </c>
      <c r="B26" s="429" t="s">
        <v>536</v>
      </c>
      <c r="C26" s="714">
        <v>41738506.690870002</v>
      </c>
      <c r="D26" s="687">
        <v>28722229.137560003</v>
      </c>
      <c r="E26" s="687">
        <v>13015549.413310001</v>
      </c>
      <c r="F26" s="716">
        <v>728.14</v>
      </c>
      <c r="G26" s="716">
        <v>0</v>
      </c>
      <c r="H26" s="687">
        <v>1104923.2538844275</v>
      </c>
      <c r="I26" s="716">
        <v>87870.89796911474</v>
      </c>
      <c r="J26" s="716">
        <v>1017052.3559153128</v>
      </c>
      <c r="K26" s="716">
        <v>0</v>
      </c>
      <c r="L26" s="716">
        <v>0</v>
      </c>
    </row>
    <row r="27" spans="1:12">
      <c r="A27" s="414">
        <v>21</v>
      </c>
      <c r="B27" s="429" t="s">
        <v>537</v>
      </c>
      <c r="C27" s="714">
        <v>9013822.2287790012</v>
      </c>
      <c r="D27" s="687">
        <v>9013822.2287790012</v>
      </c>
      <c r="E27" s="687">
        <v>0</v>
      </c>
      <c r="F27" s="716">
        <v>0</v>
      </c>
      <c r="G27" s="716">
        <v>0</v>
      </c>
      <c r="H27" s="687">
        <v>20839.22252496349</v>
      </c>
      <c r="I27" s="716">
        <v>20839.22252496349</v>
      </c>
      <c r="J27" s="716">
        <v>0</v>
      </c>
      <c r="K27" s="716">
        <v>0</v>
      </c>
      <c r="L27" s="716">
        <v>0</v>
      </c>
    </row>
    <row r="28" spans="1:12">
      <c r="A28" s="414">
        <v>22</v>
      </c>
      <c r="B28" s="429" t="s">
        <v>538</v>
      </c>
      <c r="C28" s="714">
        <v>9919111.366249999</v>
      </c>
      <c r="D28" s="687">
        <v>2015580.6468770001</v>
      </c>
      <c r="E28" s="687">
        <v>7848419.9393730005</v>
      </c>
      <c r="F28" s="716">
        <v>55110.78</v>
      </c>
      <c r="G28" s="716">
        <v>0</v>
      </c>
      <c r="H28" s="687">
        <v>459619.7513060777</v>
      </c>
      <c r="I28" s="716">
        <v>17039.799302351341</v>
      </c>
      <c r="J28" s="716">
        <v>410424.7832315063</v>
      </c>
      <c r="K28" s="716">
        <v>32155.16877222</v>
      </c>
      <c r="L28" s="716">
        <v>0</v>
      </c>
    </row>
    <row r="29" spans="1:12">
      <c r="A29" s="414">
        <v>23</v>
      </c>
      <c r="B29" s="429" t="s">
        <v>539</v>
      </c>
      <c r="C29" s="714">
        <v>182132565.61236495</v>
      </c>
      <c r="D29" s="687">
        <v>165719089.69566298</v>
      </c>
      <c r="E29" s="687">
        <v>7815954.3607319975</v>
      </c>
      <c r="F29" s="716">
        <v>8360153.8005929999</v>
      </c>
      <c r="G29" s="716">
        <v>237367.75537699999</v>
      </c>
      <c r="H29" s="687">
        <v>9762472.1210966203</v>
      </c>
      <c r="I29" s="716">
        <v>2077521.7315693351</v>
      </c>
      <c r="J29" s="716">
        <v>2479406.4893046706</v>
      </c>
      <c r="K29" s="716">
        <v>5205543.8966791956</v>
      </c>
      <c r="L29" s="716">
        <v>3.5434197136000002E-3</v>
      </c>
    </row>
    <row r="30" spans="1:12">
      <c r="A30" s="414">
        <v>24</v>
      </c>
      <c r="B30" s="429" t="s">
        <v>540</v>
      </c>
      <c r="C30" s="714">
        <v>532482353.93102223</v>
      </c>
      <c r="D30" s="687">
        <v>497710227.63092828</v>
      </c>
      <c r="E30" s="687">
        <v>13104004.091824995</v>
      </c>
      <c r="F30" s="716">
        <v>18229488.242383979</v>
      </c>
      <c r="G30" s="716">
        <v>3438633.9658849998</v>
      </c>
      <c r="H30" s="687">
        <v>20745761.137884758</v>
      </c>
      <c r="I30" s="716">
        <v>6860214.0008512326</v>
      </c>
      <c r="J30" s="716">
        <v>4197168.2880634302</v>
      </c>
      <c r="K30" s="716">
        <v>9174787.5861838702</v>
      </c>
      <c r="L30" s="716">
        <v>513591.26278622553</v>
      </c>
    </row>
    <row r="31" spans="1:12">
      <c r="A31" s="414">
        <v>25</v>
      </c>
      <c r="B31" s="429" t="s">
        <v>541</v>
      </c>
      <c r="C31" s="714">
        <v>411923570.03388911</v>
      </c>
      <c r="D31" s="687">
        <v>359853012.30923116</v>
      </c>
      <c r="E31" s="687">
        <v>15163328.976756001</v>
      </c>
      <c r="F31" s="716">
        <v>36907228.747901998</v>
      </c>
      <c r="G31" s="716">
        <v>0</v>
      </c>
      <c r="H31" s="687">
        <v>31826813.033696666</v>
      </c>
      <c r="I31" s="716">
        <v>3582727.063461944</v>
      </c>
      <c r="J31" s="716">
        <v>4641699.0197151517</v>
      </c>
      <c r="K31" s="716">
        <v>23602386.950519569</v>
      </c>
      <c r="L31" s="716">
        <v>0</v>
      </c>
    </row>
    <row r="32" spans="1:12">
      <c r="A32" s="414">
        <v>26</v>
      </c>
      <c r="B32" s="429" t="s">
        <v>597</v>
      </c>
      <c r="C32" s="714">
        <v>126287.67483957112</v>
      </c>
      <c r="D32" s="687">
        <v>118688.40483951569</v>
      </c>
      <c r="E32" s="687">
        <v>0</v>
      </c>
      <c r="F32" s="716">
        <v>7599.2700000554323</v>
      </c>
      <c r="G32" s="716">
        <v>0</v>
      </c>
      <c r="H32" s="687">
        <v>9528.5321128221003</v>
      </c>
      <c r="I32" s="716">
        <v>2199.0156801824301</v>
      </c>
      <c r="J32" s="716">
        <v>0</v>
      </c>
      <c r="K32" s="716">
        <v>7329.5164326396698</v>
      </c>
      <c r="L32" s="716">
        <v>0</v>
      </c>
    </row>
    <row r="33" spans="1:12" ht="13.8">
      <c r="A33" s="414">
        <v>27</v>
      </c>
      <c r="B33" s="482" t="s">
        <v>66</v>
      </c>
      <c r="C33" s="717">
        <v>2723302030.5148354</v>
      </c>
      <c r="D33" s="717">
        <v>2525427307.4395165</v>
      </c>
      <c r="E33" s="717">
        <v>83323300.491395012</v>
      </c>
      <c r="F33" s="717">
        <v>109420809.16006701</v>
      </c>
      <c r="G33" s="717">
        <v>5130613.4238569997</v>
      </c>
      <c r="H33" s="1047" t="s">
        <v>983</v>
      </c>
      <c r="I33" s="717">
        <v>35766952.053593613</v>
      </c>
      <c r="J33" s="717">
        <v>20653112.278946683</v>
      </c>
      <c r="K33" s="717">
        <v>70870361.471594661</v>
      </c>
      <c r="L33" s="717">
        <v>789778.58561923052</v>
      </c>
    </row>
    <row r="34" spans="1:12">
      <c r="A34" s="444"/>
      <c r="B34" s="444"/>
      <c r="C34" s="444"/>
      <c r="D34" s="444"/>
      <c r="E34" s="444"/>
      <c r="H34" s="444"/>
    </row>
    <row r="35" spans="1:12">
      <c r="A35" s="444"/>
      <c r="B35" s="481"/>
      <c r="C35" s="481"/>
      <c r="D35" s="444"/>
      <c r="E35" s="444"/>
      <c r="H35" s="444"/>
    </row>
    <row r="38" spans="1:12" ht="13.8">
      <c r="A38" s="856" t="s">
        <v>981</v>
      </c>
      <c r="B38" s="425" t="s">
        <v>982</v>
      </c>
    </row>
    <row r="39" spans="1:12" ht="15">
      <c r="A39" s="740"/>
    </row>
    <row r="40" spans="1:12" ht="15">
      <c r="A40" s="741"/>
    </row>
    <row r="41" spans="1:12" ht="15">
      <c r="A41" s="740"/>
      <c r="B41" s="425" t="s">
        <v>980</v>
      </c>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scale="3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zoomScaleNormal="100" workbookViewId="0">
      <selection activeCell="K13" sqref="K13"/>
    </sheetView>
  </sheetViews>
  <sheetFormatPr defaultColWidth="8.6640625" defaultRowHeight="12"/>
  <cols>
    <col min="1" max="1" width="11.88671875" style="337" bestFit="1" customWidth="1"/>
    <col min="2" max="2" width="87.6640625" style="337" customWidth="1"/>
    <col min="3" max="3" width="19.5546875" style="337" bestFit="1" customWidth="1"/>
    <col min="4" max="4" width="27.33203125" style="337" bestFit="1" customWidth="1"/>
    <col min="5" max="5" width="24.5546875" style="337" bestFit="1" customWidth="1"/>
    <col min="6" max="6" width="26.5546875" style="337" bestFit="1" customWidth="1"/>
    <col min="7" max="7" width="19.5546875" style="337" bestFit="1" customWidth="1"/>
    <col min="8" max="8" width="28.33203125" style="337" customWidth="1"/>
    <col min="9" max="9" width="23.44140625" style="337" customWidth="1"/>
    <col min="10" max="10" width="19.5546875" style="337" bestFit="1" customWidth="1"/>
    <col min="11" max="11" width="22.88671875" style="337" bestFit="1" customWidth="1"/>
    <col min="12" max="16384" width="8.6640625" style="337"/>
  </cols>
  <sheetData>
    <row r="1" spans="1:11" s="328" customFormat="1" ht="13.8">
      <c r="A1" s="327" t="s">
        <v>108</v>
      </c>
      <c r="B1" s="290" t="str">
        <f>Info!C2</f>
        <v>სს ”ლიბერთი ბანკი”</v>
      </c>
      <c r="C1" s="425"/>
      <c r="D1" s="425"/>
      <c r="E1" s="425"/>
      <c r="F1" s="425"/>
      <c r="G1" s="425"/>
      <c r="H1" s="425"/>
      <c r="I1" s="425"/>
      <c r="J1" s="425"/>
      <c r="K1" s="425"/>
    </row>
    <row r="2" spans="1:11" s="328" customFormat="1">
      <c r="A2" s="329" t="s">
        <v>109</v>
      </c>
      <c r="B2" s="569">
        <f>'1. key ratios'!B2</f>
        <v>45107</v>
      </c>
      <c r="C2" s="425"/>
      <c r="D2" s="425"/>
      <c r="E2" s="425"/>
      <c r="F2" s="425"/>
      <c r="G2" s="425"/>
      <c r="H2" s="425"/>
      <c r="I2" s="425"/>
      <c r="J2" s="425"/>
      <c r="K2" s="425"/>
    </row>
    <row r="3" spans="1:11" s="328" customFormat="1">
      <c r="A3" s="330" t="s">
        <v>598</v>
      </c>
      <c r="B3" s="425"/>
      <c r="C3" s="425"/>
      <c r="D3" s="425"/>
      <c r="E3" s="425"/>
      <c r="F3" s="425"/>
      <c r="G3" s="425"/>
      <c r="H3" s="425"/>
      <c r="I3" s="425"/>
      <c r="J3" s="425"/>
      <c r="K3" s="425"/>
    </row>
    <row r="4" spans="1:11">
      <c r="A4" s="487"/>
      <c r="B4" s="487"/>
      <c r="C4" s="486" t="s">
        <v>502</v>
      </c>
      <c r="D4" s="486" t="s">
        <v>503</v>
      </c>
      <c r="E4" s="486" t="s">
        <v>504</v>
      </c>
      <c r="F4" s="486" t="s">
        <v>505</v>
      </c>
      <c r="G4" s="486" t="s">
        <v>506</v>
      </c>
      <c r="H4" s="486" t="s">
        <v>507</v>
      </c>
      <c r="I4" s="486" t="s">
        <v>508</v>
      </c>
      <c r="J4" s="486" t="s">
        <v>509</v>
      </c>
      <c r="K4" s="486" t="s">
        <v>510</v>
      </c>
    </row>
    <row r="5" spans="1:11" ht="102.75" customHeight="1">
      <c r="A5" s="979" t="s">
        <v>906</v>
      </c>
      <c r="B5" s="980"/>
      <c r="C5" s="485" t="s">
        <v>599</v>
      </c>
      <c r="D5" s="485" t="s">
        <v>592</v>
      </c>
      <c r="E5" s="485" t="s">
        <v>593</v>
      </c>
      <c r="F5" s="485" t="s">
        <v>905</v>
      </c>
      <c r="G5" s="485" t="s">
        <v>600</v>
      </c>
      <c r="H5" s="485" t="s">
        <v>601</v>
      </c>
      <c r="I5" s="485" t="s">
        <v>602</v>
      </c>
      <c r="J5" s="485" t="s">
        <v>603</v>
      </c>
      <c r="K5" s="485" t="s">
        <v>604</v>
      </c>
    </row>
    <row r="6" spans="1:11">
      <c r="A6" s="414">
        <v>1</v>
      </c>
      <c r="B6" s="414" t="s">
        <v>605</v>
      </c>
      <c r="C6" s="687">
        <v>18807933.051998999</v>
      </c>
      <c r="D6" s="687">
        <v>1506731.4068996003</v>
      </c>
      <c r="E6" s="687">
        <v>0</v>
      </c>
      <c r="F6" s="687">
        <v>177393725.00888097</v>
      </c>
      <c r="G6" s="687">
        <v>1139806297.1604159</v>
      </c>
      <c r="H6" s="687">
        <v>8031443.4800000004</v>
      </c>
      <c r="I6" s="687">
        <v>571889097.2567836</v>
      </c>
      <c r="J6" s="687">
        <v>29964700.756433439</v>
      </c>
      <c r="K6" s="687">
        <v>775902102.3934226</v>
      </c>
    </row>
    <row r="7" spans="1:11">
      <c r="A7" s="414">
        <v>2</v>
      </c>
      <c r="B7" s="415" t="s">
        <v>606</v>
      </c>
      <c r="C7" s="687"/>
      <c r="D7" s="687">
        <v>0</v>
      </c>
      <c r="E7" s="687"/>
      <c r="F7" s="687"/>
      <c r="G7" s="687"/>
      <c r="H7" s="687"/>
      <c r="I7" s="687"/>
      <c r="J7" s="687"/>
      <c r="K7" s="687">
        <v>22106896.003404256</v>
      </c>
    </row>
    <row r="8" spans="1:11">
      <c r="A8" s="414">
        <v>3</v>
      </c>
      <c r="B8" s="415" t="s">
        <v>570</v>
      </c>
      <c r="C8" s="687">
        <v>15005382.757300001</v>
      </c>
      <c r="D8" s="687"/>
      <c r="E8" s="687"/>
      <c r="F8" s="687"/>
      <c r="G8" s="687"/>
      <c r="H8" s="687"/>
      <c r="I8" s="687"/>
      <c r="J8" s="687"/>
      <c r="K8" s="687">
        <v>218263569.23223105</v>
      </c>
    </row>
    <row r="9" spans="1:11">
      <c r="A9" s="414">
        <v>4</v>
      </c>
      <c r="B9" s="445" t="s">
        <v>904</v>
      </c>
      <c r="C9" s="720">
        <v>0</v>
      </c>
      <c r="D9" s="720"/>
      <c r="E9" s="720"/>
      <c r="F9" s="720">
        <v>3009925.0622715661</v>
      </c>
      <c r="G9" s="720">
        <v>24408307.69582621</v>
      </c>
      <c r="H9" s="720">
        <v>0</v>
      </c>
      <c r="I9" s="720">
        <v>22273552.512800001</v>
      </c>
      <c r="J9" s="720"/>
      <c r="K9" s="720">
        <v>64859637.313026369</v>
      </c>
    </row>
    <row r="10" spans="1:11">
      <c r="A10" s="414">
        <v>5</v>
      </c>
      <c r="B10" s="435" t="s">
        <v>903</v>
      </c>
      <c r="C10" s="720"/>
      <c r="D10" s="720"/>
      <c r="E10" s="720"/>
      <c r="F10" s="720"/>
      <c r="G10" s="720"/>
      <c r="H10" s="720"/>
      <c r="I10" s="720"/>
      <c r="J10" s="720"/>
      <c r="K10" s="720"/>
    </row>
    <row r="11" spans="1:11">
      <c r="A11" s="414">
        <v>6</v>
      </c>
      <c r="B11" s="435" t="s">
        <v>902</v>
      </c>
      <c r="C11" s="720"/>
      <c r="D11" s="720"/>
      <c r="E11" s="720"/>
      <c r="F11" s="720"/>
      <c r="G11" s="720"/>
      <c r="H11" s="720"/>
      <c r="I11" s="720"/>
      <c r="J11" s="720"/>
      <c r="K11" s="720"/>
    </row>
    <row r="13" spans="1:11" ht="13.8">
      <c r="B13" s="484"/>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scale="2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topLeftCell="B1" zoomScaleNormal="100" workbookViewId="0">
      <selection activeCell="K13" sqref="K13"/>
    </sheetView>
  </sheetViews>
  <sheetFormatPr defaultColWidth="8.6640625" defaultRowHeight="14.4"/>
  <cols>
    <col min="1" max="1" width="10" style="488" bestFit="1" customWidth="1"/>
    <col min="2" max="2" width="71.6640625" style="488" customWidth="1"/>
    <col min="3" max="3" width="14.33203125" style="488" customWidth="1"/>
    <col min="4" max="5" width="15.109375" style="488" bestFit="1" customWidth="1"/>
    <col min="6" max="6" width="17.88671875" style="488" customWidth="1"/>
    <col min="7" max="7" width="24.109375" style="488" customWidth="1"/>
    <col min="8" max="8" width="14.5546875" style="488" customWidth="1"/>
    <col min="9" max="10" width="15.109375" style="488" bestFit="1" customWidth="1"/>
    <col min="11" max="11" width="18.33203125" style="488" customWidth="1"/>
    <col min="12" max="12" width="23.6640625" style="488" customWidth="1"/>
    <col min="13" max="13" width="13.44140625" style="488" customWidth="1"/>
    <col min="14" max="15" width="15.109375" style="488" bestFit="1" customWidth="1"/>
    <col min="16" max="16" width="20" style="488" bestFit="1" customWidth="1"/>
    <col min="17" max="17" width="25" style="488" customWidth="1"/>
    <col min="18" max="18" width="15.109375" style="488" customWidth="1"/>
    <col min="19" max="22" width="29.6640625" style="488" customWidth="1"/>
    <col min="23" max="16384" width="8.6640625" style="488"/>
  </cols>
  <sheetData>
    <row r="1" spans="1:22">
      <c r="A1" s="327" t="s">
        <v>108</v>
      </c>
      <c r="B1" s="290" t="str">
        <f>Info!C2</f>
        <v>სს ”ლიბერთი ბანკი”</v>
      </c>
    </row>
    <row r="2" spans="1:22">
      <c r="A2" s="329" t="s">
        <v>109</v>
      </c>
      <c r="B2" s="569">
        <f>'1. key ratios'!B2</f>
        <v>45107</v>
      </c>
    </row>
    <row r="3" spans="1:22">
      <c r="A3" s="330" t="s">
        <v>689</v>
      </c>
      <c r="B3" s="425"/>
    </row>
    <row r="4" spans="1:22">
      <c r="A4" s="330"/>
      <c r="B4" s="425"/>
    </row>
    <row r="5" spans="1:22" ht="24" customHeight="1">
      <c r="A5" s="981" t="s">
        <v>716</v>
      </c>
      <c r="B5" s="981"/>
      <c r="C5" s="983" t="s">
        <v>908</v>
      </c>
      <c r="D5" s="983"/>
      <c r="E5" s="983"/>
      <c r="F5" s="983"/>
      <c r="G5" s="983"/>
      <c r="H5" s="983" t="s">
        <v>596</v>
      </c>
      <c r="I5" s="983"/>
      <c r="J5" s="983"/>
      <c r="K5" s="983"/>
      <c r="L5" s="983"/>
      <c r="M5" s="983" t="s">
        <v>907</v>
      </c>
      <c r="N5" s="983"/>
      <c r="O5" s="983"/>
      <c r="P5" s="983"/>
      <c r="Q5" s="983"/>
      <c r="R5" s="982" t="s">
        <v>715</v>
      </c>
      <c r="S5" s="982" t="s">
        <v>719</v>
      </c>
      <c r="T5" s="982" t="s">
        <v>718</v>
      </c>
      <c r="U5" s="982" t="s">
        <v>956</v>
      </c>
      <c r="V5" s="982" t="s">
        <v>957</v>
      </c>
    </row>
    <row r="6" spans="1:22" ht="52.5" customHeight="1">
      <c r="A6" s="981"/>
      <c r="B6" s="981"/>
      <c r="C6" s="498"/>
      <c r="D6" s="423" t="s">
        <v>892</v>
      </c>
      <c r="E6" s="423" t="s">
        <v>891</v>
      </c>
      <c r="F6" s="423" t="s">
        <v>890</v>
      </c>
      <c r="G6" s="423" t="s">
        <v>889</v>
      </c>
      <c r="H6" s="498"/>
      <c r="I6" s="423" t="s">
        <v>892</v>
      </c>
      <c r="J6" s="423" t="s">
        <v>891</v>
      </c>
      <c r="K6" s="423" t="s">
        <v>890</v>
      </c>
      <c r="L6" s="423" t="s">
        <v>889</v>
      </c>
      <c r="M6" s="498"/>
      <c r="N6" s="423" t="s">
        <v>892</v>
      </c>
      <c r="O6" s="423" t="s">
        <v>891</v>
      </c>
      <c r="P6" s="423" t="s">
        <v>890</v>
      </c>
      <c r="Q6" s="423" t="s">
        <v>889</v>
      </c>
      <c r="R6" s="982"/>
      <c r="S6" s="982"/>
      <c r="T6" s="982"/>
      <c r="U6" s="982"/>
      <c r="V6" s="982"/>
    </row>
    <row r="7" spans="1:22">
      <c r="A7" s="496">
        <v>1</v>
      </c>
      <c r="B7" s="497" t="s">
        <v>690</v>
      </c>
      <c r="C7" s="720">
        <v>81043.3</v>
      </c>
      <c r="D7" s="720">
        <v>49279.67</v>
      </c>
      <c r="E7" s="720">
        <v>31763.63</v>
      </c>
      <c r="F7" s="720">
        <v>0</v>
      </c>
      <c r="G7" s="720">
        <v>0</v>
      </c>
      <c r="H7" s="720">
        <v>81492.899999999994</v>
      </c>
      <c r="I7" s="720">
        <v>49399.43</v>
      </c>
      <c r="J7" s="720">
        <v>32093.47</v>
      </c>
      <c r="K7" s="720">
        <v>0</v>
      </c>
      <c r="L7" s="720">
        <v>0</v>
      </c>
      <c r="M7" s="720">
        <v>14176.512081464514</v>
      </c>
      <c r="N7" s="720">
        <v>729.47148346036863</v>
      </c>
      <c r="O7" s="720">
        <v>13447.040598004145</v>
      </c>
      <c r="P7" s="720">
        <v>0</v>
      </c>
      <c r="Q7" s="720">
        <v>0</v>
      </c>
      <c r="R7" s="720">
        <v>4</v>
      </c>
      <c r="S7" s="722">
        <v>0</v>
      </c>
      <c r="T7" s="722">
        <v>0</v>
      </c>
      <c r="U7" s="722">
        <v>0.14881851645971969</v>
      </c>
      <c r="V7" s="723">
        <v>35.220775377622708</v>
      </c>
    </row>
    <row r="8" spans="1:22">
      <c r="A8" s="496">
        <v>2</v>
      </c>
      <c r="B8" s="495" t="s">
        <v>691</v>
      </c>
      <c r="C8" s="720">
        <v>1052596753.3174846</v>
      </c>
      <c r="D8" s="720">
        <v>961259389.1369096</v>
      </c>
      <c r="E8" s="720">
        <v>32547678.067453001</v>
      </c>
      <c r="F8" s="720">
        <v>58789686.113122001</v>
      </c>
      <c r="G8" s="720">
        <v>0</v>
      </c>
      <c r="H8" s="720">
        <v>1070288266.7764335</v>
      </c>
      <c r="I8" s="720">
        <v>969157535.36192644</v>
      </c>
      <c r="J8" s="720">
        <v>33058647.771653999</v>
      </c>
      <c r="K8" s="720">
        <v>68072083.642847002</v>
      </c>
      <c r="L8" s="720">
        <v>0</v>
      </c>
      <c r="M8" s="720">
        <v>81347583.6440254</v>
      </c>
      <c r="N8" s="720">
        <v>22297109.192761563</v>
      </c>
      <c r="O8" s="720">
        <v>10415211.840793092</v>
      </c>
      <c r="P8" s="720">
        <v>48635262.610470757</v>
      </c>
      <c r="Q8" s="720">
        <v>0</v>
      </c>
      <c r="R8" s="720">
        <v>451388</v>
      </c>
      <c r="S8" s="722">
        <v>0.24703649436795824</v>
      </c>
      <c r="T8" s="722">
        <v>0.29468331365378148</v>
      </c>
      <c r="U8" s="722">
        <v>0.2394602780110312</v>
      </c>
      <c r="V8" s="723">
        <v>33.140018614762255</v>
      </c>
    </row>
    <row r="9" spans="1:22">
      <c r="A9" s="496">
        <v>3</v>
      </c>
      <c r="B9" s="495" t="s">
        <v>692</v>
      </c>
      <c r="C9" s="720">
        <v>0</v>
      </c>
      <c r="D9" s="720">
        <v>0</v>
      </c>
      <c r="E9" s="720">
        <v>0</v>
      </c>
      <c r="F9" s="720">
        <v>0</v>
      </c>
      <c r="G9" s="720">
        <v>0</v>
      </c>
      <c r="H9" s="720">
        <v>0</v>
      </c>
      <c r="I9" s="720">
        <v>0</v>
      </c>
      <c r="J9" s="720">
        <v>0</v>
      </c>
      <c r="K9" s="720">
        <v>0</v>
      </c>
      <c r="L9" s="720">
        <v>0</v>
      </c>
      <c r="M9" s="720">
        <v>0</v>
      </c>
      <c r="N9" s="720">
        <v>0</v>
      </c>
      <c r="O9" s="720">
        <v>0</v>
      </c>
      <c r="P9" s="720">
        <v>0</v>
      </c>
      <c r="Q9" s="720">
        <v>0</v>
      </c>
      <c r="R9" s="720">
        <v>0</v>
      </c>
      <c r="S9" s="722">
        <v>0</v>
      </c>
      <c r="T9" s="722">
        <v>0</v>
      </c>
      <c r="U9" s="722">
        <v>0</v>
      </c>
      <c r="V9" s="723">
        <v>0</v>
      </c>
    </row>
    <row r="10" spans="1:22">
      <c r="A10" s="496">
        <v>4</v>
      </c>
      <c r="B10" s="495" t="s">
        <v>693</v>
      </c>
      <c r="C10" s="720">
        <v>8261845.5499999998</v>
      </c>
      <c r="D10" s="720">
        <v>7062687.4900000002</v>
      </c>
      <c r="E10" s="720">
        <v>478203.47</v>
      </c>
      <c r="F10" s="720">
        <v>720954.59</v>
      </c>
      <c r="G10" s="720">
        <v>0</v>
      </c>
      <c r="H10" s="720">
        <v>8661836.1099999994</v>
      </c>
      <c r="I10" s="720">
        <v>7125257.7599999998</v>
      </c>
      <c r="J10" s="720">
        <v>487138.71</v>
      </c>
      <c r="K10" s="720">
        <v>1049439.6399999999</v>
      </c>
      <c r="L10" s="720">
        <v>0</v>
      </c>
      <c r="M10" s="720">
        <v>1562172.9210179122</v>
      </c>
      <c r="N10" s="720">
        <v>311311.93565873563</v>
      </c>
      <c r="O10" s="720">
        <v>290798.73382220662</v>
      </c>
      <c r="P10" s="720">
        <v>960062.25153697003</v>
      </c>
      <c r="Q10" s="720">
        <v>0</v>
      </c>
      <c r="R10" s="720">
        <v>17029</v>
      </c>
      <c r="S10" s="722">
        <v>0.17658833188338222</v>
      </c>
      <c r="T10" s="722">
        <v>0.19700340184357484</v>
      </c>
      <c r="U10" s="722">
        <v>0.2241064993680135</v>
      </c>
      <c r="V10" s="723">
        <v>14.54599221899503</v>
      </c>
    </row>
    <row r="11" spans="1:22">
      <c r="A11" s="496">
        <v>5</v>
      </c>
      <c r="B11" s="495" t="s">
        <v>694</v>
      </c>
      <c r="C11" s="720">
        <v>6765375.7905890001</v>
      </c>
      <c r="D11" s="720">
        <v>5747858.3867849996</v>
      </c>
      <c r="E11" s="720">
        <v>301201.65999999997</v>
      </c>
      <c r="F11" s="720">
        <v>716315.74380399997</v>
      </c>
      <c r="G11" s="720">
        <v>0</v>
      </c>
      <c r="H11" s="720">
        <v>6905518.8605890004</v>
      </c>
      <c r="I11" s="720">
        <v>5831904.4167849999</v>
      </c>
      <c r="J11" s="720">
        <v>309396.86</v>
      </c>
      <c r="K11" s="720">
        <v>764217.58380400005</v>
      </c>
      <c r="L11" s="720">
        <v>0</v>
      </c>
      <c r="M11" s="720">
        <v>789679.50113848702</v>
      </c>
      <c r="N11" s="720">
        <v>85408.283923386072</v>
      </c>
      <c r="O11" s="720">
        <v>141485.23596067101</v>
      </c>
      <c r="P11" s="720">
        <v>562785.98125443002</v>
      </c>
      <c r="Q11" s="720">
        <v>0</v>
      </c>
      <c r="R11" s="720">
        <v>25149</v>
      </c>
      <c r="S11" s="722">
        <v>0.17848707538928002</v>
      </c>
      <c r="T11" s="722">
        <v>0.2133363014543399</v>
      </c>
      <c r="U11" s="722">
        <v>0.17845139431314461</v>
      </c>
      <c r="V11" s="723">
        <v>13.582646519695986</v>
      </c>
    </row>
    <row r="12" spans="1:22">
      <c r="A12" s="496">
        <v>6</v>
      </c>
      <c r="B12" s="495" t="s">
        <v>695</v>
      </c>
      <c r="C12" s="720">
        <v>21813268.39206</v>
      </c>
      <c r="D12" s="720">
        <v>19565852.332060002</v>
      </c>
      <c r="E12" s="720">
        <v>559761.18000000005</v>
      </c>
      <c r="F12" s="720">
        <v>1687654.88</v>
      </c>
      <c r="G12" s="720">
        <v>0</v>
      </c>
      <c r="H12" s="720">
        <v>22254321.43206</v>
      </c>
      <c r="I12" s="720">
        <v>19677955.532060001</v>
      </c>
      <c r="J12" s="720">
        <v>571869.23</v>
      </c>
      <c r="K12" s="720">
        <v>2004496.67</v>
      </c>
      <c r="L12" s="720">
        <v>0</v>
      </c>
      <c r="M12" s="720">
        <v>2251003.6268396424</v>
      </c>
      <c r="N12" s="720">
        <v>350619.05928018299</v>
      </c>
      <c r="O12" s="720">
        <v>267153.80317561934</v>
      </c>
      <c r="P12" s="720">
        <v>1633230.7643838399</v>
      </c>
      <c r="Q12" s="720">
        <v>0</v>
      </c>
      <c r="R12" s="720">
        <v>40692</v>
      </c>
      <c r="S12" s="722">
        <v>0</v>
      </c>
      <c r="T12" s="722">
        <v>0.21853076744358718</v>
      </c>
      <c r="U12" s="722">
        <v>0.11233846676333784</v>
      </c>
      <c r="V12" s="723">
        <v>26.823832830074252</v>
      </c>
    </row>
    <row r="13" spans="1:22">
      <c r="A13" s="496">
        <v>7</v>
      </c>
      <c r="B13" s="495" t="s">
        <v>696</v>
      </c>
      <c r="C13" s="720">
        <v>239849139.27373299</v>
      </c>
      <c r="D13" s="720">
        <v>233888143.80554101</v>
      </c>
      <c r="E13" s="720">
        <v>4744725.9887619996</v>
      </c>
      <c r="F13" s="720">
        <v>1216269.4794300001</v>
      </c>
      <c r="G13" s="720">
        <v>0</v>
      </c>
      <c r="H13" s="720">
        <v>241251496.01172301</v>
      </c>
      <c r="I13" s="720">
        <v>235135413.95513701</v>
      </c>
      <c r="J13" s="720">
        <v>4810673.3511979999</v>
      </c>
      <c r="K13" s="720">
        <v>1305408.705388</v>
      </c>
      <c r="L13" s="720">
        <v>0</v>
      </c>
      <c r="M13" s="720">
        <v>2201329.8437867891</v>
      </c>
      <c r="N13" s="720">
        <v>364061.71413834294</v>
      </c>
      <c r="O13" s="720">
        <v>1043609.563304536</v>
      </c>
      <c r="P13" s="720">
        <v>793658.56634391018</v>
      </c>
      <c r="Q13" s="720">
        <v>0</v>
      </c>
      <c r="R13" s="720">
        <v>3181</v>
      </c>
      <c r="S13" s="722">
        <v>0.11577720673190911</v>
      </c>
      <c r="T13" s="722">
        <v>0.13440829081053501</v>
      </c>
      <c r="U13" s="722">
        <v>0.11394115260254321</v>
      </c>
      <c r="V13" s="723">
        <v>123.8696357545452</v>
      </c>
    </row>
    <row r="14" spans="1:22">
      <c r="A14" s="490">
        <v>7.1</v>
      </c>
      <c r="B14" s="489" t="s">
        <v>697</v>
      </c>
      <c r="C14" s="720">
        <v>209974607.233971</v>
      </c>
      <c r="D14" s="720">
        <v>204548339.46377599</v>
      </c>
      <c r="E14" s="720">
        <v>4299275.4207650004</v>
      </c>
      <c r="F14" s="720">
        <v>1126992.3494299999</v>
      </c>
      <c r="G14" s="720">
        <v>0</v>
      </c>
      <c r="H14" s="720">
        <v>211252228.81075501</v>
      </c>
      <c r="I14" s="720">
        <v>205677344.07645899</v>
      </c>
      <c r="J14" s="720">
        <v>4359786.5889079999</v>
      </c>
      <c r="K14" s="720">
        <v>1215098.1453879999</v>
      </c>
      <c r="L14" s="720">
        <v>0</v>
      </c>
      <c r="M14" s="720">
        <v>1975228.4449350925</v>
      </c>
      <c r="N14" s="720">
        <v>315936.85846686206</v>
      </c>
      <c r="O14" s="720">
        <v>945795.86806038022</v>
      </c>
      <c r="P14" s="720">
        <v>713495.71840785013</v>
      </c>
      <c r="Q14" s="720">
        <v>0</v>
      </c>
      <c r="R14" s="720">
        <v>2596</v>
      </c>
      <c r="S14" s="722">
        <v>0.11358448813201358</v>
      </c>
      <c r="T14" s="722">
        <v>0.13210534275200209</v>
      </c>
      <c r="U14" s="722">
        <v>0.11343921133852879</v>
      </c>
      <c r="V14" s="723">
        <v>124.94803917066007</v>
      </c>
    </row>
    <row r="15" spans="1:22" ht="24">
      <c r="A15" s="490">
        <v>7.2</v>
      </c>
      <c r="B15" s="489" t="s">
        <v>698</v>
      </c>
      <c r="C15" s="720">
        <v>6734363.6365710003</v>
      </c>
      <c r="D15" s="720">
        <v>6734363.6365710003</v>
      </c>
      <c r="E15" s="720">
        <v>0</v>
      </c>
      <c r="F15" s="720">
        <v>0</v>
      </c>
      <c r="G15" s="720">
        <v>0</v>
      </c>
      <c r="H15" s="720">
        <v>6755080.4990069997</v>
      </c>
      <c r="I15" s="720">
        <v>6755080.4990069997</v>
      </c>
      <c r="J15" s="720">
        <v>0</v>
      </c>
      <c r="K15" s="720">
        <v>0</v>
      </c>
      <c r="L15" s="720">
        <v>0</v>
      </c>
      <c r="M15" s="720">
        <v>9233.2973099353185</v>
      </c>
      <c r="N15" s="720">
        <v>9233.2973099353185</v>
      </c>
      <c r="O15" s="720">
        <v>0</v>
      </c>
      <c r="P15" s="720">
        <v>0</v>
      </c>
      <c r="Q15" s="720">
        <v>0</v>
      </c>
      <c r="R15" s="720">
        <v>88</v>
      </c>
      <c r="S15" s="722">
        <v>0.12383920168776466</v>
      </c>
      <c r="T15" s="722">
        <v>0.14225268111037032</v>
      </c>
      <c r="U15" s="722">
        <v>0.11239907083062628</v>
      </c>
      <c r="V15" s="723">
        <v>131.35658685815869</v>
      </c>
    </row>
    <row r="16" spans="1:22">
      <c r="A16" s="490">
        <v>7.3</v>
      </c>
      <c r="B16" s="489" t="s">
        <v>699</v>
      </c>
      <c r="C16" s="720">
        <v>23140168.403191</v>
      </c>
      <c r="D16" s="720">
        <v>22605440.705194</v>
      </c>
      <c r="E16" s="720">
        <v>445450.56799700001</v>
      </c>
      <c r="F16" s="720">
        <v>89277.13</v>
      </c>
      <c r="G16" s="720">
        <v>0</v>
      </c>
      <c r="H16" s="720">
        <v>23244186.701961</v>
      </c>
      <c r="I16" s="720">
        <v>22702989.379671</v>
      </c>
      <c r="J16" s="720">
        <v>450886.76228999998</v>
      </c>
      <c r="K16" s="720">
        <v>90310.56</v>
      </c>
      <c r="L16" s="720">
        <v>0</v>
      </c>
      <c r="M16" s="720">
        <v>215020.10154176145</v>
      </c>
      <c r="N16" s="720">
        <v>37043.558361545613</v>
      </c>
      <c r="O16" s="720">
        <v>97813.695244155839</v>
      </c>
      <c r="P16" s="720">
        <v>80162.847936060003</v>
      </c>
      <c r="Q16" s="720">
        <v>0</v>
      </c>
      <c r="R16" s="720">
        <v>497</v>
      </c>
      <c r="S16" s="722">
        <v>0.12631413111814782</v>
      </c>
      <c r="T16" s="722">
        <v>0.14558005410357869</v>
      </c>
      <c r="U16" s="722">
        <v>0.11894456732096857</v>
      </c>
      <c r="V16" s="723">
        <v>111.90528095057257</v>
      </c>
    </row>
    <row r="17" spans="1:22">
      <c r="A17" s="496">
        <v>8</v>
      </c>
      <c r="B17" s="495" t="s">
        <v>700</v>
      </c>
      <c r="C17" s="720">
        <v>99394268.462127998</v>
      </c>
      <c r="D17" s="720">
        <v>95479548.324671999</v>
      </c>
      <c r="E17" s="720">
        <v>1007582.62</v>
      </c>
      <c r="F17" s="720">
        <v>2907137.5174560002</v>
      </c>
      <c r="G17" s="720">
        <v>0</v>
      </c>
      <c r="H17" s="720">
        <v>100958893.54952499</v>
      </c>
      <c r="I17" s="720">
        <v>96559916.381981999</v>
      </c>
      <c r="J17" s="720">
        <v>1060881.57</v>
      </c>
      <c r="K17" s="720">
        <v>3338095.5975429998</v>
      </c>
      <c r="L17" s="720">
        <v>0</v>
      </c>
      <c r="M17" s="720">
        <v>662756.65395834425</v>
      </c>
      <c r="N17" s="720">
        <v>7778.2577524656026</v>
      </c>
      <c r="O17" s="720">
        <v>8784.9396434286009</v>
      </c>
      <c r="P17" s="720">
        <v>646193.45656245004</v>
      </c>
      <c r="Q17" s="720">
        <v>0</v>
      </c>
      <c r="R17" s="720">
        <v>79812</v>
      </c>
      <c r="S17" s="722">
        <v>0.20237994692175917</v>
      </c>
      <c r="T17" s="722">
        <v>0.25880768746086336</v>
      </c>
      <c r="U17" s="722">
        <v>0.22107198749235926</v>
      </c>
      <c r="V17" s="724">
        <v>0.72278956536258654</v>
      </c>
    </row>
    <row r="18" spans="1:22">
      <c r="A18" s="494">
        <v>9</v>
      </c>
      <c r="B18" s="493" t="s">
        <v>701</v>
      </c>
      <c r="C18" s="721">
        <v>0</v>
      </c>
      <c r="D18" s="721">
        <v>0</v>
      </c>
      <c r="E18" s="721">
        <v>0</v>
      </c>
      <c r="F18" s="721">
        <v>0</v>
      </c>
      <c r="G18" s="721">
        <v>0</v>
      </c>
      <c r="H18" s="721">
        <v>0</v>
      </c>
      <c r="I18" s="721">
        <v>0</v>
      </c>
      <c r="J18" s="721">
        <v>0</v>
      </c>
      <c r="K18" s="721">
        <v>0</v>
      </c>
      <c r="L18" s="721">
        <v>0</v>
      </c>
      <c r="M18" s="721">
        <v>0</v>
      </c>
      <c r="N18" s="721">
        <v>0</v>
      </c>
      <c r="O18" s="721">
        <v>0</v>
      </c>
      <c r="P18" s="721">
        <v>0</v>
      </c>
      <c r="Q18" s="721">
        <v>0</v>
      </c>
      <c r="R18" s="721">
        <v>0</v>
      </c>
      <c r="S18" s="722">
        <v>0</v>
      </c>
      <c r="T18" s="722">
        <v>0</v>
      </c>
      <c r="U18" s="722">
        <v>0</v>
      </c>
      <c r="V18" s="723">
        <v>0</v>
      </c>
    </row>
    <row r="19" spans="1:22">
      <c r="A19" s="492">
        <v>10</v>
      </c>
      <c r="B19" s="491" t="s">
        <v>717</v>
      </c>
      <c r="C19" s="720">
        <v>1428761694.0859947</v>
      </c>
      <c r="D19" s="720">
        <v>1323052759.1459675</v>
      </c>
      <c r="E19" s="720">
        <v>39670916.616214998</v>
      </c>
      <c r="F19" s="720">
        <v>66038018.323812008</v>
      </c>
      <c r="G19" s="720">
        <v>0</v>
      </c>
      <c r="H19" s="720">
        <v>1450401825.6403306</v>
      </c>
      <c r="I19" s="720">
        <v>1333537382.8378904</v>
      </c>
      <c r="J19" s="720">
        <v>40330700.962858006</v>
      </c>
      <c r="K19" s="720">
        <v>76533741.839581996</v>
      </c>
      <c r="L19" s="720">
        <v>0</v>
      </c>
      <c r="M19" s="720">
        <v>88828702.702848047</v>
      </c>
      <c r="N19" s="720">
        <v>23417017.914998136</v>
      </c>
      <c r="O19" s="720">
        <v>12180491.157297557</v>
      </c>
      <c r="P19" s="720">
        <v>53231193.630552359</v>
      </c>
      <c r="Q19" s="720">
        <v>0</v>
      </c>
      <c r="R19" s="720">
        <v>617255</v>
      </c>
      <c r="S19" s="722">
        <v>0.22783096459328583</v>
      </c>
      <c r="T19" s="722">
        <v>0.2751750177890861</v>
      </c>
      <c r="U19" s="722">
        <v>0.21479385573095078</v>
      </c>
      <c r="V19" s="725">
        <v>45.819384190833389</v>
      </c>
    </row>
    <row r="20" spans="1:22" ht="24">
      <c r="A20" s="490">
        <v>10.1</v>
      </c>
      <c r="B20" s="489" t="s">
        <v>720</v>
      </c>
      <c r="C20" s="720">
        <v>398628974.73090005</v>
      </c>
      <c r="D20" s="720">
        <v>381890180.82090002</v>
      </c>
      <c r="E20" s="720">
        <v>555578.14</v>
      </c>
      <c r="F20" s="720">
        <v>16183215.77</v>
      </c>
      <c r="G20" s="720">
        <v>0</v>
      </c>
      <c r="H20" s="720">
        <v>406660333.74129003</v>
      </c>
      <c r="I20" s="720">
        <v>388312853.43129003</v>
      </c>
      <c r="J20" s="720">
        <v>582917.73</v>
      </c>
      <c r="K20" s="720">
        <v>17764562.579999998</v>
      </c>
      <c r="L20" s="720">
        <v>0</v>
      </c>
      <c r="M20" s="720">
        <v>29475106.58886078</v>
      </c>
      <c r="N20" s="720">
        <v>12861809.452524625</v>
      </c>
      <c r="O20" s="720">
        <v>228527.02370284652</v>
      </c>
      <c r="P20" s="720">
        <v>16384770.11263331</v>
      </c>
      <c r="Q20" s="720">
        <v>0</v>
      </c>
      <c r="R20" s="720">
        <v>360284</v>
      </c>
      <c r="S20" s="722">
        <v>0.2626636820593905</v>
      </c>
      <c r="T20" s="722">
        <v>0.29712510468956943</v>
      </c>
      <c r="U20" s="722">
        <v>0.28300513666961524</v>
      </c>
      <c r="V20" s="725">
        <v>32.322058191090889</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zoomScale="80" zoomScaleNormal="80" workbookViewId="0">
      <selection activeCell="K13" sqref="K13"/>
    </sheetView>
  </sheetViews>
  <sheetFormatPr defaultRowHeight="14.4"/>
  <cols>
    <col min="1" max="1" width="8.6640625" style="390"/>
    <col min="2" max="2" width="69.33203125" style="377" customWidth="1"/>
    <col min="3" max="3" width="17.6640625" customWidth="1"/>
    <col min="4" max="4" width="16.5546875" customWidth="1"/>
    <col min="5" max="6" width="14.88671875" bestFit="1" customWidth="1"/>
    <col min="7" max="7" width="16" customWidth="1"/>
    <col min="8" max="8" width="14.88671875" bestFit="1" customWidth="1"/>
    <col min="10" max="10" width="13.6640625" bestFit="1" customWidth="1"/>
    <col min="11" max="11" width="17.109375" customWidth="1"/>
  </cols>
  <sheetData>
    <row r="1" spans="1:11">
      <c r="A1" s="17" t="s">
        <v>108</v>
      </c>
      <c r="B1" s="290" t="str">
        <f>Info!C2</f>
        <v>სს ”ლიბერთი ბანკი”</v>
      </c>
      <c r="C1" s="16"/>
      <c r="D1" s="220"/>
      <c r="E1" s="220"/>
      <c r="F1" s="220"/>
      <c r="G1" s="220"/>
    </row>
    <row r="2" spans="1:11">
      <c r="A2" s="17" t="s">
        <v>109</v>
      </c>
      <c r="B2" s="555">
        <f>'1. key ratios'!B2</f>
        <v>45107</v>
      </c>
      <c r="C2" s="29"/>
      <c r="D2" s="18"/>
      <c r="E2" s="18"/>
      <c r="F2" s="18"/>
      <c r="G2" s="18"/>
      <c r="H2" s="1"/>
    </row>
    <row r="3" spans="1:11">
      <c r="A3" s="17"/>
      <c r="B3" s="16"/>
      <c r="C3" s="29"/>
      <c r="D3" s="18"/>
      <c r="E3" s="18"/>
      <c r="F3" s="18"/>
      <c r="G3" s="18"/>
      <c r="H3" s="1"/>
    </row>
    <row r="4" spans="1:11" ht="21" customHeight="1">
      <c r="A4" s="871" t="s">
        <v>25</v>
      </c>
      <c r="B4" s="872" t="s">
        <v>729</v>
      </c>
      <c r="C4" s="874" t="s">
        <v>114</v>
      </c>
      <c r="D4" s="874"/>
      <c r="E4" s="874"/>
      <c r="F4" s="874" t="s">
        <v>115</v>
      </c>
      <c r="G4" s="874"/>
      <c r="H4" s="874"/>
    </row>
    <row r="5" spans="1:11" ht="21" customHeight="1">
      <c r="A5" s="871"/>
      <c r="B5" s="873"/>
      <c r="C5" s="348" t="s">
        <v>26</v>
      </c>
      <c r="D5" s="348" t="s">
        <v>88</v>
      </c>
      <c r="E5" s="348" t="s">
        <v>66</v>
      </c>
      <c r="F5" s="348" t="s">
        <v>26</v>
      </c>
      <c r="G5" s="348" t="s">
        <v>88</v>
      </c>
      <c r="H5" s="348" t="s">
        <v>66</v>
      </c>
    </row>
    <row r="6" spans="1:11" ht="26.4" customHeight="1">
      <c r="A6" s="871"/>
      <c r="B6" s="349" t="s">
        <v>95</v>
      </c>
      <c r="C6" s="875"/>
      <c r="D6" s="876"/>
      <c r="E6" s="876"/>
      <c r="F6" s="876"/>
      <c r="G6" s="876"/>
      <c r="H6" s="877"/>
    </row>
    <row r="7" spans="1:11" ht="23.1" customHeight="1">
      <c r="A7" s="389">
        <v>1</v>
      </c>
      <c r="B7" s="350" t="s">
        <v>843</v>
      </c>
      <c r="C7" s="561">
        <f>SUM(C8:C10)</f>
        <v>243482984.13</v>
      </c>
      <c r="D7" s="561">
        <f>SUM(D8:D10)</f>
        <v>260337596.09</v>
      </c>
      <c r="E7" s="562">
        <f>C7+D7</f>
        <v>503820580.22000003</v>
      </c>
      <c r="F7" s="561">
        <f>SUM(F8:F10)</f>
        <v>209041047.50000003</v>
      </c>
      <c r="G7" s="561">
        <f>SUM(G8:G10)</f>
        <v>360385832.14999998</v>
      </c>
      <c r="H7" s="562">
        <f>F7+G7</f>
        <v>569426879.64999998</v>
      </c>
      <c r="K7" s="785"/>
    </row>
    <row r="8" spans="1:11">
      <c r="A8" s="389">
        <v>1.1000000000000001</v>
      </c>
      <c r="B8" s="351" t="s">
        <v>96</v>
      </c>
      <c r="C8" s="561">
        <v>240006904.56</v>
      </c>
      <c r="D8" s="561">
        <v>77926154.620000005</v>
      </c>
      <c r="E8" s="562">
        <f t="shared" ref="E8:E36" si="0">C8+D8</f>
        <v>317933059.18000001</v>
      </c>
      <c r="F8" s="561">
        <v>182876712.16000003</v>
      </c>
      <c r="G8" s="561">
        <v>63078328.299999997</v>
      </c>
      <c r="H8" s="562">
        <f t="shared" ref="H8:H35" si="1">F8+G8</f>
        <v>245955040.46000004</v>
      </c>
      <c r="K8" s="785"/>
    </row>
    <row r="9" spans="1:11">
      <c r="A9" s="389">
        <v>1.2</v>
      </c>
      <c r="B9" s="351" t="s">
        <v>97</v>
      </c>
      <c r="C9" s="561">
        <v>2626685.3199999998</v>
      </c>
      <c r="D9" s="561">
        <v>71299713.900000006</v>
      </c>
      <c r="E9" s="562">
        <f t="shared" si="0"/>
        <v>73926399.219999999</v>
      </c>
      <c r="F9" s="561">
        <v>25117125.559999999</v>
      </c>
      <c r="G9" s="561">
        <v>66981257.040000007</v>
      </c>
      <c r="H9" s="562">
        <f t="shared" si="1"/>
        <v>92098382.600000009</v>
      </c>
      <c r="K9" s="785"/>
    </row>
    <row r="10" spans="1:11">
      <c r="A10" s="389">
        <v>1.3</v>
      </c>
      <c r="B10" s="351" t="s">
        <v>98</v>
      </c>
      <c r="C10" s="561">
        <v>849394.25</v>
      </c>
      <c r="D10" s="561">
        <v>111111727.56999999</v>
      </c>
      <c r="E10" s="562">
        <f t="shared" si="0"/>
        <v>111961121.81999999</v>
      </c>
      <c r="F10" s="561">
        <v>1047209.7800000001</v>
      </c>
      <c r="G10" s="561">
        <v>230326246.81</v>
      </c>
      <c r="H10" s="562">
        <f t="shared" si="1"/>
        <v>231373456.59</v>
      </c>
      <c r="K10" s="785"/>
    </row>
    <row r="11" spans="1:11">
      <c r="A11" s="389">
        <v>2</v>
      </c>
      <c r="B11" s="352" t="s">
        <v>730</v>
      </c>
      <c r="C11" s="561"/>
      <c r="D11" s="561"/>
      <c r="E11" s="562">
        <f t="shared" si="0"/>
        <v>0</v>
      </c>
      <c r="F11" s="561"/>
      <c r="G11" s="561"/>
      <c r="H11" s="562">
        <f t="shared" si="1"/>
        <v>0</v>
      </c>
      <c r="K11" s="785"/>
    </row>
    <row r="12" spans="1:11">
      <c r="A12" s="389">
        <v>2.1</v>
      </c>
      <c r="B12" s="353" t="s">
        <v>731</v>
      </c>
      <c r="C12" s="561"/>
      <c r="D12" s="561"/>
      <c r="E12" s="562">
        <f t="shared" si="0"/>
        <v>0</v>
      </c>
      <c r="F12" s="561"/>
      <c r="G12" s="561"/>
      <c r="H12" s="562">
        <f t="shared" si="1"/>
        <v>0</v>
      </c>
      <c r="K12" s="785"/>
    </row>
    <row r="13" spans="1:11" ht="26.4" customHeight="1">
      <c r="A13" s="389">
        <v>3</v>
      </c>
      <c r="B13" s="354" t="s">
        <v>732</v>
      </c>
      <c r="C13" s="745">
        <v>0</v>
      </c>
      <c r="D13" s="745">
        <v>0</v>
      </c>
      <c r="E13" s="562">
        <f t="shared" si="0"/>
        <v>0</v>
      </c>
      <c r="F13" s="561">
        <v>298778.65999999997</v>
      </c>
      <c r="G13" s="561">
        <v>0</v>
      </c>
      <c r="H13" s="562">
        <f t="shared" si="1"/>
        <v>298778.65999999997</v>
      </c>
      <c r="K13" s="785"/>
    </row>
    <row r="14" spans="1:11" ht="26.4" customHeight="1">
      <c r="A14" s="389">
        <v>4</v>
      </c>
      <c r="B14" s="355" t="s">
        <v>733</v>
      </c>
      <c r="C14" s="561"/>
      <c r="D14" s="561"/>
      <c r="E14" s="562">
        <f t="shared" si="0"/>
        <v>0</v>
      </c>
      <c r="F14" s="561"/>
      <c r="G14" s="561"/>
      <c r="H14" s="562">
        <f t="shared" si="1"/>
        <v>0</v>
      </c>
      <c r="K14" s="785"/>
    </row>
    <row r="15" spans="1:11" ht="24.6" customHeight="1">
      <c r="A15" s="389">
        <v>5</v>
      </c>
      <c r="B15" s="355" t="s">
        <v>734</v>
      </c>
      <c r="C15" s="561">
        <f>SUM(C16:C17)</f>
        <v>95429768.973535776</v>
      </c>
      <c r="D15" s="745">
        <f>SUM(D16:D17)</f>
        <v>0</v>
      </c>
      <c r="E15" s="563">
        <f t="shared" si="0"/>
        <v>95429768.973535776</v>
      </c>
      <c r="F15" s="745">
        <f>SUM(F16:F17)</f>
        <v>0</v>
      </c>
      <c r="G15" s="745">
        <f>SUM(G16:G17)</f>
        <v>0</v>
      </c>
      <c r="H15" s="563">
        <f t="shared" si="1"/>
        <v>0</v>
      </c>
      <c r="K15" s="785"/>
    </row>
    <row r="16" spans="1:11">
      <c r="A16" s="389">
        <v>5.0999999999999996</v>
      </c>
      <c r="B16" s="356" t="s">
        <v>735</v>
      </c>
      <c r="C16" s="561"/>
      <c r="D16" s="561"/>
      <c r="E16" s="562">
        <f t="shared" si="0"/>
        <v>0</v>
      </c>
      <c r="F16" s="561"/>
      <c r="G16" s="561"/>
      <c r="H16" s="562">
        <f t="shared" si="1"/>
        <v>0</v>
      </c>
      <c r="K16" s="785"/>
    </row>
    <row r="17" spans="1:11">
      <c r="A17" s="389">
        <v>5.2</v>
      </c>
      <c r="B17" s="356" t="s">
        <v>569</v>
      </c>
      <c r="C17" s="561">
        <v>95429768.973535776</v>
      </c>
      <c r="D17" s="561"/>
      <c r="E17" s="562">
        <f t="shared" si="0"/>
        <v>95429768.973535776</v>
      </c>
      <c r="F17" s="745">
        <v>0</v>
      </c>
      <c r="G17" s="561"/>
      <c r="H17" s="562">
        <f t="shared" si="1"/>
        <v>0</v>
      </c>
      <c r="K17" s="785"/>
    </row>
    <row r="18" spans="1:11">
      <c r="A18" s="389">
        <v>5.3</v>
      </c>
      <c r="B18" s="356" t="s">
        <v>736</v>
      </c>
      <c r="C18" s="561"/>
      <c r="D18" s="561"/>
      <c r="E18" s="562">
        <f t="shared" si="0"/>
        <v>0</v>
      </c>
      <c r="F18" s="561"/>
      <c r="G18" s="561"/>
      <c r="H18" s="562">
        <f t="shared" si="1"/>
        <v>0</v>
      </c>
      <c r="K18" s="785"/>
    </row>
    <row r="19" spans="1:11">
      <c r="A19" s="389">
        <v>6</v>
      </c>
      <c r="B19" s="354" t="s">
        <v>737</v>
      </c>
      <c r="C19" s="561">
        <f>SUM(C20:C21)</f>
        <v>2335642136.0988774</v>
      </c>
      <c r="D19" s="561">
        <f>SUM(D20:D21)</f>
        <v>469095471.52224827</v>
      </c>
      <c r="E19" s="562">
        <f t="shared" si="0"/>
        <v>2804737607.6211257</v>
      </c>
      <c r="F19" s="561">
        <f>SUM(F20:F21)</f>
        <v>2027156468.0536098</v>
      </c>
      <c r="G19" s="561">
        <f>SUM(G20:G21)</f>
        <v>476303154.4768579</v>
      </c>
      <c r="H19" s="562">
        <f t="shared" si="1"/>
        <v>2503459622.530468</v>
      </c>
      <c r="K19" s="785"/>
    </row>
    <row r="20" spans="1:11">
      <c r="A20" s="389">
        <v>6.1</v>
      </c>
      <c r="B20" s="356" t="s">
        <v>569</v>
      </c>
      <c r="C20" s="561">
        <v>210638882.4510349</v>
      </c>
      <c r="D20" s="561">
        <v>0</v>
      </c>
      <c r="E20" s="562">
        <f t="shared" si="0"/>
        <v>210638882.4510349</v>
      </c>
      <c r="F20" s="561">
        <v>244141310.81936574</v>
      </c>
      <c r="G20" s="561">
        <v>0</v>
      </c>
      <c r="H20" s="562">
        <f t="shared" si="1"/>
        <v>244141310.81936574</v>
      </c>
      <c r="K20" s="785"/>
    </row>
    <row r="21" spans="1:11">
      <c r="A21" s="389">
        <v>6.2</v>
      </c>
      <c r="B21" s="356" t="s">
        <v>736</v>
      </c>
      <c r="C21" s="561">
        <v>2125003253.6478424</v>
      </c>
      <c r="D21" s="561">
        <v>469095471.52224827</v>
      </c>
      <c r="E21" s="562">
        <f t="shared" si="0"/>
        <v>2594098725.1700907</v>
      </c>
      <c r="F21" s="561">
        <v>1783015157.2342441</v>
      </c>
      <c r="G21" s="561">
        <v>476303154.4768579</v>
      </c>
      <c r="H21" s="562">
        <f t="shared" si="1"/>
        <v>2259318311.711102</v>
      </c>
      <c r="K21" s="785"/>
    </row>
    <row r="22" spans="1:11">
      <c r="A22" s="389">
        <v>7</v>
      </c>
      <c r="B22" s="357" t="s">
        <v>738</v>
      </c>
      <c r="C22" s="561">
        <v>106733.3</v>
      </c>
      <c r="D22" s="561">
        <v>0</v>
      </c>
      <c r="E22" s="562">
        <f t="shared" si="0"/>
        <v>106733.3</v>
      </c>
      <c r="F22" s="561">
        <v>106733.3</v>
      </c>
      <c r="G22" s="745">
        <v>0</v>
      </c>
      <c r="H22" s="562">
        <f t="shared" si="1"/>
        <v>106733.3</v>
      </c>
      <c r="K22" s="785"/>
    </row>
    <row r="23" spans="1:11">
      <c r="A23" s="389">
        <v>8</v>
      </c>
      <c r="B23" s="358" t="s">
        <v>739</v>
      </c>
      <c r="C23" s="561">
        <v>0</v>
      </c>
      <c r="D23" s="561">
        <v>0</v>
      </c>
      <c r="E23" s="562">
        <f t="shared" si="0"/>
        <v>0</v>
      </c>
      <c r="F23" s="561">
        <v>0</v>
      </c>
      <c r="G23" s="561">
        <v>0</v>
      </c>
      <c r="H23" s="562">
        <f t="shared" si="1"/>
        <v>0</v>
      </c>
      <c r="K23" s="785"/>
    </row>
    <row r="24" spans="1:11">
      <c r="A24" s="389">
        <v>9</v>
      </c>
      <c r="B24" s="355" t="s">
        <v>740</v>
      </c>
      <c r="C24" s="561">
        <f>SUM(C25:C26)</f>
        <v>185810770.83000004</v>
      </c>
      <c r="D24" s="561">
        <f>SUM(D25:D26)</f>
        <v>0</v>
      </c>
      <c r="E24" s="562">
        <f t="shared" si="0"/>
        <v>185810770.83000004</v>
      </c>
      <c r="F24" s="561">
        <f>SUM(F25:F26)</f>
        <v>186560263.78999999</v>
      </c>
      <c r="G24" s="561">
        <f>SUM(G25:G26)</f>
        <v>0</v>
      </c>
      <c r="H24" s="562">
        <f t="shared" si="1"/>
        <v>186560263.78999999</v>
      </c>
      <c r="K24" s="785"/>
    </row>
    <row r="25" spans="1:11">
      <c r="A25" s="389">
        <v>9.1</v>
      </c>
      <c r="B25" s="359" t="s">
        <v>741</v>
      </c>
      <c r="C25" s="561">
        <v>183803183.83000004</v>
      </c>
      <c r="D25" s="561">
        <v>0</v>
      </c>
      <c r="E25" s="562">
        <f t="shared" si="0"/>
        <v>183803183.83000004</v>
      </c>
      <c r="F25" s="561">
        <v>183069268.59</v>
      </c>
      <c r="G25" s="561">
        <v>0</v>
      </c>
      <c r="H25" s="562">
        <f t="shared" si="1"/>
        <v>183069268.59</v>
      </c>
      <c r="K25" s="785"/>
    </row>
    <row r="26" spans="1:11">
      <c r="A26" s="389">
        <v>9.1999999999999993</v>
      </c>
      <c r="B26" s="359" t="s">
        <v>742</v>
      </c>
      <c r="C26" s="561">
        <v>2007587</v>
      </c>
      <c r="D26" s="561">
        <v>0</v>
      </c>
      <c r="E26" s="562">
        <f t="shared" si="0"/>
        <v>2007587</v>
      </c>
      <c r="F26" s="561">
        <v>3490995.2</v>
      </c>
      <c r="G26" s="561">
        <v>0</v>
      </c>
      <c r="H26" s="562">
        <f t="shared" si="1"/>
        <v>3490995.2</v>
      </c>
      <c r="K26" s="785"/>
    </row>
    <row r="27" spans="1:11">
      <c r="A27" s="389">
        <v>10</v>
      </c>
      <c r="B27" s="355" t="s">
        <v>36</v>
      </c>
      <c r="C27" s="561">
        <f>SUM(C28:C29)</f>
        <v>59047868.039999984</v>
      </c>
      <c r="D27" s="561">
        <f>SUM(D28:D29)</f>
        <v>0</v>
      </c>
      <c r="E27" s="562">
        <f t="shared" si="0"/>
        <v>59047868.039999984</v>
      </c>
      <c r="F27" s="561">
        <f>SUM(F28:F29)</f>
        <v>55456278.169999972</v>
      </c>
      <c r="G27" s="561">
        <f>SUM(G28:G29)</f>
        <v>0</v>
      </c>
      <c r="H27" s="562">
        <f t="shared" si="1"/>
        <v>55456278.169999972</v>
      </c>
      <c r="K27" s="785"/>
    </row>
    <row r="28" spans="1:11">
      <c r="A28" s="389">
        <v>10.1</v>
      </c>
      <c r="B28" s="359" t="s">
        <v>743</v>
      </c>
      <c r="C28" s="561"/>
      <c r="D28" s="561"/>
      <c r="E28" s="562">
        <f t="shared" si="0"/>
        <v>0</v>
      </c>
      <c r="F28" s="561"/>
      <c r="G28" s="561"/>
      <c r="H28" s="562">
        <f t="shared" si="1"/>
        <v>0</v>
      </c>
      <c r="K28" s="785"/>
    </row>
    <row r="29" spans="1:11">
      <c r="A29" s="389">
        <v>10.199999999999999</v>
      </c>
      <c r="B29" s="359" t="s">
        <v>744</v>
      </c>
      <c r="C29" s="561">
        <v>59047868.039999984</v>
      </c>
      <c r="D29" s="561">
        <v>0</v>
      </c>
      <c r="E29" s="562">
        <f t="shared" si="0"/>
        <v>59047868.039999984</v>
      </c>
      <c r="F29" s="561">
        <v>55456278.169999972</v>
      </c>
      <c r="G29" s="561">
        <v>0</v>
      </c>
      <c r="H29" s="562">
        <f t="shared" si="1"/>
        <v>55456278.169999972</v>
      </c>
      <c r="K29" s="785"/>
    </row>
    <row r="30" spans="1:11">
      <c r="A30" s="389">
        <v>11</v>
      </c>
      <c r="B30" s="355" t="s">
        <v>745</v>
      </c>
      <c r="C30" s="561">
        <f>SUM(C31:C32)</f>
        <v>2176710.61</v>
      </c>
      <c r="D30" s="561">
        <f>SUM(D31:D32)</f>
        <v>0</v>
      </c>
      <c r="E30" s="562">
        <f t="shared" si="0"/>
        <v>2176710.61</v>
      </c>
      <c r="F30" s="561">
        <f>SUM(F31:F32)</f>
        <v>1982360.89</v>
      </c>
      <c r="G30" s="561">
        <f>SUM(G31:G32)</f>
        <v>0</v>
      </c>
      <c r="H30" s="562">
        <f t="shared" si="1"/>
        <v>1982360.89</v>
      </c>
      <c r="K30" s="785"/>
    </row>
    <row r="31" spans="1:11">
      <c r="A31" s="389">
        <v>11.1</v>
      </c>
      <c r="B31" s="359" t="s">
        <v>746</v>
      </c>
      <c r="C31" s="561">
        <v>2176710.61</v>
      </c>
      <c r="D31" s="561">
        <v>0</v>
      </c>
      <c r="E31" s="562">
        <f t="shared" si="0"/>
        <v>2176710.61</v>
      </c>
      <c r="F31" s="561">
        <v>1982360.89</v>
      </c>
      <c r="G31" s="561">
        <v>0</v>
      </c>
      <c r="H31" s="562">
        <f t="shared" si="1"/>
        <v>1982360.89</v>
      </c>
      <c r="K31" s="785"/>
    </row>
    <row r="32" spans="1:11">
      <c r="A32" s="389">
        <v>11.2</v>
      </c>
      <c r="B32" s="359" t="s">
        <v>747</v>
      </c>
      <c r="C32" s="561">
        <v>0</v>
      </c>
      <c r="D32" s="561">
        <v>0</v>
      </c>
      <c r="E32" s="562">
        <f t="shared" si="0"/>
        <v>0</v>
      </c>
      <c r="F32" s="561">
        <v>0</v>
      </c>
      <c r="G32" s="561">
        <v>0</v>
      </c>
      <c r="H32" s="562">
        <f t="shared" si="1"/>
        <v>0</v>
      </c>
      <c r="K32" s="785"/>
    </row>
    <row r="33" spans="1:11">
      <c r="A33" s="389">
        <v>13</v>
      </c>
      <c r="B33" s="355" t="s">
        <v>99</v>
      </c>
      <c r="C33" s="561">
        <v>34348166.630000003</v>
      </c>
      <c r="D33" s="561">
        <v>53336338.451999992</v>
      </c>
      <c r="E33" s="562">
        <f t="shared" si="0"/>
        <v>87684505.081999987</v>
      </c>
      <c r="F33" s="561">
        <v>24310367.889999997</v>
      </c>
      <c r="G33" s="561">
        <v>26169548.865999997</v>
      </c>
      <c r="H33" s="562">
        <f t="shared" si="1"/>
        <v>50479916.755999997</v>
      </c>
      <c r="K33" s="785"/>
    </row>
    <row r="34" spans="1:11">
      <c r="A34" s="389">
        <v>13.1</v>
      </c>
      <c r="B34" s="360" t="s">
        <v>748</v>
      </c>
      <c r="C34" s="561">
        <v>1998077.85</v>
      </c>
      <c r="D34" s="561">
        <v>0</v>
      </c>
      <c r="E34" s="562">
        <f t="shared" si="0"/>
        <v>1998077.85</v>
      </c>
      <c r="F34" s="561">
        <v>1114744.26</v>
      </c>
      <c r="G34" s="561">
        <v>0</v>
      </c>
      <c r="H34" s="562">
        <f t="shared" si="1"/>
        <v>1114744.26</v>
      </c>
      <c r="K34" s="785"/>
    </row>
    <row r="35" spans="1:11">
      <c r="A35" s="389">
        <v>13.2</v>
      </c>
      <c r="B35" s="360" t="s">
        <v>749</v>
      </c>
      <c r="C35" s="561"/>
      <c r="D35" s="561"/>
      <c r="E35" s="562">
        <f t="shared" si="0"/>
        <v>0</v>
      </c>
      <c r="F35" s="561"/>
      <c r="G35" s="561"/>
      <c r="H35" s="562">
        <f t="shared" si="1"/>
        <v>0</v>
      </c>
      <c r="K35" s="785"/>
    </row>
    <row r="36" spans="1:11">
      <c r="A36" s="389">
        <v>14</v>
      </c>
      <c r="B36" s="361" t="s">
        <v>750</v>
      </c>
      <c r="C36" s="561">
        <f>SUM(C7,C11,C13,C14,C15,C19,C22,C23,C24,C27,C30,C33)</f>
        <v>2956045138.6124134</v>
      </c>
      <c r="D36" s="561">
        <f>SUM(D7,D11,D13,D14,D15,D19,D22,D23,D24,D27,D30,D33)</f>
        <v>782769406.06424832</v>
      </c>
      <c r="E36" s="562">
        <f t="shared" si="0"/>
        <v>3738814544.6766615</v>
      </c>
      <c r="F36" s="561">
        <f>SUM(F7,F11,F13,F14,F15,F19,F22,F23,F24,F27,F30,F33)</f>
        <v>2504912298.2536097</v>
      </c>
      <c r="G36" s="561">
        <f>SUM(G7,G11,G13,G14,G15,G19,G22,G23,G24,G27,G30,G33)</f>
        <v>862858535.49285793</v>
      </c>
      <c r="H36" s="562">
        <f>F36+G36</f>
        <v>3367770833.7464676</v>
      </c>
      <c r="K36" s="785"/>
    </row>
    <row r="37" spans="1:11" ht="22.5" customHeight="1">
      <c r="A37" s="389"/>
      <c r="B37" s="362" t="s">
        <v>104</v>
      </c>
      <c r="C37" s="865"/>
      <c r="D37" s="866"/>
      <c r="E37" s="866"/>
      <c r="F37" s="866"/>
      <c r="G37" s="866"/>
      <c r="H37" s="867"/>
      <c r="K37" s="785"/>
    </row>
    <row r="38" spans="1:11">
      <c r="A38" s="389">
        <v>15</v>
      </c>
      <c r="B38" s="363" t="s">
        <v>751</v>
      </c>
      <c r="C38" s="564">
        <v>3941342.82</v>
      </c>
      <c r="D38" s="564">
        <v>28476633.98</v>
      </c>
      <c r="E38" s="565">
        <f>C38+D38</f>
        <v>32417976.800000001</v>
      </c>
      <c r="F38" s="564">
        <v>2550349.9700000002</v>
      </c>
      <c r="G38" s="564">
        <v>30310802.640000001</v>
      </c>
      <c r="H38" s="565">
        <f>F38+G38</f>
        <v>32861152.609999999</v>
      </c>
      <c r="K38" s="785"/>
    </row>
    <row r="39" spans="1:11">
      <c r="A39" s="389">
        <v>15.1</v>
      </c>
      <c r="B39" s="364" t="s">
        <v>731</v>
      </c>
      <c r="C39" s="564"/>
      <c r="D39" s="564"/>
      <c r="E39" s="565">
        <f t="shared" ref="E39:E53" si="2">C39+D39</f>
        <v>0</v>
      </c>
      <c r="F39" s="564"/>
      <c r="G39" s="564"/>
      <c r="H39" s="565">
        <f t="shared" ref="H39:H53" si="3">F39+G39</f>
        <v>0</v>
      </c>
      <c r="K39" s="785"/>
    </row>
    <row r="40" spans="1:11" ht="24" customHeight="1">
      <c r="A40" s="389">
        <v>16</v>
      </c>
      <c r="B40" s="357" t="s">
        <v>752</v>
      </c>
      <c r="C40" s="564">
        <v>31790516.399999999</v>
      </c>
      <c r="D40" s="564">
        <v>0</v>
      </c>
      <c r="E40" s="565">
        <f t="shared" si="2"/>
        <v>31790516.399999999</v>
      </c>
      <c r="F40" s="564">
        <v>20227671.300000001</v>
      </c>
      <c r="G40" s="564">
        <v>1018204.67</v>
      </c>
      <c r="H40" s="565">
        <f t="shared" si="3"/>
        <v>21245875.970000003</v>
      </c>
      <c r="K40" s="785"/>
    </row>
    <row r="41" spans="1:11">
      <c r="A41" s="389">
        <v>17</v>
      </c>
      <c r="B41" s="357" t="s">
        <v>753</v>
      </c>
      <c r="C41" s="564">
        <f>SUM(C42:C45)</f>
        <v>2349407234.9499998</v>
      </c>
      <c r="D41" s="564">
        <f>SUM(D42:D45)</f>
        <v>734772434.42474043</v>
      </c>
      <c r="E41" s="565">
        <f t="shared" si="2"/>
        <v>3084179669.3747401</v>
      </c>
      <c r="F41" s="564">
        <f>SUM(F42:F45)</f>
        <v>1960854211.8399997</v>
      </c>
      <c r="G41" s="564">
        <f>SUM(G42:G45)</f>
        <v>825121343.39791274</v>
      </c>
      <c r="H41" s="565">
        <f t="shared" si="3"/>
        <v>2785975555.2379122</v>
      </c>
      <c r="K41" s="785"/>
    </row>
    <row r="42" spans="1:11">
      <c r="A42" s="389">
        <v>17.100000000000001</v>
      </c>
      <c r="B42" s="365" t="s">
        <v>754</v>
      </c>
      <c r="C42" s="564">
        <v>2175240335.23</v>
      </c>
      <c r="D42" s="564">
        <v>666386298.15474045</v>
      </c>
      <c r="E42" s="565">
        <f t="shared" si="2"/>
        <v>2841626633.3847404</v>
      </c>
      <c r="F42" s="564">
        <v>1901670310.5199997</v>
      </c>
      <c r="G42" s="564">
        <v>740382664.39791274</v>
      </c>
      <c r="H42" s="565">
        <f t="shared" si="3"/>
        <v>2642052974.9179125</v>
      </c>
      <c r="K42" s="785"/>
    </row>
    <row r="43" spans="1:11">
      <c r="A43" s="389">
        <v>17.2</v>
      </c>
      <c r="B43" s="366" t="s">
        <v>100</v>
      </c>
      <c r="C43" s="564">
        <v>174166899.72</v>
      </c>
      <c r="D43" s="564">
        <v>68386136.270000011</v>
      </c>
      <c r="E43" s="565">
        <f t="shared" si="2"/>
        <v>242553035.99000001</v>
      </c>
      <c r="F43" s="564">
        <v>59183901.32</v>
      </c>
      <c r="G43" s="564">
        <v>84738679</v>
      </c>
      <c r="H43" s="565">
        <f t="shared" si="3"/>
        <v>143922580.31999999</v>
      </c>
      <c r="K43" s="785"/>
    </row>
    <row r="44" spans="1:11">
      <c r="A44" s="389">
        <v>17.3</v>
      </c>
      <c r="B44" s="365" t="s">
        <v>755</v>
      </c>
      <c r="C44" s="564">
        <v>0</v>
      </c>
      <c r="D44" s="564">
        <v>0</v>
      </c>
      <c r="E44" s="565">
        <f t="shared" si="2"/>
        <v>0</v>
      </c>
      <c r="F44" s="564">
        <v>0</v>
      </c>
      <c r="G44" s="564">
        <v>0</v>
      </c>
      <c r="H44" s="565">
        <f t="shared" si="3"/>
        <v>0</v>
      </c>
      <c r="K44" s="785"/>
    </row>
    <row r="45" spans="1:11">
      <c r="A45" s="389">
        <v>17.399999999999999</v>
      </c>
      <c r="B45" s="365" t="s">
        <v>756</v>
      </c>
      <c r="C45" s="564"/>
      <c r="D45" s="564"/>
      <c r="E45" s="565">
        <f t="shared" si="2"/>
        <v>0</v>
      </c>
      <c r="F45" s="564"/>
      <c r="G45" s="564"/>
      <c r="H45" s="565">
        <f t="shared" si="3"/>
        <v>0</v>
      </c>
      <c r="K45" s="785"/>
    </row>
    <row r="46" spans="1:11">
      <c r="A46" s="389">
        <v>18</v>
      </c>
      <c r="B46" s="367" t="s">
        <v>757</v>
      </c>
      <c r="C46" s="564">
        <v>1054380.4267153305</v>
      </c>
      <c r="D46" s="564">
        <v>125172.73083397311</v>
      </c>
      <c r="E46" s="565">
        <f t="shared" si="2"/>
        <v>1179553.1575493035</v>
      </c>
      <c r="F46" s="564">
        <v>1267091.9458893698</v>
      </c>
      <c r="G46" s="564">
        <v>175574.55029678729</v>
      </c>
      <c r="H46" s="565">
        <f t="shared" si="3"/>
        <v>1442666.4961861572</v>
      </c>
      <c r="K46" s="785"/>
    </row>
    <row r="47" spans="1:11">
      <c r="A47" s="389">
        <v>19</v>
      </c>
      <c r="B47" s="367" t="s">
        <v>758</v>
      </c>
      <c r="C47" s="564">
        <f>SUM(C48:C49)</f>
        <v>24707135.23</v>
      </c>
      <c r="D47" s="564">
        <f>SUM(D48:D49)</f>
        <v>0</v>
      </c>
      <c r="E47" s="565">
        <f t="shared" si="2"/>
        <v>24707135.23</v>
      </c>
      <c r="F47" s="564">
        <f>SUM(F48:F49)</f>
        <v>3899800.8905350938</v>
      </c>
      <c r="G47" s="564">
        <f>SUM(G48:G49)</f>
        <v>0</v>
      </c>
      <c r="H47" s="565">
        <f t="shared" si="3"/>
        <v>3899800.8905350938</v>
      </c>
      <c r="K47" s="785"/>
    </row>
    <row r="48" spans="1:11">
      <c r="A48" s="389">
        <v>19.100000000000001</v>
      </c>
      <c r="B48" s="368" t="s">
        <v>759</v>
      </c>
      <c r="C48" s="564">
        <v>7622746.25</v>
      </c>
      <c r="D48" s="564">
        <v>0</v>
      </c>
      <c r="E48" s="565">
        <f t="shared" si="2"/>
        <v>7622746.25</v>
      </c>
      <c r="F48" s="564">
        <v>2100000</v>
      </c>
      <c r="G48" s="564">
        <v>0</v>
      </c>
      <c r="H48" s="565">
        <f t="shared" si="3"/>
        <v>2100000</v>
      </c>
      <c r="K48" s="785"/>
    </row>
    <row r="49" spans="1:11">
      <c r="A49" s="389">
        <v>19.2</v>
      </c>
      <c r="B49" s="369" t="s">
        <v>760</v>
      </c>
      <c r="C49" s="564">
        <v>17084388.98</v>
      </c>
      <c r="D49" s="564">
        <v>0</v>
      </c>
      <c r="E49" s="565">
        <f t="shared" si="2"/>
        <v>17084388.98</v>
      </c>
      <c r="F49" s="564">
        <v>1799800.8905350941</v>
      </c>
      <c r="G49" s="564">
        <v>0</v>
      </c>
      <c r="H49" s="565">
        <f t="shared" si="3"/>
        <v>1799800.8905350941</v>
      </c>
      <c r="K49" s="785"/>
    </row>
    <row r="50" spans="1:11">
      <c r="A50" s="389">
        <v>20</v>
      </c>
      <c r="B50" s="370" t="s">
        <v>101</v>
      </c>
      <c r="C50" s="564">
        <v>6486297.5</v>
      </c>
      <c r="D50" s="564">
        <v>84732641.294503003</v>
      </c>
      <c r="E50" s="565">
        <f t="shared" si="2"/>
        <v>91218938.794503003</v>
      </c>
      <c r="F50" s="564">
        <v>6486297.5</v>
      </c>
      <c r="G50" s="564">
        <v>100059101.707433</v>
      </c>
      <c r="H50" s="565">
        <f t="shared" si="3"/>
        <v>106545399.207433</v>
      </c>
      <c r="K50" s="785"/>
    </row>
    <row r="51" spans="1:11">
      <c r="A51" s="389">
        <v>21</v>
      </c>
      <c r="B51" s="371" t="s">
        <v>89</v>
      </c>
      <c r="C51" s="564">
        <v>16514432.109999999</v>
      </c>
      <c r="D51" s="564">
        <v>2173247.04</v>
      </c>
      <c r="E51" s="565">
        <f t="shared" si="2"/>
        <v>18687679.149999999</v>
      </c>
      <c r="F51" s="564">
        <v>16412575.301609874</v>
      </c>
      <c r="G51" s="564">
        <v>15032367.799999999</v>
      </c>
      <c r="H51" s="565">
        <f t="shared" si="3"/>
        <v>31444943.101609871</v>
      </c>
      <c r="K51" s="785"/>
    </row>
    <row r="52" spans="1:11">
      <c r="A52" s="389">
        <v>21.1</v>
      </c>
      <c r="B52" s="366" t="s">
        <v>761</v>
      </c>
      <c r="C52" s="564">
        <v>112749.43</v>
      </c>
      <c r="D52" s="564">
        <v>0</v>
      </c>
      <c r="E52" s="565">
        <f t="shared" si="2"/>
        <v>112749.43</v>
      </c>
      <c r="F52" s="564">
        <v>187021.84</v>
      </c>
      <c r="G52" s="564">
        <v>0</v>
      </c>
      <c r="H52" s="565">
        <f t="shared" si="3"/>
        <v>187021.84</v>
      </c>
      <c r="K52" s="785"/>
    </row>
    <row r="53" spans="1:11">
      <c r="A53" s="389">
        <v>22</v>
      </c>
      <c r="B53" s="370" t="s">
        <v>762</v>
      </c>
      <c r="C53" s="564">
        <f>SUM(C38,C40,C41,C46,C47,C50,C51)</f>
        <v>2433901339.4367151</v>
      </c>
      <c r="D53" s="564">
        <f>SUM(D38,D40,D41,D46,D47,D50,D51)</f>
        <v>850280129.4700774</v>
      </c>
      <c r="E53" s="565">
        <f t="shared" si="2"/>
        <v>3284181468.9067926</v>
      </c>
      <c r="F53" s="564">
        <f>SUM(F38,F40,F41,F46,F47,F50,F51)</f>
        <v>2011697998.748034</v>
      </c>
      <c r="G53" s="564">
        <f>SUM(G38,G40,G41,G46,G47,G50,G51)</f>
        <v>971717394.7656424</v>
      </c>
      <c r="H53" s="565">
        <f t="shared" si="3"/>
        <v>2983415393.5136766</v>
      </c>
      <c r="K53" s="785"/>
    </row>
    <row r="54" spans="1:11" ht="24" customHeight="1">
      <c r="A54" s="389"/>
      <c r="B54" s="372" t="s">
        <v>763</v>
      </c>
      <c r="C54" s="868"/>
      <c r="D54" s="869"/>
      <c r="E54" s="869"/>
      <c r="F54" s="869"/>
      <c r="G54" s="869"/>
      <c r="H54" s="870"/>
      <c r="K54" s="785"/>
    </row>
    <row r="55" spans="1:11">
      <c r="A55" s="389">
        <v>23</v>
      </c>
      <c r="B55" s="370" t="s">
        <v>105</v>
      </c>
      <c r="C55" s="564">
        <v>54628742.530000001</v>
      </c>
      <c r="D55" s="564"/>
      <c r="E55" s="565">
        <f>C55+D55</f>
        <v>54628742.530000001</v>
      </c>
      <c r="F55" s="564">
        <v>54628742.530000001</v>
      </c>
      <c r="G55" s="564"/>
      <c r="H55" s="565">
        <f>F55+G55</f>
        <v>54628742.530000001</v>
      </c>
      <c r="K55" s="785"/>
    </row>
    <row r="56" spans="1:11">
      <c r="A56" s="389">
        <v>24</v>
      </c>
      <c r="B56" s="370" t="s">
        <v>764</v>
      </c>
      <c r="C56" s="564">
        <v>61390.64</v>
      </c>
      <c r="D56" s="564"/>
      <c r="E56" s="565">
        <f t="shared" ref="E56:E69" si="4">C56+D56</f>
        <v>61390.64</v>
      </c>
      <c r="F56" s="564">
        <v>61390.64</v>
      </c>
      <c r="G56" s="564"/>
      <c r="H56" s="565">
        <f t="shared" ref="H56:H69" si="5">F56+G56</f>
        <v>61390.64</v>
      </c>
      <c r="K56" s="785"/>
    </row>
    <row r="57" spans="1:11">
      <c r="A57" s="389">
        <v>25</v>
      </c>
      <c r="B57" s="373" t="s">
        <v>102</v>
      </c>
      <c r="C57" s="564">
        <v>41370267.239999995</v>
      </c>
      <c r="D57" s="564"/>
      <c r="E57" s="565">
        <f t="shared" si="4"/>
        <v>41370267.239999995</v>
      </c>
      <c r="F57" s="564">
        <v>41370267.239999995</v>
      </c>
      <c r="G57" s="564"/>
      <c r="H57" s="565">
        <f t="shared" si="5"/>
        <v>41370267.239999995</v>
      </c>
      <c r="K57" s="785"/>
    </row>
    <row r="58" spans="1:11">
      <c r="A58" s="389">
        <v>26</v>
      </c>
      <c r="B58" s="367" t="s">
        <v>765</v>
      </c>
      <c r="C58" s="564">
        <v>-10154020.07</v>
      </c>
      <c r="D58" s="564"/>
      <c r="E58" s="565">
        <f t="shared" si="4"/>
        <v>-10154020.07</v>
      </c>
      <c r="F58" s="564">
        <v>-10154020.07</v>
      </c>
      <c r="G58" s="564"/>
      <c r="H58" s="565">
        <f t="shared" si="5"/>
        <v>-10154020.07</v>
      </c>
      <c r="K58" s="785"/>
    </row>
    <row r="59" spans="1:11">
      <c r="A59" s="389">
        <v>27</v>
      </c>
      <c r="B59" s="367" t="s">
        <v>766</v>
      </c>
      <c r="C59" s="564">
        <f>SUM(C60:C61)</f>
        <v>0</v>
      </c>
      <c r="D59" s="564">
        <f>SUM(D60:D61)</f>
        <v>0</v>
      </c>
      <c r="E59" s="565">
        <f t="shared" si="4"/>
        <v>0</v>
      </c>
      <c r="F59" s="564">
        <f>SUM(F60:F61)</f>
        <v>0</v>
      </c>
      <c r="G59" s="564">
        <f>SUM(G60:G61)</f>
        <v>0</v>
      </c>
      <c r="H59" s="565">
        <f t="shared" si="5"/>
        <v>0</v>
      </c>
      <c r="K59" s="785"/>
    </row>
    <row r="60" spans="1:11">
      <c r="A60" s="389">
        <v>27.1</v>
      </c>
      <c r="B60" s="374" t="s">
        <v>767</v>
      </c>
      <c r="C60" s="564">
        <v>0</v>
      </c>
      <c r="D60" s="564"/>
      <c r="E60" s="565">
        <f t="shared" si="4"/>
        <v>0</v>
      </c>
      <c r="F60" s="564">
        <v>0</v>
      </c>
      <c r="G60" s="564"/>
      <c r="H60" s="565">
        <f t="shared" si="5"/>
        <v>0</v>
      </c>
      <c r="K60" s="785"/>
    </row>
    <row r="61" spans="1:11">
      <c r="A61" s="389">
        <v>27.2</v>
      </c>
      <c r="B61" s="365" t="s">
        <v>768</v>
      </c>
      <c r="C61" s="564">
        <v>0</v>
      </c>
      <c r="D61" s="564"/>
      <c r="E61" s="565">
        <f t="shared" si="4"/>
        <v>0</v>
      </c>
      <c r="F61" s="564">
        <v>0</v>
      </c>
      <c r="G61" s="564"/>
      <c r="H61" s="565">
        <f t="shared" si="5"/>
        <v>0</v>
      </c>
      <c r="K61" s="785"/>
    </row>
    <row r="62" spans="1:11">
      <c r="A62" s="389">
        <v>28</v>
      </c>
      <c r="B62" s="371" t="s">
        <v>769</v>
      </c>
      <c r="C62" s="564"/>
      <c r="D62" s="564"/>
      <c r="E62" s="565">
        <f t="shared" si="4"/>
        <v>0</v>
      </c>
      <c r="F62" s="564"/>
      <c r="G62" s="564"/>
      <c r="H62" s="565">
        <f t="shared" si="5"/>
        <v>0</v>
      </c>
      <c r="K62" s="785"/>
    </row>
    <row r="63" spans="1:11">
      <c r="A63" s="389">
        <v>29</v>
      </c>
      <c r="B63" s="367" t="s">
        <v>770</v>
      </c>
      <c r="C63" s="564">
        <f>SUM(C64:C66)</f>
        <v>25120214.07</v>
      </c>
      <c r="D63" s="564">
        <f>SUM(D64:D66)</f>
        <v>0</v>
      </c>
      <c r="E63" s="565">
        <f t="shared" si="4"/>
        <v>25120214.07</v>
      </c>
      <c r="F63" s="564">
        <f>SUM(F64:F66)</f>
        <v>22140286.210000001</v>
      </c>
      <c r="G63" s="564">
        <f>SUM(G64:G66)</f>
        <v>0</v>
      </c>
      <c r="H63" s="565">
        <f t="shared" si="5"/>
        <v>22140286.210000001</v>
      </c>
      <c r="K63" s="785"/>
    </row>
    <row r="64" spans="1:11">
      <c r="A64" s="389">
        <v>29.1</v>
      </c>
      <c r="B64" s="356" t="s">
        <v>771</v>
      </c>
      <c r="C64" s="564">
        <v>25120214.07</v>
      </c>
      <c r="D64" s="564"/>
      <c r="E64" s="565">
        <f t="shared" si="4"/>
        <v>25120214.07</v>
      </c>
      <c r="F64" s="564">
        <v>22140286.210000001</v>
      </c>
      <c r="G64" s="564"/>
      <c r="H64" s="565">
        <f t="shared" si="5"/>
        <v>22140286.210000001</v>
      </c>
      <c r="K64" s="785"/>
    </row>
    <row r="65" spans="1:11" ht="24.9" customHeight="1">
      <c r="A65" s="389">
        <v>29.2</v>
      </c>
      <c r="B65" s="374" t="s">
        <v>772</v>
      </c>
      <c r="C65" s="564"/>
      <c r="D65" s="564"/>
      <c r="E65" s="565">
        <f t="shared" si="4"/>
        <v>0</v>
      </c>
      <c r="F65" s="564"/>
      <c r="G65" s="564"/>
      <c r="H65" s="565">
        <f t="shared" si="5"/>
        <v>0</v>
      </c>
      <c r="K65" s="785"/>
    </row>
    <row r="66" spans="1:11" ht="22.5" customHeight="1">
      <c r="A66" s="389">
        <v>29.3</v>
      </c>
      <c r="B66" s="359" t="s">
        <v>773</v>
      </c>
      <c r="C66" s="564"/>
      <c r="D66" s="564"/>
      <c r="E66" s="565">
        <f t="shared" si="4"/>
        <v>0</v>
      </c>
      <c r="F66" s="564"/>
      <c r="G66" s="564"/>
      <c r="H66" s="565">
        <f t="shared" si="5"/>
        <v>0</v>
      </c>
      <c r="K66" s="785"/>
    </row>
    <row r="67" spans="1:11">
      <c r="A67" s="389">
        <v>30</v>
      </c>
      <c r="B67" s="355" t="s">
        <v>103</v>
      </c>
      <c r="C67" s="564">
        <v>343606481.72000003</v>
      </c>
      <c r="D67" s="564"/>
      <c r="E67" s="565">
        <f t="shared" si="4"/>
        <v>343606481.72000003</v>
      </c>
      <c r="F67" s="564">
        <v>276308773.68049252</v>
      </c>
      <c r="G67" s="564"/>
      <c r="H67" s="565">
        <f t="shared" si="5"/>
        <v>276308773.68049252</v>
      </c>
      <c r="K67" s="785"/>
    </row>
    <row r="68" spans="1:11">
      <c r="A68" s="389">
        <v>31</v>
      </c>
      <c r="B68" s="375" t="s">
        <v>774</v>
      </c>
      <c r="C68" s="564">
        <f>SUM(C55,C56,C57,C58,C59,C62,C63,C67)</f>
        <v>454633076.13</v>
      </c>
      <c r="D68" s="564">
        <f>SUM(D55,D56,D57,D58,D59,D62,D63,D67)</f>
        <v>0</v>
      </c>
      <c r="E68" s="565">
        <f t="shared" si="4"/>
        <v>454633076.13</v>
      </c>
      <c r="F68" s="564">
        <f>SUM(F55,F56,F57,F58,F59,F62,F63,F67)</f>
        <v>384355440.23049253</v>
      </c>
      <c r="G68" s="564">
        <f>SUM(G55,G56,G57,G58,G59,G62,G63,G67)</f>
        <v>0</v>
      </c>
      <c r="H68" s="565">
        <f t="shared" si="5"/>
        <v>384355440.23049253</v>
      </c>
      <c r="K68" s="785"/>
    </row>
    <row r="69" spans="1:11">
      <c r="A69" s="389">
        <v>32</v>
      </c>
      <c r="B69" s="376" t="s">
        <v>775</v>
      </c>
      <c r="C69" s="564">
        <f>SUM(C53,C68)</f>
        <v>2888534415.5667152</v>
      </c>
      <c r="D69" s="564">
        <f>SUM(D53,D68)</f>
        <v>850280129.4700774</v>
      </c>
      <c r="E69" s="565">
        <f t="shared" si="4"/>
        <v>3738814545.0367928</v>
      </c>
      <c r="F69" s="564">
        <f>SUM(F53,F68)</f>
        <v>2396053438.9785266</v>
      </c>
      <c r="G69" s="564">
        <f>SUM(G53,G68)</f>
        <v>971717394.7656424</v>
      </c>
      <c r="H69" s="565">
        <f t="shared" si="5"/>
        <v>3367770833.7441692</v>
      </c>
      <c r="K69" s="785"/>
    </row>
    <row r="70" spans="1:11">
      <c r="K70" s="785"/>
    </row>
  </sheetData>
  <mergeCells count="7">
    <mergeCell ref="C37:H37"/>
    <mergeCell ref="C54:H54"/>
    <mergeCell ref="A4:A6"/>
    <mergeCell ref="B4:B5"/>
    <mergeCell ref="C4:E4"/>
    <mergeCell ref="F4:H4"/>
    <mergeCell ref="C6:H6"/>
  </mergeCells>
  <pageMargins left="0.7" right="0.7" top="0.75" bottom="0.75" header="0.3" footer="0.3"/>
  <pageSetup paperSize="9" scale="5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topLeftCell="A52" zoomScale="80" zoomScaleNormal="80" workbookViewId="0">
      <selection activeCell="F71" sqref="F71"/>
    </sheetView>
  </sheetViews>
  <sheetFormatPr defaultColWidth="43.5546875" defaultRowHeight="12"/>
  <cols>
    <col min="1" max="1" width="8" style="156" customWidth="1"/>
    <col min="2" max="2" width="66.109375" style="157" customWidth="1"/>
    <col min="3" max="3" width="131.44140625" style="158" customWidth="1"/>
    <col min="4" max="4" width="10.33203125" style="149" customWidth="1"/>
    <col min="5" max="5" width="16.5546875" style="149" customWidth="1"/>
    <col min="6" max="6" width="26.6640625" style="149" customWidth="1"/>
    <col min="7" max="16384" width="43.5546875" style="149"/>
  </cols>
  <sheetData>
    <row r="1" spans="1:3" ht="13.2" thickTop="1" thickBot="1">
      <c r="A1" s="984" t="s">
        <v>187</v>
      </c>
      <c r="B1" s="985"/>
      <c r="C1" s="986"/>
    </row>
    <row r="2" spans="1:3" ht="26.25" customHeight="1">
      <c r="A2" s="338"/>
      <c r="B2" s="987" t="s">
        <v>188</v>
      </c>
      <c r="C2" s="987"/>
    </row>
    <row r="3" spans="1:3" s="154" customFormat="1" ht="11.25" customHeight="1">
      <c r="A3" s="153"/>
      <c r="B3" s="987" t="s">
        <v>263</v>
      </c>
      <c r="C3" s="987"/>
    </row>
    <row r="4" spans="1:3" ht="12" customHeight="1" thickBot="1">
      <c r="A4" s="988" t="s">
        <v>267</v>
      </c>
      <c r="B4" s="989"/>
      <c r="C4" s="990"/>
    </row>
    <row r="5" spans="1:3" ht="12.6" thickTop="1">
      <c r="A5" s="150"/>
      <c r="B5" s="991" t="s">
        <v>189</v>
      </c>
      <c r="C5" s="992"/>
    </row>
    <row r="6" spans="1:3">
      <c r="A6" s="338"/>
      <c r="B6" s="993" t="s">
        <v>264</v>
      </c>
      <c r="C6" s="994"/>
    </row>
    <row r="7" spans="1:3">
      <c r="A7" s="338"/>
      <c r="B7" s="993" t="s">
        <v>190</v>
      </c>
      <c r="C7" s="994"/>
    </row>
    <row r="8" spans="1:3">
      <c r="A8" s="338"/>
      <c r="B8" s="993" t="s">
        <v>265</v>
      </c>
      <c r="C8" s="994"/>
    </row>
    <row r="9" spans="1:3">
      <c r="A9" s="338"/>
      <c r="B9" s="999" t="s">
        <v>266</v>
      </c>
      <c r="C9" s="1000"/>
    </row>
    <row r="10" spans="1:3">
      <c r="A10" s="338"/>
      <c r="B10" s="995" t="s">
        <v>191</v>
      </c>
      <c r="C10" s="996" t="s">
        <v>191</v>
      </c>
    </row>
    <row r="11" spans="1:3">
      <c r="A11" s="338"/>
      <c r="B11" s="995" t="s">
        <v>192</v>
      </c>
      <c r="C11" s="996" t="s">
        <v>192</v>
      </c>
    </row>
    <row r="12" spans="1:3">
      <c r="A12" s="338"/>
      <c r="B12" s="995" t="s">
        <v>193</v>
      </c>
      <c r="C12" s="996" t="s">
        <v>193</v>
      </c>
    </row>
    <row r="13" spans="1:3">
      <c r="A13" s="338"/>
      <c r="B13" s="995" t="s">
        <v>194</v>
      </c>
      <c r="C13" s="996" t="s">
        <v>194</v>
      </c>
    </row>
    <row r="14" spans="1:3">
      <c r="A14" s="338"/>
      <c r="B14" s="995" t="s">
        <v>195</v>
      </c>
      <c r="C14" s="996" t="s">
        <v>195</v>
      </c>
    </row>
    <row r="15" spans="1:3" ht="21.75" customHeight="1">
      <c r="A15" s="338"/>
      <c r="B15" s="995" t="s">
        <v>196</v>
      </c>
      <c r="C15" s="996" t="s">
        <v>196</v>
      </c>
    </row>
    <row r="16" spans="1:3">
      <c r="A16" s="338"/>
      <c r="B16" s="995" t="s">
        <v>197</v>
      </c>
      <c r="C16" s="996" t="s">
        <v>198</v>
      </c>
    </row>
    <row r="17" spans="1:6">
      <c r="A17" s="338"/>
      <c r="B17" s="995" t="s">
        <v>199</v>
      </c>
      <c r="C17" s="996" t="s">
        <v>200</v>
      </c>
    </row>
    <row r="18" spans="1:6">
      <c r="A18" s="338"/>
      <c r="B18" s="995" t="s">
        <v>201</v>
      </c>
      <c r="C18" s="996" t="s">
        <v>202</v>
      </c>
    </row>
    <row r="19" spans="1:6">
      <c r="A19" s="338"/>
      <c r="B19" s="995" t="s">
        <v>203</v>
      </c>
      <c r="C19" s="996" t="s">
        <v>203</v>
      </c>
    </row>
    <row r="20" spans="1:6">
      <c r="A20" s="338"/>
      <c r="B20" s="997" t="s">
        <v>959</v>
      </c>
      <c r="C20" s="998" t="s">
        <v>204</v>
      </c>
    </row>
    <row r="21" spans="1:6">
      <c r="A21" s="338"/>
      <c r="B21" s="995" t="s">
        <v>948</v>
      </c>
      <c r="C21" s="996" t="s">
        <v>205</v>
      </c>
    </row>
    <row r="22" spans="1:6" ht="23.25" customHeight="1">
      <c r="A22" s="338"/>
      <c r="B22" s="995" t="s">
        <v>206</v>
      </c>
      <c r="C22" s="996" t="s">
        <v>207</v>
      </c>
      <c r="F22" s="554"/>
    </row>
    <row r="23" spans="1:6">
      <c r="A23" s="338"/>
      <c r="B23" s="995" t="s">
        <v>208</v>
      </c>
      <c r="C23" s="996" t="s">
        <v>208</v>
      </c>
    </row>
    <row r="24" spans="1:6">
      <c r="A24" s="338"/>
      <c r="B24" s="995" t="s">
        <v>209</v>
      </c>
      <c r="C24" s="996" t="s">
        <v>210</v>
      </c>
    </row>
    <row r="25" spans="1:6" ht="12.6" thickBot="1">
      <c r="A25" s="151"/>
      <c r="B25" s="1006" t="s">
        <v>211</v>
      </c>
      <c r="C25" s="1007"/>
    </row>
    <row r="26" spans="1:6" ht="13.2" thickTop="1" thickBot="1">
      <c r="A26" s="988" t="s">
        <v>844</v>
      </c>
      <c r="B26" s="989"/>
      <c r="C26" s="990"/>
    </row>
    <row r="27" spans="1:6" ht="13.2" thickTop="1" thickBot="1">
      <c r="A27" s="152"/>
      <c r="B27" s="1008" t="s">
        <v>845</v>
      </c>
      <c r="C27" s="1009"/>
    </row>
    <row r="28" spans="1:6" ht="13.2" thickTop="1" thickBot="1">
      <c r="A28" s="988" t="s">
        <v>268</v>
      </c>
      <c r="B28" s="989"/>
      <c r="C28" s="990"/>
    </row>
    <row r="29" spans="1:6" ht="12.6" thickTop="1">
      <c r="A29" s="150"/>
      <c r="B29" s="1010" t="s">
        <v>848</v>
      </c>
      <c r="C29" s="1011" t="s">
        <v>212</v>
      </c>
    </row>
    <row r="30" spans="1:6">
      <c r="A30" s="338"/>
      <c r="B30" s="1001" t="s">
        <v>216</v>
      </c>
      <c r="C30" s="1002" t="s">
        <v>213</v>
      </c>
    </row>
    <row r="31" spans="1:6">
      <c r="A31" s="338"/>
      <c r="B31" s="1001" t="s">
        <v>846</v>
      </c>
      <c r="C31" s="1002" t="s">
        <v>214</v>
      </c>
    </row>
    <row r="32" spans="1:6">
      <c r="A32" s="338"/>
      <c r="B32" s="1001" t="s">
        <v>847</v>
      </c>
      <c r="C32" s="1002" t="s">
        <v>215</v>
      </c>
    </row>
    <row r="33" spans="1:3">
      <c r="A33" s="338"/>
      <c r="B33" s="1001" t="s">
        <v>219</v>
      </c>
      <c r="C33" s="1002" t="s">
        <v>220</v>
      </c>
    </row>
    <row r="34" spans="1:3">
      <c r="A34" s="338"/>
      <c r="B34" s="1001" t="s">
        <v>849</v>
      </c>
      <c r="C34" s="1002" t="s">
        <v>217</v>
      </c>
    </row>
    <row r="35" spans="1:3">
      <c r="A35" s="338"/>
      <c r="B35" s="1001" t="s">
        <v>850</v>
      </c>
      <c r="C35" s="1002" t="s">
        <v>218</v>
      </c>
    </row>
    <row r="36" spans="1:3">
      <c r="A36" s="338"/>
      <c r="B36" s="1003" t="s">
        <v>851</v>
      </c>
      <c r="C36" s="1004"/>
    </row>
    <row r="37" spans="1:3" ht="24.75" customHeight="1">
      <c r="A37" s="338"/>
      <c r="B37" s="1001" t="s">
        <v>852</v>
      </c>
      <c r="C37" s="1002" t="s">
        <v>221</v>
      </c>
    </row>
    <row r="38" spans="1:3" ht="23.25" customHeight="1">
      <c r="A38" s="338"/>
      <c r="B38" s="1001" t="s">
        <v>853</v>
      </c>
      <c r="C38" s="1002" t="s">
        <v>222</v>
      </c>
    </row>
    <row r="39" spans="1:3" ht="23.25" customHeight="1">
      <c r="A39" s="392"/>
      <c r="B39" s="1003" t="s">
        <v>854</v>
      </c>
      <c r="C39" s="1005"/>
    </row>
    <row r="40" spans="1:3" ht="12" customHeight="1">
      <c r="A40" s="338"/>
      <c r="B40" s="1001" t="s">
        <v>855</v>
      </c>
      <c r="C40" s="1002"/>
    </row>
    <row r="41" spans="1:3" ht="12.6" thickBot="1">
      <c r="A41" s="988" t="s">
        <v>269</v>
      </c>
      <c r="B41" s="989"/>
      <c r="C41" s="990"/>
    </row>
    <row r="42" spans="1:3" ht="12.6" thickTop="1">
      <c r="A42" s="150"/>
      <c r="B42" s="991" t="s">
        <v>299</v>
      </c>
      <c r="C42" s="992" t="s">
        <v>223</v>
      </c>
    </row>
    <row r="43" spans="1:3">
      <c r="A43" s="338"/>
      <c r="B43" s="993" t="s">
        <v>298</v>
      </c>
      <c r="C43" s="994"/>
    </row>
    <row r="44" spans="1:3" ht="23.25" customHeight="1" thickBot="1">
      <c r="A44" s="151"/>
      <c r="B44" s="1012" t="s">
        <v>224</v>
      </c>
      <c r="C44" s="1013" t="s">
        <v>225</v>
      </c>
    </row>
    <row r="45" spans="1:3" ht="11.25" customHeight="1" thickTop="1" thickBot="1">
      <c r="A45" s="988" t="s">
        <v>270</v>
      </c>
      <c r="B45" s="989"/>
      <c r="C45" s="990"/>
    </row>
    <row r="46" spans="1:3" ht="26.25" customHeight="1" thickTop="1">
      <c r="A46" s="338"/>
      <c r="B46" s="993" t="s">
        <v>271</v>
      </c>
      <c r="C46" s="994"/>
    </row>
    <row r="47" spans="1:3" ht="12.6" thickBot="1">
      <c r="A47" s="988" t="s">
        <v>272</v>
      </c>
      <c r="B47" s="989"/>
      <c r="C47" s="990"/>
    </row>
    <row r="48" spans="1:3" ht="12.6" thickTop="1">
      <c r="A48" s="150"/>
      <c r="B48" s="991" t="s">
        <v>226</v>
      </c>
      <c r="C48" s="992" t="s">
        <v>226</v>
      </c>
    </row>
    <row r="49" spans="1:3" ht="11.25" customHeight="1">
      <c r="A49" s="338"/>
      <c r="B49" s="993" t="s">
        <v>227</v>
      </c>
      <c r="C49" s="994" t="s">
        <v>227</v>
      </c>
    </row>
    <row r="50" spans="1:3">
      <c r="A50" s="338"/>
      <c r="B50" s="993" t="s">
        <v>228</v>
      </c>
      <c r="C50" s="994" t="s">
        <v>228</v>
      </c>
    </row>
    <row r="51" spans="1:3" ht="11.25" customHeight="1">
      <c r="A51" s="338"/>
      <c r="B51" s="993" t="s">
        <v>857</v>
      </c>
      <c r="C51" s="994" t="s">
        <v>229</v>
      </c>
    </row>
    <row r="52" spans="1:3" ht="33.6" customHeight="1">
      <c r="A52" s="338"/>
      <c r="B52" s="993" t="s">
        <v>230</v>
      </c>
      <c r="C52" s="994" t="s">
        <v>230</v>
      </c>
    </row>
    <row r="53" spans="1:3" ht="11.25" customHeight="1">
      <c r="A53" s="338"/>
      <c r="B53" s="993" t="s">
        <v>319</v>
      </c>
      <c r="C53" s="994" t="s">
        <v>231</v>
      </c>
    </row>
    <row r="54" spans="1:3" ht="11.25" customHeight="1" thickBot="1">
      <c r="A54" s="988" t="s">
        <v>273</v>
      </c>
      <c r="B54" s="989"/>
      <c r="C54" s="990"/>
    </row>
    <row r="55" spans="1:3" ht="12.6" thickTop="1">
      <c r="A55" s="150"/>
      <c r="B55" s="991" t="s">
        <v>226</v>
      </c>
      <c r="C55" s="992" t="s">
        <v>226</v>
      </c>
    </row>
    <row r="56" spans="1:3">
      <c r="A56" s="338"/>
      <c r="B56" s="993" t="s">
        <v>232</v>
      </c>
      <c r="C56" s="994" t="s">
        <v>232</v>
      </c>
    </row>
    <row r="57" spans="1:3">
      <c r="A57" s="338"/>
      <c r="B57" s="993" t="s">
        <v>276</v>
      </c>
      <c r="C57" s="994" t="s">
        <v>233</v>
      </c>
    </row>
    <row r="58" spans="1:3">
      <c r="A58" s="338"/>
      <c r="B58" s="993" t="s">
        <v>234</v>
      </c>
      <c r="C58" s="994" t="s">
        <v>234</v>
      </c>
    </row>
    <row r="59" spans="1:3">
      <c r="A59" s="338"/>
      <c r="B59" s="993" t="s">
        <v>235</v>
      </c>
      <c r="C59" s="994" t="s">
        <v>235</v>
      </c>
    </row>
    <row r="60" spans="1:3">
      <c r="A60" s="338"/>
      <c r="B60" s="993" t="s">
        <v>236</v>
      </c>
      <c r="C60" s="994" t="s">
        <v>236</v>
      </c>
    </row>
    <row r="61" spans="1:3">
      <c r="A61" s="338"/>
      <c r="B61" s="993" t="s">
        <v>277</v>
      </c>
      <c r="C61" s="994" t="s">
        <v>237</v>
      </c>
    </row>
    <row r="62" spans="1:3">
      <c r="A62" s="338"/>
      <c r="B62" s="993" t="s">
        <v>238</v>
      </c>
      <c r="C62" s="994" t="s">
        <v>238</v>
      </c>
    </row>
    <row r="63" spans="1:3" ht="12.6" thickBot="1">
      <c r="A63" s="151"/>
      <c r="B63" s="1012" t="s">
        <v>239</v>
      </c>
      <c r="C63" s="1013" t="s">
        <v>239</v>
      </c>
    </row>
    <row r="64" spans="1:3" ht="11.25" customHeight="1" thickTop="1">
      <c r="A64" s="1016" t="s">
        <v>274</v>
      </c>
      <c r="B64" s="1017"/>
      <c r="C64" s="1018"/>
    </row>
    <row r="65" spans="1:3" ht="12.6" thickBot="1">
      <c r="A65" s="151"/>
      <c r="B65" s="1012" t="s">
        <v>240</v>
      </c>
      <c r="C65" s="1013" t="s">
        <v>240</v>
      </c>
    </row>
    <row r="66" spans="1:3" ht="11.25" customHeight="1" thickTop="1" thickBot="1">
      <c r="A66" s="988" t="s">
        <v>275</v>
      </c>
      <c r="B66" s="989"/>
      <c r="C66" s="990"/>
    </row>
    <row r="67" spans="1:3" ht="12.6" thickTop="1">
      <c r="A67" s="150"/>
      <c r="B67" s="991" t="s">
        <v>241</v>
      </c>
      <c r="C67" s="992" t="s">
        <v>241</v>
      </c>
    </row>
    <row r="68" spans="1:3">
      <c r="A68" s="338"/>
      <c r="B68" s="993" t="s">
        <v>859</v>
      </c>
      <c r="C68" s="994" t="s">
        <v>242</v>
      </c>
    </row>
    <row r="69" spans="1:3">
      <c r="A69" s="338"/>
      <c r="B69" s="993" t="s">
        <v>243</v>
      </c>
      <c r="C69" s="994" t="s">
        <v>243</v>
      </c>
    </row>
    <row r="70" spans="1:3" ht="54.9" customHeight="1">
      <c r="A70" s="338"/>
      <c r="B70" s="1014" t="s">
        <v>688</v>
      </c>
      <c r="C70" s="1015" t="s">
        <v>244</v>
      </c>
    </row>
    <row r="71" spans="1:3" ht="33.75" customHeight="1">
      <c r="A71" s="338"/>
      <c r="B71" s="1014" t="s">
        <v>278</v>
      </c>
      <c r="C71" s="1015" t="s">
        <v>245</v>
      </c>
    </row>
    <row r="72" spans="1:3" ht="15.75" customHeight="1">
      <c r="A72" s="338"/>
      <c r="B72" s="1014" t="s">
        <v>860</v>
      </c>
      <c r="C72" s="1015" t="s">
        <v>246</v>
      </c>
    </row>
    <row r="73" spans="1:3">
      <c r="A73" s="338"/>
      <c r="B73" s="993" t="s">
        <v>247</v>
      </c>
      <c r="C73" s="994" t="s">
        <v>247</v>
      </c>
    </row>
    <row r="74" spans="1:3" ht="12.6" thickBot="1">
      <c r="A74" s="151"/>
      <c r="B74" s="1012" t="s">
        <v>248</v>
      </c>
      <c r="C74" s="1013" t="s">
        <v>248</v>
      </c>
    </row>
    <row r="75" spans="1:3" ht="12.6" thickTop="1">
      <c r="A75" s="1016" t="s">
        <v>302</v>
      </c>
      <c r="B75" s="1017"/>
      <c r="C75" s="1018"/>
    </row>
    <row r="76" spans="1:3">
      <c r="A76" s="338"/>
      <c r="B76" s="993" t="s">
        <v>240</v>
      </c>
      <c r="C76" s="994"/>
    </row>
    <row r="77" spans="1:3">
      <c r="A77" s="338"/>
      <c r="B77" s="993" t="s">
        <v>300</v>
      </c>
      <c r="C77" s="994"/>
    </row>
    <row r="78" spans="1:3">
      <c r="A78" s="338"/>
      <c r="B78" s="993" t="s">
        <v>301</v>
      </c>
      <c r="C78" s="994"/>
    </row>
    <row r="79" spans="1:3">
      <c r="A79" s="1016" t="s">
        <v>303</v>
      </c>
      <c r="B79" s="1017"/>
      <c r="C79" s="1018"/>
    </row>
    <row r="80" spans="1:3">
      <c r="A80" s="338"/>
      <c r="B80" s="993" t="s">
        <v>240</v>
      </c>
      <c r="C80" s="994"/>
    </row>
    <row r="81" spans="1:3">
      <c r="A81" s="338"/>
      <c r="B81" s="993" t="s">
        <v>304</v>
      </c>
      <c r="C81" s="994"/>
    </row>
    <row r="82" spans="1:3" ht="79.5" customHeight="1">
      <c r="A82" s="338"/>
      <c r="B82" s="993" t="s">
        <v>318</v>
      </c>
      <c r="C82" s="994"/>
    </row>
    <row r="83" spans="1:3" ht="53.25" customHeight="1">
      <c r="A83" s="338"/>
      <c r="B83" s="993" t="s">
        <v>317</v>
      </c>
      <c r="C83" s="994"/>
    </row>
    <row r="84" spans="1:3">
      <c r="A84" s="338"/>
      <c r="B84" s="993" t="s">
        <v>305</v>
      </c>
      <c r="C84" s="994"/>
    </row>
    <row r="85" spans="1:3">
      <c r="A85" s="338"/>
      <c r="B85" s="993" t="s">
        <v>306</v>
      </c>
      <c r="C85" s="994"/>
    </row>
    <row r="86" spans="1:3">
      <c r="A86" s="338"/>
      <c r="B86" s="993" t="s">
        <v>307</v>
      </c>
      <c r="C86" s="994"/>
    </row>
    <row r="87" spans="1:3">
      <c r="A87" s="1016" t="s">
        <v>308</v>
      </c>
      <c r="B87" s="1017"/>
      <c r="C87" s="1018"/>
    </row>
    <row r="88" spans="1:3">
      <c r="A88" s="338"/>
      <c r="B88" s="993" t="s">
        <v>240</v>
      </c>
      <c r="C88" s="994"/>
    </row>
    <row r="89" spans="1:3">
      <c r="A89" s="338"/>
      <c r="B89" s="993" t="s">
        <v>310</v>
      </c>
      <c r="C89" s="994"/>
    </row>
    <row r="90" spans="1:3" ht="12" customHeight="1">
      <c r="A90" s="338"/>
      <c r="B90" s="993" t="s">
        <v>311</v>
      </c>
      <c r="C90" s="994"/>
    </row>
    <row r="91" spans="1:3">
      <c r="A91" s="338"/>
      <c r="B91" s="993" t="s">
        <v>312</v>
      </c>
      <c r="C91" s="994"/>
    </row>
    <row r="92" spans="1:3" ht="24.75" customHeight="1">
      <c r="A92" s="338"/>
      <c r="B92" s="1019" t="s">
        <v>348</v>
      </c>
      <c r="C92" s="1020"/>
    </row>
    <row r="93" spans="1:3" ht="24" customHeight="1">
      <c r="A93" s="338"/>
      <c r="B93" s="1019" t="s">
        <v>349</v>
      </c>
      <c r="C93" s="1020"/>
    </row>
    <row r="94" spans="1:3" ht="13.5" customHeight="1">
      <c r="A94" s="338"/>
      <c r="B94" s="1021" t="s">
        <v>313</v>
      </c>
      <c r="C94" s="1022"/>
    </row>
    <row r="95" spans="1:3" ht="11.25" customHeight="1" thickBot="1">
      <c r="A95" s="1023" t="s">
        <v>344</v>
      </c>
      <c r="B95" s="1024"/>
      <c r="C95" s="1025"/>
    </row>
    <row r="96" spans="1:3" ht="13.2" thickTop="1" thickBot="1">
      <c r="A96" s="1032" t="s">
        <v>249</v>
      </c>
      <c r="B96" s="1032"/>
      <c r="C96" s="1032"/>
    </row>
    <row r="97" spans="1:3">
      <c r="A97" s="223">
        <v>2</v>
      </c>
      <c r="B97" s="324" t="s">
        <v>324</v>
      </c>
      <c r="C97" s="324" t="s">
        <v>345</v>
      </c>
    </row>
    <row r="98" spans="1:3">
      <c r="A98" s="155">
        <v>3</v>
      </c>
      <c r="B98" s="325" t="s">
        <v>325</v>
      </c>
      <c r="C98" s="326" t="s">
        <v>346</v>
      </c>
    </row>
    <row r="99" spans="1:3">
      <c r="A99" s="155">
        <v>4</v>
      </c>
      <c r="B99" s="325" t="s">
        <v>326</v>
      </c>
      <c r="C99" s="326" t="s">
        <v>350</v>
      </c>
    </row>
    <row r="100" spans="1:3" ht="11.25" customHeight="1">
      <c r="A100" s="155">
        <v>5</v>
      </c>
      <c r="B100" s="325" t="s">
        <v>327</v>
      </c>
      <c r="C100" s="326" t="s">
        <v>347</v>
      </c>
    </row>
    <row r="101" spans="1:3" ht="12" customHeight="1">
      <c r="A101" s="155">
        <v>6</v>
      </c>
      <c r="B101" s="325" t="s">
        <v>342</v>
      </c>
      <c r="C101" s="326" t="s">
        <v>328</v>
      </c>
    </row>
    <row r="102" spans="1:3" ht="12" customHeight="1">
      <c r="A102" s="155">
        <v>7</v>
      </c>
      <c r="B102" s="325" t="s">
        <v>329</v>
      </c>
      <c r="C102" s="326" t="s">
        <v>343</v>
      </c>
    </row>
    <row r="103" spans="1:3">
      <c r="A103" s="155">
        <v>8</v>
      </c>
      <c r="B103" s="325" t="s">
        <v>334</v>
      </c>
      <c r="C103" s="326" t="s">
        <v>354</v>
      </c>
    </row>
    <row r="104" spans="1:3" ht="11.25" customHeight="1">
      <c r="A104" s="1016" t="s">
        <v>314</v>
      </c>
      <c r="B104" s="1017"/>
      <c r="C104" s="1018"/>
    </row>
    <row r="105" spans="1:3" ht="12" customHeight="1">
      <c r="A105" s="338"/>
      <c r="B105" s="993" t="s">
        <v>240</v>
      </c>
      <c r="C105" s="994"/>
    </row>
    <row r="106" spans="1:3">
      <c r="A106" s="1016" t="s">
        <v>489</v>
      </c>
      <c r="B106" s="1017"/>
      <c r="C106" s="1018"/>
    </row>
    <row r="107" spans="1:3" ht="12" customHeight="1">
      <c r="A107" s="338"/>
      <c r="B107" s="993" t="s">
        <v>491</v>
      </c>
      <c r="C107" s="994"/>
    </row>
    <row r="108" spans="1:3">
      <c r="A108" s="338"/>
      <c r="B108" s="993" t="s">
        <v>492</v>
      </c>
      <c r="C108" s="994"/>
    </row>
    <row r="109" spans="1:3">
      <c r="A109" s="338"/>
      <c r="B109" s="993" t="s">
        <v>490</v>
      </c>
      <c r="C109" s="994"/>
    </row>
    <row r="110" spans="1:3">
      <c r="A110" s="1026" t="s">
        <v>724</v>
      </c>
      <c r="B110" s="1026"/>
      <c r="C110" s="1026"/>
    </row>
    <row r="111" spans="1:3">
      <c r="A111" s="1027" t="s">
        <v>187</v>
      </c>
      <c r="B111" s="1027"/>
      <c r="C111" s="1027"/>
    </row>
    <row r="112" spans="1:3">
      <c r="A112" s="531">
        <v>1</v>
      </c>
      <c r="B112" s="1028" t="s">
        <v>607</v>
      </c>
      <c r="C112" s="1029"/>
    </row>
    <row r="113" spans="1:3">
      <c r="A113" s="531">
        <v>2</v>
      </c>
      <c r="B113" s="1030" t="s">
        <v>608</v>
      </c>
      <c r="C113" s="1031"/>
    </row>
    <row r="114" spans="1:3">
      <c r="A114" s="531">
        <v>3</v>
      </c>
      <c r="B114" s="1028" t="s">
        <v>934</v>
      </c>
      <c r="C114" s="1029"/>
    </row>
    <row r="115" spans="1:3">
      <c r="A115" s="531">
        <v>4</v>
      </c>
      <c r="B115" s="1028" t="s">
        <v>933</v>
      </c>
      <c r="C115" s="1029"/>
    </row>
    <row r="116" spans="1:3">
      <c r="A116" s="531">
        <v>5</v>
      </c>
      <c r="B116" s="535" t="s">
        <v>932</v>
      </c>
      <c r="C116" s="534"/>
    </row>
    <row r="117" spans="1:3">
      <c r="A117" s="531">
        <v>6</v>
      </c>
      <c r="B117" s="1028" t="s">
        <v>946</v>
      </c>
      <c r="C117" s="1029"/>
    </row>
    <row r="118" spans="1:3" ht="48.6" customHeight="1">
      <c r="A118" s="531">
        <v>7</v>
      </c>
      <c r="B118" s="1028" t="s">
        <v>947</v>
      </c>
      <c r="C118" s="1029"/>
    </row>
    <row r="119" spans="1:3">
      <c r="A119" s="505">
        <v>8</v>
      </c>
      <c r="B119" s="502" t="s">
        <v>634</v>
      </c>
      <c r="C119" s="528" t="s">
        <v>931</v>
      </c>
    </row>
    <row r="120" spans="1:3" ht="24">
      <c r="A120" s="531">
        <v>9.01</v>
      </c>
      <c r="B120" s="502" t="s">
        <v>518</v>
      </c>
      <c r="C120" s="515" t="s">
        <v>683</v>
      </c>
    </row>
    <row r="121" spans="1:3" ht="36">
      <c r="A121" s="531">
        <v>9.02</v>
      </c>
      <c r="B121" s="502" t="s">
        <v>519</v>
      </c>
      <c r="C121" s="515" t="s">
        <v>686</v>
      </c>
    </row>
    <row r="122" spans="1:3">
      <c r="A122" s="531">
        <v>9.0299999999999994</v>
      </c>
      <c r="B122" s="518" t="s">
        <v>868</v>
      </c>
      <c r="C122" s="518" t="s">
        <v>609</v>
      </c>
    </row>
    <row r="123" spans="1:3">
      <c r="A123" s="531">
        <v>9.0399999999999991</v>
      </c>
      <c r="B123" s="502" t="s">
        <v>520</v>
      </c>
      <c r="C123" s="518" t="s">
        <v>610</v>
      </c>
    </row>
    <row r="124" spans="1:3">
      <c r="A124" s="531">
        <v>9.0500000000000007</v>
      </c>
      <c r="B124" s="502" t="s">
        <v>521</v>
      </c>
      <c r="C124" s="518" t="s">
        <v>611</v>
      </c>
    </row>
    <row r="125" spans="1:3" ht="24">
      <c r="A125" s="531">
        <v>9.06</v>
      </c>
      <c r="B125" s="502" t="s">
        <v>522</v>
      </c>
      <c r="C125" s="518" t="s">
        <v>612</v>
      </c>
    </row>
    <row r="126" spans="1:3">
      <c r="A126" s="531">
        <v>9.07</v>
      </c>
      <c r="B126" s="533" t="s">
        <v>523</v>
      </c>
      <c r="C126" s="518" t="s">
        <v>613</v>
      </c>
    </row>
    <row r="127" spans="1:3" ht="24">
      <c r="A127" s="531">
        <v>9.08</v>
      </c>
      <c r="B127" s="502" t="s">
        <v>524</v>
      </c>
      <c r="C127" s="518" t="s">
        <v>614</v>
      </c>
    </row>
    <row r="128" spans="1:3" ht="24">
      <c r="A128" s="531">
        <v>9.09</v>
      </c>
      <c r="B128" s="502" t="s">
        <v>525</v>
      </c>
      <c r="C128" s="518" t="s">
        <v>615</v>
      </c>
    </row>
    <row r="129" spans="1:3">
      <c r="A129" s="532">
        <v>9.1</v>
      </c>
      <c r="B129" s="502" t="s">
        <v>526</v>
      </c>
      <c r="C129" s="518" t="s">
        <v>616</v>
      </c>
    </row>
    <row r="130" spans="1:3">
      <c r="A130" s="531">
        <v>9.11</v>
      </c>
      <c r="B130" s="502" t="s">
        <v>527</v>
      </c>
      <c r="C130" s="518" t="s">
        <v>617</v>
      </c>
    </row>
    <row r="131" spans="1:3">
      <c r="A131" s="531">
        <v>9.1199999999999992</v>
      </c>
      <c r="B131" s="502" t="s">
        <v>528</v>
      </c>
      <c r="C131" s="518" t="s">
        <v>618</v>
      </c>
    </row>
    <row r="132" spans="1:3">
      <c r="A132" s="531">
        <v>9.1300000000000008</v>
      </c>
      <c r="B132" s="502" t="s">
        <v>529</v>
      </c>
      <c r="C132" s="518" t="s">
        <v>619</v>
      </c>
    </row>
    <row r="133" spans="1:3">
      <c r="A133" s="531">
        <v>9.14</v>
      </c>
      <c r="B133" s="502" t="s">
        <v>530</v>
      </c>
      <c r="C133" s="518" t="s">
        <v>620</v>
      </c>
    </row>
    <row r="134" spans="1:3">
      <c r="A134" s="531">
        <v>9.15</v>
      </c>
      <c r="B134" s="502" t="s">
        <v>531</v>
      </c>
      <c r="C134" s="518" t="s">
        <v>621</v>
      </c>
    </row>
    <row r="135" spans="1:3">
      <c r="A135" s="531">
        <v>9.16</v>
      </c>
      <c r="B135" s="502" t="s">
        <v>532</v>
      </c>
      <c r="C135" s="518" t="s">
        <v>622</v>
      </c>
    </row>
    <row r="136" spans="1:3">
      <c r="A136" s="531">
        <v>9.17</v>
      </c>
      <c r="B136" s="518" t="s">
        <v>533</v>
      </c>
      <c r="C136" s="518" t="s">
        <v>623</v>
      </c>
    </row>
    <row r="137" spans="1:3" ht="24">
      <c r="A137" s="531">
        <v>9.18</v>
      </c>
      <c r="B137" s="502" t="s">
        <v>534</v>
      </c>
      <c r="C137" s="518" t="s">
        <v>624</v>
      </c>
    </row>
    <row r="138" spans="1:3">
      <c r="A138" s="531">
        <v>9.19</v>
      </c>
      <c r="B138" s="502" t="s">
        <v>535</v>
      </c>
      <c r="C138" s="518" t="s">
        <v>625</v>
      </c>
    </row>
    <row r="139" spans="1:3">
      <c r="A139" s="532">
        <v>9.1999999999999993</v>
      </c>
      <c r="B139" s="502" t="s">
        <v>536</v>
      </c>
      <c r="C139" s="518" t="s">
        <v>626</v>
      </c>
    </row>
    <row r="140" spans="1:3">
      <c r="A140" s="531">
        <v>9.2100000000000009</v>
      </c>
      <c r="B140" s="502" t="s">
        <v>537</v>
      </c>
      <c r="C140" s="518" t="s">
        <v>627</v>
      </c>
    </row>
    <row r="141" spans="1:3">
      <c r="A141" s="531">
        <v>9.2200000000000006</v>
      </c>
      <c r="B141" s="502" t="s">
        <v>538</v>
      </c>
      <c r="C141" s="518" t="s">
        <v>628</v>
      </c>
    </row>
    <row r="142" spans="1:3" ht="24">
      <c r="A142" s="531">
        <v>9.23</v>
      </c>
      <c r="B142" s="502" t="s">
        <v>539</v>
      </c>
      <c r="C142" s="518" t="s">
        <v>629</v>
      </c>
    </row>
    <row r="143" spans="1:3" ht="24">
      <c r="A143" s="531">
        <v>9.24</v>
      </c>
      <c r="B143" s="502" t="s">
        <v>540</v>
      </c>
      <c r="C143" s="518" t="s">
        <v>630</v>
      </c>
    </row>
    <row r="144" spans="1:3">
      <c r="A144" s="531">
        <v>9.2500000000000107</v>
      </c>
      <c r="B144" s="502" t="s">
        <v>541</v>
      </c>
      <c r="C144" s="518" t="s">
        <v>631</v>
      </c>
    </row>
    <row r="145" spans="1:3" ht="24">
      <c r="A145" s="531">
        <v>9.2600000000000193</v>
      </c>
      <c r="B145" s="502" t="s">
        <v>632</v>
      </c>
      <c r="C145" s="530" t="s">
        <v>633</v>
      </c>
    </row>
    <row r="146" spans="1:3" s="339" customFormat="1" ht="24">
      <c r="A146" s="531">
        <v>9.2700000000000298</v>
      </c>
      <c r="B146" s="502" t="s">
        <v>99</v>
      </c>
      <c r="C146" s="530" t="s">
        <v>684</v>
      </c>
    </row>
    <row r="147" spans="1:3" s="339" customFormat="1">
      <c r="A147" s="506"/>
      <c r="B147" s="1034" t="s">
        <v>635</v>
      </c>
      <c r="C147" s="1035"/>
    </row>
    <row r="148" spans="1:3" s="339" customFormat="1">
      <c r="A148" s="505">
        <v>1</v>
      </c>
      <c r="B148" s="1036" t="s">
        <v>930</v>
      </c>
      <c r="C148" s="1037"/>
    </row>
    <row r="149" spans="1:3" s="339" customFormat="1">
      <c r="A149" s="505">
        <v>2</v>
      </c>
      <c r="B149" s="1036" t="s">
        <v>685</v>
      </c>
      <c r="C149" s="1037"/>
    </row>
    <row r="150" spans="1:3" s="339" customFormat="1">
      <c r="A150" s="505">
        <v>3</v>
      </c>
      <c r="B150" s="1036" t="s">
        <v>682</v>
      </c>
      <c r="C150" s="1037"/>
    </row>
    <row r="151" spans="1:3" s="339" customFormat="1">
      <c r="A151" s="506"/>
      <c r="B151" s="1034" t="s">
        <v>636</v>
      </c>
      <c r="C151" s="1035"/>
    </row>
    <row r="152" spans="1:3" s="339" customFormat="1">
      <c r="A152" s="505">
        <v>1</v>
      </c>
      <c r="B152" s="1045" t="s">
        <v>929</v>
      </c>
      <c r="C152" s="1046"/>
    </row>
    <row r="153" spans="1:3" s="339" customFormat="1">
      <c r="A153" s="505">
        <v>2</v>
      </c>
      <c r="B153" s="502" t="s">
        <v>866</v>
      </c>
      <c r="C153" s="528" t="s">
        <v>951</v>
      </c>
    </row>
    <row r="154" spans="1:3" ht="24">
      <c r="A154" s="505">
        <v>3</v>
      </c>
      <c r="B154" s="502" t="s">
        <v>865</v>
      </c>
      <c r="C154" s="528" t="s">
        <v>928</v>
      </c>
    </row>
    <row r="155" spans="1:3">
      <c r="A155" s="505">
        <v>4</v>
      </c>
      <c r="B155" s="502" t="s">
        <v>511</v>
      </c>
      <c r="C155" s="502" t="s">
        <v>952</v>
      </c>
    </row>
    <row r="156" spans="1:3" ht="24.9" customHeight="1">
      <c r="A156" s="506"/>
      <c r="B156" s="1034" t="s">
        <v>637</v>
      </c>
      <c r="C156" s="1035"/>
    </row>
    <row r="157" spans="1:3" ht="36">
      <c r="A157" s="505"/>
      <c r="B157" s="502" t="s">
        <v>917</v>
      </c>
      <c r="C157" s="507" t="s">
        <v>953</v>
      </c>
    </row>
    <row r="158" spans="1:3">
      <c r="A158" s="506"/>
      <c r="B158" s="1034" t="s">
        <v>638</v>
      </c>
      <c r="C158" s="1035"/>
    </row>
    <row r="159" spans="1:3" ht="39" customHeight="1">
      <c r="A159" s="506"/>
      <c r="B159" s="1043" t="s">
        <v>927</v>
      </c>
      <c r="C159" s="1044"/>
    </row>
    <row r="160" spans="1:3">
      <c r="A160" s="506" t="s">
        <v>639</v>
      </c>
      <c r="B160" s="529" t="s">
        <v>549</v>
      </c>
      <c r="C160" s="520" t="s">
        <v>640</v>
      </c>
    </row>
    <row r="161" spans="1:3">
      <c r="A161" s="506" t="s">
        <v>369</v>
      </c>
      <c r="B161" s="526" t="s">
        <v>550</v>
      </c>
      <c r="C161" s="528" t="s">
        <v>926</v>
      </c>
    </row>
    <row r="162" spans="1:3" ht="24">
      <c r="A162" s="506" t="s">
        <v>376</v>
      </c>
      <c r="B162" s="520" t="s">
        <v>551</v>
      </c>
      <c r="C162" s="528" t="s">
        <v>641</v>
      </c>
    </row>
    <row r="163" spans="1:3">
      <c r="A163" s="506" t="s">
        <v>642</v>
      </c>
      <c r="B163" s="526" t="s">
        <v>552</v>
      </c>
      <c r="C163" s="527" t="s">
        <v>643</v>
      </c>
    </row>
    <row r="164" spans="1:3" ht="24">
      <c r="A164" s="506" t="s">
        <v>644</v>
      </c>
      <c r="B164" s="526" t="s">
        <v>881</v>
      </c>
      <c r="C164" s="525" t="s">
        <v>925</v>
      </c>
    </row>
    <row r="165" spans="1:3" ht="24">
      <c r="A165" s="506" t="s">
        <v>377</v>
      </c>
      <c r="B165" s="526" t="s">
        <v>553</v>
      </c>
      <c r="C165" s="525" t="s">
        <v>646</v>
      </c>
    </row>
    <row r="166" spans="1:3" ht="24">
      <c r="A166" s="506" t="s">
        <v>645</v>
      </c>
      <c r="B166" s="523" t="s">
        <v>556</v>
      </c>
      <c r="C166" s="524" t="s">
        <v>653</v>
      </c>
    </row>
    <row r="167" spans="1:3" ht="24">
      <c r="A167" s="506" t="s">
        <v>647</v>
      </c>
      <c r="B167" s="523" t="s">
        <v>554</v>
      </c>
      <c r="C167" s="525" t="s">
        <v>649</v>
      </c>
    </row>
    <row r="168" spans="1:3" ht="26.4" customHeight="1">
      <c r="A168" s="506" t="s">
        <v>648</v>
      </c>
      <c r="B168" s="523" t="s">
        <v>555</v>
      </c>
      <c r="C168" s="524" t="s">
        <v>651</v>
      </c>
    </row>
    <row r="169" spans="1:3" ht="24">
      <c r="A169" s="506" t="s">
        <v>650</v>
      </c>
      <c r="B169" s="500" t="s">
        <v>557</v>
      </c>
      <c r="C169" s="524" t="s">
        <v>655</v>
      </c>
    </row>
    <row r="170" spans="1:3" ht="24">
      <c r="A170" s="506" t="s">
        <v>652</v>
      </c>
      <c r="B170" s="523" t="s">
        <v>558</v>
      </c>
      <c r="C170" s="522" t="s">
        <v>656</v>
      </c>
    </row>
    <row r="171" spans="1:3">
      <c r="A171" s="506" t="s">
        <v>654</v>
      </c>
      <c r="B171" s="521" t="s">
        <v>559</v>
      </c>
      <c r="C171" s="520" t="s">
        <v>657</v>
      </c>
    </row>
    <row r="172" spans="1:3" ht="24">
      <c r="A172" s="506"/>
      <c r="B172" s="519" t="s">
        <v>924</v>
      </c>
      <c r="C172" s="518" t="s">
        <v>658</v>
      </c>
    </row>
    <row r="173" spans="1:3" ht="24">
      <c r="A173" s="506"/>
      <c r="B173" s="519" t="s">
        <v>923</v>
      </c>
      <c r="C173" s="518" t="s">
        <v>659</v>
      </c>
    </row>
    <row r="174" spans="1:3" ht="24">
      <c r="A174" s="506"/>
      <c r="B174" s="519" t="s">
        <v>922</v>
      </c>
      <c r="C174" s="518" t="s">
        <v>660</v>
      </c>
    </row>
    <row r="175" spans="1:3">
      <c r="A175" s="506"/>
      <c r="B175" s="1034" t="s">
        <v>661</v>
      </c>
      <c r="C175" s="1035"/>
    </row>
    <row r="176" spans="1:3">
      <c r="A176" s="506"/>
      <c r="B176" s="1036" t="s">
        <v>921</v>
      </c>
      <c r="C176" s="1037"/>
    </row>
    <row r="177" spans="1:3">
      <c r="A177" s="505">
        <v>1</v>
      </c>
      <c r="B177" s="518" t="s">
        <v>563</v>
      </c>
      <c r="C177" s="518" t="s">
        <v>563</v>
      </c>
    </row>
    <row r="178" spans="1:3" ht="24">
      <c r="A178" s="505">
        <v>2</v>
      </c>
      <c r="B178" s="518" t="s">
        <v>662</v>
      </c>
      <c r="C178" s="518" t="s">
        <v>663</v>
      </c>
    </row>
    <row r="179" spans="1:3">
      <c r="A179" s="505">
        <v>3</v>
      </c>
      <c r="B179" s="518" t="s">
        <v>565</v>
      </c>
      <c r="C179" s="518" t="s">
        <v>664</v>
      </c>
    </row>
    <row r="180" spans="1:3" ht="24">
      <c r="A180" s="505">
        <v>4</v>
      </c>
      <c r="B180" s="518" t="s">
        <v>566</v>
      </c>
      <c r="C180" s="518" t="s">
        <v>665</v>
      </c>
    </row>
    <row r="181" spans="1:3" ht="24">
      <c r="A181" s="505">
        <v>5</v>
      </c>
      <c r="B181" s="518" t="s">
        <v>567</v>
      </c>
      <c r="C181" s="518" t="s">
        <v>687</v>
      </c>
    </row>
    <row r="182" spans="1:3" ht="48">
      <c r="A182" s="505">
        <v>6</v>
      </c>
      <c r="B182" s="518" t="s">
        <v>568</v>
      </c>
      <c r="C182" s="518" t="s">
        <v>666</v>
      </c>
    </row>
    <row r="183" spans="1:3">
      <c r="A183" s="506"/>
      <c r="B183" s="1034" t="s">
        <v>667</v>
      </c>
      <c r="C183" s="1035"/>
    </row>
    <row r="184" spans="1:3">
      <c r="A184" s="506"/>
      <c r="B184" s="1038" t="s">
        <v>920</v>
      </c>
      <c r="C184" s="1039"/>
    </row>
    <row r="185" spans="1:3" ht="24">
      <c r="A185" s="506">
        <v>1.1000000000000001</v>
      </c>
      <c r="B185" s="517" t="s">
        <v>573</v>
      </c>
      <c r="C185" s="515" t="s">
        <v>668</v>
      </c>
    </row>
    <row r="186" spans="1:3" ht="50.1" customHeight="1">
      <c r="A186" s="506" t="s">
        <v>157</v>
      </c>
      <c r="B186" s="501" t="s">
        <v>574</v>
      </c>
      <c r="C186" s="515" t="s">
        <v>669</v>
      </c>
    </row>
    <row r="187" spans="1:3">
      <c r="A187" s="506" t="s">
        <v>575</v>
      </c>
      <c r="B187" s="516" t="s">
        <v>576</v>
      </c>
      <c r="C187" s="1040" t="s">
        <v>919</v>
      </c>
    </row>
    <row r="188" spans="1:3">
      <c r="A188" s="506" t="s">
        <v>577</v>
      </c>
      <c r="B188" s="516" t="s">
        <v>578</v>
      </c>
      <c r="C188" s="1040"/>
    </row>
    <row r="189" spans="1:3">
      <c r="A189" s="506" t="s">
        <v>579</v>
      </c>
      <c r="B189" s="516" t="s">
        <v>580</v>
      </c>
      <c r="C189" s="1040"/>
    </row>
    <row r="190" spans="1:3">
      <c r="A190" s="506" t="s">
        <v>581</v>
      </c>
      <c r="B190" s="516" t="s">
        <v>582</v>
      </c>
      <c r="C190" s="1040"/>
    </row>
    <row r="191" spans="1:3" ht="25.5" customHeight="1">
      <c r="A191" s="506">
        <v>1.2</v>
      </c>
      <c r="B191" s="514" t="s">
        <v>895</v>
      </c>
      <c r="C191" s="499" t="s">
        <v>954</v>
      </c>
    </row>
    <row r="192" spans="1:3" ht="24">
      <c r="A192" s="506" t="s">
        <v>584</v>
      </c>
      <c r="B192" s="509" t="s">
        <v>585</v>
      </c>
      <c r="C192" s="512" t="s">
        <v>670</v>
      </c>
    </row>
    <row r="193" spans="1:4" ht="24">
      <c r="A193" s="506" t="s">
        <v>586</v>
      </c>
      <c r="B193" s="513" t="s">
        <v>587</v>
      </c>
      <c r="C193" s="512" t="s">
        <v>671</v>
      </c>
    </row>
    <row r="194" spans="1:4" ht="26.1" customHeight="1">
      <c r="A194" s="506" t="s">
        <v>588</v>
      </c>
      <c r="B194" s="511" t="s">
        <v>589</v>
      </c>
      <c r="C194" s="499" t="s">
        <v>672</v>
      </c>
    </row>
    <row r="195" spans="1:4" ht="24">
      <c r="A195" s="506" t="s">
        <v>590</v>
      </c>
      <c r="B195" s="510" t="s">
        <v>591</v>
      </c>
      <c r="C195" s="499" t="s">
        <v>673</v>
      </c>
      <c r="D195" s="340"/>
    </row>
    <row r="196" spans="1:4" ht="12.6">
      <c r="A196" s="506">
        <v>1.4</v>
      </c>
      <c r="B196" s="509" t="s">
        <v>680</v>
      </c>
      <c r="C196" s="508" t="s">
        <v>674</v>
      </c>
      <c r="D196" s="341"/>
    </row>
    <row r="197" spans="1:4" ht="12.6">
      <c r="A197" s="506">
        <v>1.5</v>
      </c>
      <c r="B197" s="509" t="s">
        <v>681</v>
      </c>
      <c r="C197" s="508" t="s">
        <v>674</v>
      </c>
      <c r="D197" s="342"/>
    </row>
    <row r="198" spans="1:4" ht="12.6">
      <c r="A198" s="506"/>
      <c r="B198" s="1026" t="s">
        <v>675</v>
      </c>
      <c r="C198" s="1026"/>
      <c r="D198" s="342"/>
    </row>
    <row r="199" spans="1:4" ht="12.6">
      <c r="A199" s="506"/>
      <c r="B199" s="1038" t="s">
        <v>918</v>
      </c>
      <c r="C199" s="1038"/>
      <c r="D199" s="342"/>
    </row>
    <row r="200" spans="1:4" ht="12.6">
      <c r="A200" s="505"/>
      <c r="B200" s="502" t="s">
        <v>917</v>
      </c>
      <c r="C200" s="507" t="s">
        <v>951</v>
      </c>
      <c r="D200" s="342"/>
    </row>
    <row r="201" spans="1:4" ht="12.6">
      <c r="A201" s="506"/>
      <c r="B201" s="1026" t="s">
        <v>676</v>
      </c>
      <c r="C201" s="1026"/>
      <c r="D201" s="343"/>
    </row>
    <row r="202" spans="1:4" ht="12.6">
      <c r="A202" s="505"/>
      <c r="B202" s="1041" t="s">
        <v>916</v>
      </c>
      <c r="C202" s="1041"/>
      <c r="D202" s="344"/>
    </row>
    <row r="203" spans="1:4" ht="12.6">
      <c r="B203" s="1026" t="s">
        <v>714</v>
      </c>
      <c r="C203" s="1026"/>
      <c r="D203" s="345"/>
    </row>
    <row r="204" spans="1:4" ht="24">
      <c r="A204" s="501">
        <v>1</v>
      </c>
      <c r="B204" s="502" t="s">
        <v>690</v>
      </c>
      <c r="C204" s="499" t="s">
        <v>702</v>
      </c>
      <c r="D204" s="344"/>
    </row>
    <row r="205" spans="1:4" ht="18" customHeight="1">
      <c r="A205" s="501">
        <v>2</v>
      </c>
      <c r="B205" s="502" t="s">
        <v>691</v>
      </c>
      <c r="C205" s="499" t="s">
        <v>703</v>
      </c>
      <c r="D205" s="345"/>
    </row>
    <row r="206" spans="1:4" ht="24">
      <c r="A206" s="501">
        <v>3</v>
      </c>
      <c r="B206" s="502" t="s">
        <v>692</v>
      </c>
      <c r="C206" s="502" t="s">
        <v>704</v>
      </c>
      <c r="D206" s="346"/>
    </row>
    <row r="207" spans="1:4" ht="12.6">
      <c r="A207" s="501">
        <v>4</v>
      </c>
      <c r="B207" s="502" t="s">
        <v>693</v>
      </c>
      <c r="C207" s="502" t="s">
        <v>705</v>
      </c>
      <c r="D207" s="346"/>
    </row>
    <row r="208" spans="1:4" ht="24">
      <c r="A208" s="501">
        <v>5</v>
      </c>
      <c r="B208" s="502" t="s">
        <v>694</v>
      </c>
      <c r="C208" s="502" t="s">
        <v>706</v>
      </c>
    </row>
    <row r="209" spans="1:3" ht="24.6" customHeight="1">
      <c r="A209" s="501">
        <v>6</v>
      </c>
      <c r="B209" s="502" t="s">
        <v>695</v>
      </c>
      <c r="C209" s="502" t="s">
        <v>707</v>
      </c>
    </row>
    <row r="210" spans="1:3" ht="24">
      <c r="A210" s="501">
        <v>7</v>
      </c>
      <c r="B210" s="502" t="s">
        <v>696</v>
      </c>
      <c r="C210" s="502" t="s">
        <v>708</v>
      </c>
    </row>
    <row r="211" spans="1:3">
      <c r="A211" s="501">
        <v>7.1</v>
      </c>
      <c r="B211" s="504" t="s">
        <v>697</v>
      </c>
      <c r="C211" s="502" t="s">
        <v>709</v>
      </c>
    </row>
    <row r="212" spans="1:3">
      <c r="A212" s="501">
        <v>7.2</v>
      </c>
      <c r="B212" s="504" t="s">
        <v>698</v>
      </c>
      <c r="C212" s="502" t="s">
        <v>710</v>
      </c>
    </row>
    <row r="213" spans="1:3">
      <c r="A213" s="501">
        <v>7.3</v>
      </c>
      <c r="B213" s="503" t="s">
        <v>699</v>
      </c>
      <c r="C213" s="502" t="s">
        <v>711</v>
      </c>
    </row>
    <row r="214" spans="1:3" ht="39.6" customHeight="1">
      <c r="A214" s="501">
        <v>8</v>
      </c>
      <c r="B214" s="502" t="s">
        <v>700</v>
      </c>
      <c r="C214" s="499" t="s">
        <v>712</v>
      </c>
    </row>
    <row r="215" spans="1:3">
      <c r="A215" s="501">
        <v>9</v>
      </c>
      <c r="B215" s="502" t="s">
        <v>701</v>
      </c>
      <c r="C215" s="499" t="s">
        <v>713</v>
      </c>
    </row>
    <row r="216" spans="1:3" ht="24">
      <c r="A216" s="544">
        <v>10.1</v>
      </c>
      <c r="B216" s="545" t="s">
        <v>721</v>
      </c>
      <c r="C216" s="536" t="s">
        <v>722</v>
      </c>
    </row>
    <row r="217" spans="1:3">
      <c r="A217" s="1042"/>
      <c r="B217" s="546" t="s">
        <v>908</v>
      </c>
      <c r="C217" s="499" t="s">
        <v>915</v>
      </c>
    </row>
    <row r="218" spans="1:3">
      <c r="A218" s="1042"/>
      <c r="B218" s="500" t="s">
        <v>572</v>
      </c>
      <c r="C218" s="499" t="s">
        <v>914</v>
      </c>
    </row>
    <row r="219" spans="1:3">
      <c r="A219" s="1042"/>
      <c r="B219" s="500" t="s">
        <v>907</v>
      </c>
      <c r="C219" s="499" t="s">
        <v>955</v>
      </c>
    </row>
    <row r="220" spans="1:3">
      <c r="A220" s="1042"/>
      <c r="B220" s="500" t="s">
        <v>715</v>
      </c>
      <c r="C220" s="499" t="s">
        <v>913</v>
      </c>
    </row>
    <row r="221" spans="1:3" ht="24">
      <c r="A221" s="1042"/>
      <c r="B221" s="500" t="s">
        <v>719</v>
      </c>
      <c r="C221" s="515" t="s">
        <v>912</v>
      </c>
    </row>
    <row r="222" spans="1:3" ht="36">
      <c r="A222" s="1042"/>
      <c r="B222" s="500" t="s">
        <v>718</v>
      </c>
      <c r="C222" s="499" t="s">
        <v>911</v>
      </c>
    </row>
    <row r="223" spans="1:3">
      <c r="A223" s="1042"/>
      <c r="B223" s="500" t="s">
        <v>956</v>
      </c>
      <c r="C223" s="499" t="s">
        <v>910</v>
      </c>
    </row>
    <row r="224" spans="1:3" ht="24">
      <c r="A224" s="1042"/>
      <c r="B224" s="500" t="s">
        <v>957</v>
      </c>
      <c r="C224" s="499" t="s">
        <v>909</v>
      </c>
    </row>
    <row r="225" spans="1:3" ht="12.6">
      <c r="A225" s="537"/>
      <c r="B225" s="538"/>
      <c r="C225" s="539"/>
    </row>
    <row r="226" spans="1:3" ht="12.6">
      <c r="A226" s="537"/>
      <c r="B226" s="539"/>
      <c r="C226" s="540"/>
    </row>
    <row r="227" spans="1:3" ht="12.6">
      <c r="A227" s="537"/>
      <c r="B227" s="539"/>
      <c r="C227" s="540"/>
    </row>
    <row r="228" spans="1:3" ht="12.6">
      <c r="A228" s="537"/>
      <c r="B228" s="541"/>
      <c r="C228" s="540"/>
    </row>
    <row r="229" spans="1:3">
      <c r="A229" s="1033"/>
      <c r="B229" s="542"/>
      <c r="C229" s="540"/>
    </row>
    <row r="230" spans="1:3">
      <c r="A230" s="1033"/>
      <c r="B230" s="542"/>
      <c r="C230" s="540"/>
    </row>
    <row r="231" spans="1:3">
      <c r="A231" s="1033"/>
      <c r="B231" s="542"/>
      <c r="C231" s="540"/>
    </row>
    <row r="232" spans="1:3">
      <c r="A232" s="1033"/>
      <c r="B232" s="542"/>
      <c r="C232" s="543"/>
    </row>
    <row r="233" spans="1:3" ht="40.5" customHeight="1">
      <c r="A233" s="1033"/>
      <c r="B233" s="542"/>
      <c r="C233" s="540"/>
    </row>
    <row r="234" spans="1:3" ht="24" customHeight="1">
      <c r="A234" s="1033"/>
      <c r="B234" s="542"/>
      <c r="C234" s="540"/>
    </row>
    <row r="235" spans="1:3">
      <c r="A235" s="1033"/>
      <c r="B235" s="542"/>
      <c r="C235" s="540"/>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zoomScale="80" zoomScaleNormal="80" workbookViewId="0">
      <selection activeCell="K13" sqref="K13"/>
    </sheetView>
  </sheetViews>
  <sheetFormatPr defaultRowHeight="14.4"/>
  <cols>
    <col min="2" max="2" width="66.5546875" customWidth="1"/>
    <col min="3" max="8" width="13.109375" customWidth="1"/>
  </cols>
  <sheetData>
    <row r="1" spans="1:8">
      <c r="A1" s="17" t="s">
        <v>108</v>
      </c>
      <c r="B1" s="290" t="str">
        <f>Info!C2</f>
        <v>სს ”ლიბერთი ბანკი”</v>
      </c>
      <c r="C1" s="16"/>
      <c r="D1" s="220"/>
      <c r="E1" s="220"/>
      <c r="F1" s="220"/>
      <c r="G1" s="220"/>
    </row>
    <row r="2" spans="1:8">
      <c r="A2" s="17" t="s">
        <v>109</v>
      </c>
      <c r="B2" s="555">
        <f>'1. key ratios'!B2</f>
        <v>45107</v>
      </c>
      <c r="C2" s="29"/>
      <c r="D2" s="18"/>
      <c r="E2" s="18"/>
      <c r="F2" s="18"/>
      <c r="G2" s="18"/>
      <c r="H2" s="1"/>
    </row>
    <row r="3" spans="1:8">
      <c r="A3" s="17"/>
      <c r="B3" s="16"/>
      <c r="C3" s="29"/>
      <c r="D3" s="18"/>
      <c r="E3" s="18"/>
      <c r="F3" s="18"/>
      <c r="G3" s="18"/>
      <c r="H3" s="1"/>
    </row>
    <row r="4" spans="1:8">
      <c r="A4" s="880" t="s">
        <v>25</v>
      </c>
      <c r="B4" s="878" t="s">
        <v>166</v>
      </c>
      <c r="C4" s="874" t="s">
        <v>114</v>
      </c>
      <c r="D4" s="874"/>
      <c r="E4" s="874"/>
      <c r="F4" s="874" t="s">
        <v>115</v>
      </c>
      <c r="G4" s="874"/>
      <c r="H4" s="874"/>
    </row>
    <row r="5" spans="1:8" ht="15.6" customHeight="1">
      <c r="A5" s="881"/>
      <c r="B5" s="879"/>
      <c r="C5" s="819" t="s">
        <v>26</v>
      </c>
      <c r="D5" s="819" t="s">
        <v>88</v>
      </c>
      <c r="E5" s="819" t="s">
        <v>66</v>
      </c>
      <c r="F5" s="819" t="s">
        <v>26</v>
      </c>
      <c r="G5" s="819" t="s">
        <v>88</v>
      </c>
      <c r="H5" s="819" t="s">
        <v>66</v>
      </c>
    </row>
    <row r="6" spans="1:8">
      <c r="A6" s="820">
        <v>1</v>
      </c>
      <c r="B6" s="378" t="s">
        <v>776</v>
      </c>
      <c r="C6" s="821">
        <f>SUM(C7:C12)</f>
        <v>229621824.97242886</v>
      </c>
      <c r="D6" s="821">
        <f>SUM(D7:D12)</f>
        <v>22193935.723244298</v>
      </c>
      <c r="E6" s="822">
        <f>C6+D6</f>
        <v>251815760.69567317</v>
      </c>
      <c r="F6" s="821">
        <f>SUM(F7:F12)</f>
        <v>192467266.6470083</v>
      </c>
      <c r="G6" s="821">
        <f>SUM(G7:G12)</f>
        <v>16089137.498880051</v>
      </c>
      <c r="H6" s="822">
        <f>F6+G6</f>
        <v>208556404.14588836</v>
      </c>
    </row>
    <row r="7" spans="1:8">
      <c r="A7" s="820">
        <v>1.1000000000000001</v>
      </c>
      <c r="B7" s="379" t="s">
        <v>730</v>
      </c>
      <c r="C7" s="821"/>
      <c r="D7" s="821"/>
      <c r="E7" s="822">
        <f t="shared" ref="E7:E45" si="0">C7+D7</f>
        <v>0</v>
      </c>
      <c r="F7" s="821"/>
      <c r="G7" s="821"/>
      <c r="H7" s="822">
        <f t="shared" ref="H7:H45" si="1">F7+G7</f>
        <v>0</v>
      </c>
    </row>
    <row r="8" spans="1:8" ht="20.399999999999999">
      <c r="A8" s="820">
        <v>1.2</v>
      </c>
      <c r="B8" s="379" t="s">
        <v>777</v>
      </c>
      <c r="C8" s="821"/>
      <c r="D8" s="821"/>
      <c r="E8" s="822">
        <f t="shared" si="0"/>
        <v>0</v>
      </c>
      <c r="F8" s="821"/>
      <c r="G8" s="821"/>
      <c r="H8" s="822">
        <f t="shared" si="1"/>
        <v>0</v>
      </c>
    </row>
    <row r="9" spans="1:8" ht="21.6" customHeight="1">
      <c r="A9" s="820">
        <v>1.3</v>
      </c>
      <c r="B9" s="374" t="s">
        <v>778</v>
      </c>
      <c r="C9" s="821"/>
      <c r="D9" s="821"/>
      <c r="E9" s="822">
        <f t="shared" si="0"/>
        <v>0</v>
      </c>
      <c r="F9" s="821"/>
      <c r="G9" s="821"/>
      <c r="H9" s="822">
        <f t="shared" si="1"/>
        <v>0</v>
      </c>
    </row>
    <row r="10" spans="1:8" ht="20.399999999999999">
      <c r="A10" s="820">
        <v>1.4</v>
      </c>
      <c r="B10" s="374" t="s">
        <v>734</v>
      </c>
      <c r="C10" s="821"/>
      <c r="D10" s="821"/>
      <c r="E10" s="822">
        <f t="shared" si="0"/>
        <v>0</v>
      </c>
      <c r="F10" s="821"/>
      <c r="G10" s="821"/>
      <c r="H10" s="822">
        <f t="shared" si="1"/>
        <v>0</v>
      </c>
    </row>
    <row r="11" spans="1:8">
      <c r="A11" s="820">
        <v>1.5</v>
      </c>
      <c r="B11" s="374" t="s">
        <v>737</v>
      </c>
      <c r="C11" s="821">
        <v>224005914.84242886</v>
      </c>
      <c r="D11" s="821">
        <v>21926456.553244296</v>
      </c>
      <c r="E11" s="822">
        <f t="shared" si="0"/>
        <v>245932371.39567316</v>
      </c>
      <c r="F11" s="821">
        <v>187292860.88700831</v>
      </c>
      <c r="G11" s="821">
        <v>15488053.10420105</v>
      </c>
      <c r="H11" s="822">
        <f t="shared" si="1"/>
        <v>202780913.99120936</v>
      </c>
    </row>
    <row r="12" spans="1:8">
      <c r="A12" s="820">
        <v>1.6</v>
      </c>
      <c r="B12" s="380" t="s">
        <v>99</v>
      </c>
      <c r="C12" s="821">
        <v>5615910.1299999999</v>
      </c>
      <c r="D12" s="821">
        <v>267479.17000000004</v>
      </c>
      <c r="E12" s="822">
        <f t="shared" si="0"/>
        <v>5883389.2999999998</v>
      </c>
      <c r="F12" s="821">
        <v>5174405.76</v>
      </c>
      <c r="G12" s="821">
        <v>601084.39467900014</v>
      </c>
      <c r="H12" s="822">
        <f t="shared" si="1"/>
        <v>5775490.1546790004</v>
      </c>
    </row>
    <row r="13" spans="1:8">
      <c r="A13" s="820">
        <v>2</v>
      </c>
      <c r="B13" s="381" t="s">
        <v>779</v>
      </c>
      <c r="C13" s="821">
        <f>SUM(C14:C17)</f>
        <v>-104737820.65730573</v>
      </c>
      <c r="D13" s="821">
        <f>SUM(D14:D17)</f>
        <v>-7761378.4523776965</v>
      </c>
      <c r="E13" s="822">
        <f t="shared" si="0"/>
        <v>-112499199.10968342</v>
      </c>
      <c r="F13" s="821">
        <f>SUM(F14:F17)</f>
        <v>-80599742.244436041</v>
      </c>
      <c r="G13" s="821">
        <f>SUM(G14:G17)</f>
        <v>-9206066.8716851436</v>
      </c>
      <c r="H13" s="822">
        <f t="shared" si="1"/>
        <v>-89805809.116121188</v>
      </c>
    </row>
    <row r="14" spans="1:8">
      <c r="A14" s="820">
        <v>2.1</v>
      </c>
      <c r="B14" s="374" t="s">
        <v>780</v>
      </c>
      <c r="C14" s="821"/>
      <c r="D14" s="821"/>
      <c r="E14" s="822">
        <f t="shared" si="0"/>
        <v>0</v>
      </c>
      <c r="F14" s="821"/>
      <c r="G14" s="821"/>
      <c r="H14" s="822">
        <f t="shared" si="1"/>
        <v>0</v>
      </c>
    </row>
    <row r="15" spans="1:8" ht="24.6" customHeight="1">
      <c r="A15" s="820">
        <v>2.2000000000000002</v>
      </c>
      <c r="B15" s="374" t="s">
        <v>781</v>
      </c>
      <c r="C15" s="821"/>
      <c r="D15" s="821"/>
      <c r="E15" s="822">
        <f t="shared" si="0"/>
        <v>0</v>
      </c>
      <c r="F15" s="821"/>
      <c r="G15" s="821"/>
      <c r="H15" s="822">
        <f t="shared" si="1"/>
        <v>0</v>
      </c>
    </row>
    <row r="16" spans="1:8" ht="20.399999999999999" customHeight="1">
      <c r="A16" s="820">
        <v>2.2999999999999998</v>
      </c>
      <c r="B16" s="374" t="s">
        <v>782</v>
      </c>
      <c r="C16" s="821">
        <v>-104514057.23730573</v>
      </c>
      <c r="D16" s="821">
        <v>-7298541.5023776963</v>
      </c>
      <c r="E16" s="822">
        <f t="shared" si="0"/>
        <v>-111812598.73968342</v>
      </c>
      <c r="F16" s="821">
        <v>-80447524.064436033</v>
      </c>
      <c r="G16" s="821">
        <v>-8560840.0816851445</v>
      </c>
      <c r="H16" s="822">
        <f t="shared" si="1"/>
        <v>-89008364.146121174</v>
      </c>
    </row>
    <row r="17" spans="1:8">
      <c r="A17" s="820">
        <v>2.4</v>
      </c>
      <c r="B17" s="374" t="s">
        <v>783</v>
      </c>
      <c r="C17" s="821">
        <v>-223763.41999999998</v>
      </c>
      <c r="D17" s="821">
        <v>-462836.9499999999</v>
      </c>
      <c r="E17" s="822">
        <f t="shared" si="0"/>
        <v>-686600.36999999988</v>
      </c>
      <c r="F17" s="821">
        <v>-152218.18</v>
      </c>
      <c r="G17" s="821">
        <v>-645226.78999999992</v>
      </c>
      <c r="H17" s="822">
        <f t="shared" si="1"/>
        <v>-797444.97</v>
      </c>
    </row>
    <row r="18" spans="1:8">
      <c r="A18" s="820">
        <v>3</v>
      </c>
      <c r="B18" s="381" t="s">
        <v>784</v>
      </c>
      <c r="C18" s="821"/>
      <c r="D18" s="821"/>
      <c r="E18" s="822">
        <f t="shared" si="0"/>
        <v>0</v>
      </c>
      <c r="F18" s="821"/>
      <c r="G18" s="821"/>
      <c r="H18" s="822">
        <f t="shared" si="1"/>
        <v>0</v>
      </c>
    </row>
    <row r="19" spans="1:8">
      <c r="A19" s="820">
        <v>4</v>
      </c>
      <c r="B19" s="381" t="s">
        <v>785</v>
      </c>
      <c r="C19" s="821">
        <v>19632222.709999941</v>
      </c>
      <c r="D19" s="821">
        <v>6272213.0299999965</v>
      </c>
      <c r="E19" s="822">
        <f t="shared" si="0"/>
        <v>25904435.739999939</v>
      </c>
      <c r="F19" s="821">
        <v>14425384.099999899</v>
      </c>
      <c r="G19" s="821">
        <v>4360483.2700000014</v>
      </c>
      <c r="H19" s="822">
        <f t="shared" si="1"/>
        <v>18785867.3699999</v>
      </c>
    </row>
    <row r="20" spans="1:8">
      <c r="A20" s="820">
        <v>5</v>
      </c>
      <c r="B20" s="381" t="s">
        <v>786</v>
      </c>
      <c r="C20" s="821">
        <v>-3329851.2300000004</v>
      </c>
      <c r="D20" s="821">
        <v>-8112703.3299999991</v>
      </c>
      <c r="E20" s="822">
        <f t="shared" si="0"/>
        <v>-11442554.559999999</v>
      </c>
      <c r="F20" s="821">
        <v>-1798800.12</v>
      </c>
      <c r="G20" s="821">
        <v>-6044576.5600000005</v>
      </c>
      <c r="H20" s="822">
        <f t="shared" si="1"/>
        <v>-7843376.6800000006</v>
      </c>
    </row>
    <row r="21" spans="1:8" ht="38.4" customHeight="1">
      <c r="A21" s="820">
        <v>6</v>
      </c>
      <c r="B21" s="381" t="s">
        <v>787</v>
      </c>
      <c r="C21" s="821">
        <v>-27332.39</v>
      </c>
      <c r="D21" s="821">
        <v>0</v>
      </c>
      <c r="E21" s="822">
        <f t="shared" si="0"/>
        <v>-27332.39</v>
      </c>
      <c r="F21" s="821">
        <v>391079.64</v>
      </c>
      <c r="G21" s="821">
        <v>0</v>
      </c>
      <c r="H21" s="822">
        <f t="shared" si="1"/>
        <v>391079.64</v>
      </c>
    </row>
    <row r="22" spans="1:8" ht="27.6" customHeight="1">
      <c r="A22" s="820">
        <v>7</v>
      </c>
      <c r="B22" s="381" t="s">
        <v>788</v>
      </c>
      <c r="C22" s="821"/>
      <c r="D22" s="821"/>
      <c r="E22" s="822">
        <f t="shared" si="0"/>
        <v>0</v>
      </c>
      <c r="F22" s="821"/>
      <c r="G22" s="821"/>
      <c r="H22" s="822">
        <f t="shared" si="1"/>
        <v>0</v>
      </c>
    </row>
    <row r="23" spans="1:8" ht="36.9" customHeight="1">
      <c r="A23" s="820">
        <v>8</v>
      </c>
      <c r="B23" s="382" t="s">
        <v>789</v>
      </c>
      <c r="C23" s="821"/>
      <c r="D23" s="821"/>
      <c r="E23" s="822">
        <f t="shared" si="0"/>
        <v>0</v>
      </c>
      <c r="F23" s="821"/>
      <c r="G23" s="821"/>
      <c r="H23" s="822">
        <f t="shared" si="1"/>
        <v>0</v>
      </c>
    </row>
    <row r="24" spans="1:8" ht="34.5" customHeight="1">
      <c r="A24" s="820">
        <v>9</v>
      </c>
      <c r="B24" s="382" t="s">
        <v>790</v>
      </c>
      <c r="C24" s="821"/>
      <c r="D24" s="821"/>
      <c r="E24" s="822">
        <f t="shared" si="0"/>
        <v>0</v>
      </c>
      <c r="F24" s="821"/>
      <c r="G24" s="821"/>
      <c r="H24" s="822">
        <f t="shared" si="1"/>
        <v>0</v>
      </c>
    </row>
    <row r="25" spans="1:8">
      <c r="A25" s="820">
        <v>10</v>
      </c>
      <c r="B25" s="381" t="s">
        <v>791</v>
      </c>
      <c r="C25" s="821"/>
      <c r="D25" s="821"/>
      <c r="E25" s="822">
        <f t="shared" si="0"/>
        <v>0</v>
      </c>
      <c r="F25" s="821"/>
      <c r="G25" s="821"/>
      <c r="H25" s="822">
        <f t="shared" si="1"/>
        <v>0</v>
      </c>
    </row>
    <row r="26" spans="1:8" ht="27" customHeight="1">
      <c r="A26" s="820">
        <v>11</v>
      </c>
      <c r="B26" s="383" t="s">
        <v>792</v>
      </c>
      <c r="C26" s="821"/>
      <c r="D26" s="821"/>
      <c r="E26" s="822">
        <f t="shared" si="0"/>
        <v>0</v>
      </c>
      <c r="F26" s="821"/>
      <c r="G26" s="821"/>
      <c r="H26" s="822">
        <f t="shared" si="1"/>
        <v>0</v>
      </c>
    </row>
    <row r="27" spans="1:8">
      <c r="A27" s="820">
        <v>12</v>
      </c>
      <c r="B27" s="381" t="s">
        <v>793</v>
      </c>
      <c r="C27" s="821">
        <v>9003880.0599999912</v>
      </c>
      <c r="D27" s="821">
        <v>0</v>
      </c>
      <c r="E27" s="822">
        <f t="shared" si="0"/>
        <v>9003880.0599999912</v>
      </c>
      <c r="F27" s="821">
        <v>12091532.529999986</v>
      </c>
      <c r="G27" s="821">
        <v>0</v>
      </c>
      <c r="H27" s="822">
        <f t="shared" si="1"/>
        <v>12091532.529999986</v>
      </c>
    </row>
    <row r="28" spans="1:8">
      <c r="A28" s="820">
        <v>13</v>
      </c>
      <c r="B28" s="384" t="s">
        <v>794</v>
      </c>
      <c r="C28" s="821">
        <v>-15759534.739999993</v>
      </c>
      <c r="D28" s="821"/>
      <c r="E28" s="822">
        <f t="shared" si="0"/>
        <v>-15759534.739999993</v>
      </c>
      <c r="F28" s="821">
        <v>-11541034.912584044</v>
      </c>
      <c r="G28" s="821"/>
      <c r="H28" s="822">
        <f t="shared" si="1"/>
        <v>-11541034.912584044</v>
      </c>
    </row>
    <row r="29" spans="1:8">
      <c r="A29" s="820">
        <v>14</v>
      </c>
      <c r="B29" s="385" t="s">
        <v>795</v>
      </c>
      <c r="C29" s="821">
        <f>SUM(C30:C31)</f>
        <v>-61455656.07</v>
      </c>
      <c r="D29" s="821">
        <f>SUM(D30:D31)</f>
        <v>0</v>
      </c>
      <c r="E29" s="822">
        <f t="shared" si="0"/>
        <v>-61455656.07</v>
      </c>
      <c r="F29" s="821">
        <f>SUM(F30:F31)</f>
        <v>-54987110.241609886</v>
      </c>
      <c r="G29" s="821">
        <f>SUM(G30:G31)</f>
        <v>0</v>
      </c>
      <c r="H29" s="822">
        <f t="shared" si="1"/>
        <v>-54987110.241609886</v>
      </c>
    </row>
    <row r="30" spans="1:8">
      <c r="A30" s="820">
        <v>14.1</v>
      </c>
      <c r="B30" s="359" t="s">
        <v>796</v>
      </c>
      <c r="C30" s="821">
        <v>-57124384.960000001</v>
      </c>
      <c r="D30" s="821"/>
      <c r="E30" s="822">
        <f t="shared" si="0"/>
        <v>-57124384.960000001</v>
      </c>
      <c r="F30" s="821">
        <v>-48648223.101609886</v>
      </c>
      <c r="G30" s="821"/>
      <c r="H30" s="822">
        <f t="shared" si="1"/>
        <v>-48648223.101609886</v>
      </c>
    </row>
    <row r="31" spans="1:8">
      <c r="A31" s="820">
        <v>14.2</v>
      </c>
      <c r="B31" s="359" t="s">
        <v>797</v>
      </c>
      <c r="C31" s="821">
        <v>-4331271.1099999994</v>
      </c>
      <c r="D31" s="821"/>
      <c r="E31" s="822">
        <f t="shared" si="0"/>
        <v>-4331271.1099999994</v>
      </c>
      <c r="F31" s="821">
        <v>-6338887.1399999997</v>
      </c>
      <c r="G31" s="821"/>
      <c r="H31" s="822">
        <f t="shared" si="1"/>
        <v>-6338887.1399999997</v>
      </c>
    </row>
    <row r="32" spans="1:8">
      <c r="A32" s="820">
        <v>15</v>
      </c>
      <c r="B32" s="823" t="s">
        <v>798</v>
      </c>
      <c r="C32" s="821">
        <v>-17433109.510000002</v>
      </c>
      <c r="D32" s="821"/>
      <c r="E32" s="822">
        <f t="shared" si="0"/>
        <v>-17433109.510000002</v>
      </c>
      <c r="F32" s="821">
        <v>-17071985.131997809</v>
      </c>
      <c r="G32" s="821"/>
      <c r="H32" s="822">
        <f t="shared" si="1"/>
        <v>-17071985.131997809</v>
      </c>
    </row>
    <row r="33" spans="1:8" ht="22.5" customHeight="1">
      <c r="A33" s="820">
        <v>16</v>
      </c>
      <c r="B33" s="355" t="s">
        <v>799</v>
      </c>
      <c r="C33" s="821"/>
      <c r="D33" s="821"/>
      <c r="E33" s="822">
        <f t="shared" si="0"/>
        <v>0</v>
      </c>
      <c r="F33" s="821"/>
      <c r="G33" s="821"/>
      <c r="H33" s="822">
        <f t="shared" si="1"/>
        <v>0</v>
      </c>
    </row>
    <row r="34" spans="1:8">
      <c r="A34" s="820">
        <v>17</v>
      </c>
      <c r="B34" s="381" t="s">
        <v>800</v>
      </c>
      <c r="C34" s="821">
        <f>SUM(C35:C36)</f>
        <v>-59953.703204144724</v>
      </c>
      <c r="D34" s="821">
        <f>SUM(D35:D36)</f>
        <v>45368.16331297742</v>
      </c>
      <c r="E34" s="822">
        <f t="shared" si="0"/>
        <v>-14585.539891167304</v>
      </c>
      <c r="F34" s="821">
        <f>SUM(F35:F36)</f>
        <v>-789231.3682769828</v>
      </c>
      <c r="G34" s="821">
        <f>SUM(G35:G36)</f>
        <v>13520.193329745052</v>
      </c>
      <c r="H34" s="822">
        <f t="shared" si="1"/>
        <v>-775711.17494723771</v>
      </c>
    </row>
    <row r="35" spans="1:8">
      <c r="A35" s="820">
        <v>17.100000000000001</v>
      </c>
      <c r="B35" s="386" t="s">
        <v>801</v>
      </c>
      <c r="C35" s="821">
        <v>443287.94975944038</v>
      </c>
      <c r="D35" s="821">
        <v>24329.908212588292</v>
      </c>
      <c r="E35" s="822">
        <f t="shared" si="0"/>
        <v>467617.85797202867</v>
      </c>
      <c r="F35" s="821">
        <v>321967.00008040853</v>
      </c>
      <c r="G35" s="821">
        <v>13520.193329745052</v>
      </c>
      <c r="H35" s="822">
        <f t="shared" si="1"/>
        <v>335487.19341015356</v>
      </c>
    </row>
    <row r="36" spans="1:8">
      <c r="A36" s="820">
        <v>17.2</v>
      </c>
      <c r="B36" s="359" t="s">
        <v>802</v>
      </c>
      <c r="C36" s="821">
        <v>-503241.6529635851</v>
      </c>
      <c r="D36" s="821">
        <v>21038.255100389128</v>
      </c>
      <c r="E36" s="822">
        <f t="shared" si="0"/>
        <v>-482203.39786319598</v>
      </c>
      <c r="F36" s="821">
        <v>-1111198.3683573913</v>
      </c>
      <c r="G36" s="821">
        <v>0</v>
      </c>
      <c r="H36" s="822">
        <f t="shared" si="1"/>
        <v>-1111198.3683573913</v>
      </c>
    </row>
    <row r="37" spans="1:8" ht="41.4" customHeight="1">
      <c r="A37" s="820">
        <v>18</v>
      </c>
      <c r="B37" s="387" t="s">
        <v>803</v>
      </c>
      <c r="C37" s="821">
        <f>SUM(C38:C39)</f>
        <v>-22147714.316180166</v>
      </c>
      <c r="D37" s="821">
        <f>SUM(D38:D39)</f>
        <v>400546.30522747367</v>
      </c>
      <c r="E37" s="822">
        <f t="shared" si="0"/>
        <v>-21747168.010952692</v>
      </c>
      <c r="F37" s="821">
        <f>SUM(F38:F39)</f>
        <v>-24296898.595589697</v>
      </c>
      <c r="G37" s="821">
        <f>SUM(G38:G39)</f>
        <v>4579395.3874541353</v>
      </c>
      <c r="H37" s="822">
        <f t="shared" si="1"/>
        <v>-19717503.20813556</v>
      </c>
    </row>
    <row r="38" spans="1:8" ht="20.399999999999999">
      <c r="A38" s="820">
        <v>18.100000000000001</v>
      </c>
      <c r="B38" s="374" t="s">
        <v>804</v>
      </c>
      <c r="C38" s="821">
        <v>-2114162.91</v>
      </c>
      <c r="D38" s="821">
        <v>0</v>
      </c>
      <c r="E38" s="822">
        <f t="shared" si="0"/>
        <v>-2114162.91</v>
      </c>
      <c r="F38" s="821">
        <v>-11987084.889999999</v>
      </c>
      <c r="G38" s="821">
        <v>0</v>
      </c>
      <c r="H38" s="822">
        <f t="shared" si="1"/>
        <v>-11987084.889999999</v>
      </c>
    </row>
    <row r="39" spans="1:8">
      <c r="A39" s="820">
        <v>18.2</v>
      </c>
      <c r="B39" s="374" t="s">
        <v>805</v>
      </c>
      <c r="C39" s="821">
        <v>-20033551.406180166</v>
      </c>
      <c r="D39" s="821">
        <v>400546.30522747367</v>
      </c>
      <c r="E39" s="822">
        <f t="shared" si="0"/>
        <v>-19633005.100952692</v>
      </c>
      <c r="F39" s="821">
        <v>-12309813.705589697</v>
      </c>
      <c r="G39" s="821">
        <v>4579395.3874541353</v>
      </c>
      <c r="H39" s="822">
        <f t="shared" si="1"/>
        <v>-7730418.3181355614</v>
      </c>
    </row>
    <row r="40" spans="1:8" ht="24.6" customHeight="1">
      <c r="A40" s="820">
        <v>19</v>
      </c>
      <c r="B40" s="387" t="s">
        <v>806</v>
      </c>
      <c r="C40" s="821"/>
      <c r="D40" s="821"/>
      <c r="E40" s="822">
        <f t="shared" si="0"/>
        <v>0</v>
      </c>
      <c r="F40" s="821"/>
      <c r="G40" s="821"/>
      <c r="H40" s="822">
        <f t="shared" si="1"/>
        <v>0</v>
      </c>
    </row>
    <row r="41" spans="1:8" ht="24.9" customHeight="1">
      <c r="A41" s="820">
        <v>20</v>
      </c>
      <c r="B41" s="387" t="s">
        <v>807</v>
      </c>
      <c r="C41" s="821"/>
      <c r="D41" s="821"/>
      <c r="E41" s="822">
        <f t="shared" si="0"/>
        <v>0</v>
      </c>
      <c r="F41" s="821"/>
      <c r="G41" s="821"/>
      <c r="H41" s="822">
        <f t="shared" si="1"/>
        <v>0</v>
      </c>
    </row>
    <row r="42" spans="1:8" ht="33" customHeight="1">
      <c r="A42" s="820">
        <v>21</v>
      </c>
      <c r="B42" s="388" t="s">
        <v>808</v>
      </c>
      <c r="C42" s="821"/>
      <c r="D42" s="821"/>
      <c r="E42" s="822">
        <f t="shared" si="0"/>
        <v>0</v>
      </c>
      <c r="F42" s="821"/>
      <c r="G42" s="821"/>
      <c r="H42" s="822">
        <f t="shared" si="1"/>
        <v>0</v>
      </c>
    </row>
    <row r="43" spans="1:8">
      <c r="A43" s="820">
        <v>22</v>
      </c>
      <c r="B43" s="824" t="s">
        <v>809</v>
      </c>
      <c r="C43" s="821">
        <f>SUM(C6,C13,C18,C19,C20,C21,C22,C23,C24,C25,C26,C27,C28,C29,C32,C33,C34,C37,C40,C41,C42)</f>
        <v>33306955.125738796</v>
      </c>
      <c r="D43" s="821">
        <f>SUM(D6,D13,D18,D19,D20,D21,D22,D23,D24,D25,D26,D27,D28,D29,D32,D33,D34,D37,D40,D41,D42)</f>
        <v>13037981.439407052</v>
      </c>
      <c r="E43" s="822">
        <f t="shared" si="0"/>
        <v>46344936.56514585</v>
      </c>
      <c r="F43" s="821">
        <f>SUM(F6,F13,F18,F19,F20,F21,F22,F23,F24,F25,F26,F27,F28,F29,F32,F33,F34,F37,F40,F41,F42)</f>
        <v>28290460.302513719</v>
      </c>
      <c r="G43" s="821">
        <f>SUM(G6,G13,G18,G19,G20,G21,G22,G23,G24,G25,G26,G27,G28,G29,G32,G33,G34,G37,G40,G41,G42)</f>
        <v>9791892.9179787897</v>
      </c>
      <c r="H43" s="822">
        <f t="shared" si="1"/>
        <v>38082353.220492512</v>
      </c>
    </row>
    <row r="44" spans="1:8">
      <c r="A44" s="820">
        <v>23</v>
      </c>
      <c r="B44" s="824" t="s">
        <v>810</v>
      </c>
      <c r="C44" s="821">
        <v>6572823.5300000003</v>
      </c>
      <c r="D44" s="821"/>
      <c r="E44" s="822">
        <f t="shared" si="0"/>
        <v>6572823.5300000003</v>
      </c>
      <c r="F44" s="821">
        <v>3064697.31</v>
      </c>
      <c r="G44" s="821"/>
      <c r="H44" s="822">
        <f t="shared" si="1"/>
        <v>3064697.31</v>
      </c>
    </row>
    <row r="45" spans="1:8">
      <c r="A45" s="820">
        <v>24</v>
      </c>
      <c r="B45" s="824" t="s">
        <v>811</v>
      </c>
      <c r="C45" s="821">
        <f>C43-C44</f>
        <v>26734131.595738795</v>
      </c>
      <c r="D45" s="821">
        <f>D43-D44</f>
        <v>13037981.439407052</v>
      </c>
      <c r="E45" s="822">
        <f t="shared" si="0"/>
        <v>39772113.035145849</v>
      </c>
      <c r="F45" s="821">
        <f>F43-F44</f>
        <v>25225762.99251372</v>
      </c>
      <c r="G45" s="821">
        <f>G43-G44</f>
        <v>9791892.9179787897</v>
      </c>
      <c r="H45" s="822">
        <f t="shared" si="1"/>
        <v>35017655.91049251</v>
      </c>
    </row>
  </sheetData>
  <mergeCells count="4">
    <mergeCell ref="B4:B5"/>
    <mergeCell ref="C4:E4"/>
    <mergeCell ref="F4:H4"/>
    <mergeCell ref="A4:A5"/>
  </mergeCells>
  <pageMargins left="0.7" right="0.7" top="0.75" bottom="0.75" header="0.3" footer="0.3"/>
  <pageSetup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zoomScale="80" zoomScaleNormal="80" workbookViewId="0">
      <selection activeCell="K13" sqref="K13"/>
    </sheetView>
  </sheetViews>
  <sheetFormatPr defaultRowHeight="14.4"/>
  <cols>
    <col min="1" max="1" width="8.6640625" style="390"/>
    <col min="2" max="2" width="87.5546875" bestFit="1" customWidth="1"/>
    <col min="3" max="3" width="14.6640625" customWidth="1"/>
    <col min="4" max="5" width="15.33203125" bestFit="1" customWidth="1"/>
    <col min="6" max="6" width="15" customWidth="1"/>
    <col min="7" max="7" width="14.33203125" bestFit="1" customWidth="1"/>
    <col min="8" max="8" width="15.44140625" bestFit="1" customWidth="1"/>
  </cols>
  <sheetData>
    <row r="1" spans="1:8">
      <c r="A1" s="17" t="s">
        <v>108</v>
      </c>
      <c r="B1" s="290" t="str">
        <f>Info!C2</f>
        <v>სს ”ლიბერთი ბანკი”</v>
      </c>
      <c r="C1" s="16"/>
      <c r="D1" s="220"/>
      <c r="E1" s="220"/>
      <c r="F1" s="220"/>
      <c r="G1" s="220"/>
    </row>
    <row r="2" spans="1:8">
      <c r="A2" s="17" t="s">
        <v>109</v>
      </c>
      <c r="B2" s="555">
        <f>'1. key ratios'!B2</f>
        <v>45107</v>
      </c>
      <c r="C2" s="29"/>
      <c r="D2" s="18"/>
      <c r="E2" s="18"/>
      <c r="F2" s="18"/>
      <c r="G2" s="18"/>
      <c r="H2" s="1"/>
    </row>
    <row r="3" spans="1:8">
      <c r="A3" s="17"/>
      <c r="B3" s="16"/>
      <c r="C3" s="29"/>
      <c r="D3" s="18"/>
      <c r="E3" s="18"/>
      <c r="F3" s="18"/>
      <c r="G3" s="18"/>
      <c r="H3" s="1"/>
    </row>
    <row r="4" spans="1:8">
      <c r="A4" s="882" t="s">
        <v>25</v>
      </c>
      <c r="B4" s="883" t="s">
        <v>151</v>
      </c>
      <c r="C4" s="884" t="s">
        <v>114</v>
      </c>
      <c r="D4" s="884"/>
      <c r="E4" s="884"/>
      <c r="F4" s="884" t="s">
        <v>115</v>
      </c>
      <c r="G4" s="884"/>
      <c r="H4" s="884"/>
    </row>
    <row r="5" spans="1:8">
      <c r="A5" s="882"/>
      <c r="B5" s="883"/>
      <c r="C5" s="819" t="s">
        <v>26</v>
      </c>
      <c r="D5" s="819" t="s">
        <v>88</v>
      </c>
      <c r="E5" s="819" t="s">
        <v>66</v>
      </c>
      <c r="F5" s="819" t="s">
        <v>26</v>
      </c>
      <c r="G5" s="819" t="s">
        <v>88</v>
      </c>
      <c r="H5" s="819" t="s">
        <v>66</v>
      </c>
    </row>
    <row r="6" spans="1:8">
      <c r="A6" s="825">
        <v>1</v>
      </c>
      <c r="B6" s="826" t="s">
        <v>812</v>
      </c>
      <c r="C6" s="590">
        <v>0</v>
      </c>
      <c r="D6" s="590">
        <v>0</v>
      </c>
      <c r="E6" s="591">
        <f t="shared" ref="E6:E43" si="0">C6+D6</f>
        <v>0</v>
      </c>
      <c r="F6" s="590">
        <v>0</v>
      </c>
      <c r="G6" s="590">
        <v>0</v>
      </c>
      <c r="H6" s="591">
        <f t="shared" ref="H6:H43" si="1">F6+G6</f>
        <v>0</v>
      </c>
    </row>
    <row r="7" spans="1:8">
      <c r="A7" s="825">
        <v>2</v>
      </c>
      <c r="B7" s="827" t="s">
        <v>177</v>
      </c>
      <c r="C7" s="590">
        <v>0</v>
      </c>
      <c r="D7" s="590">
        <v>0</v>
      </c>
      <c r="E7" s="591">
        <f t="shared" si="0"/>
        <v>0</v>
      </c>
      <c r="F7" s="590">
        <v>0</v>
      </c>
      <c r="G7" s="590">
        <v>0</v>
      </c>
      <c r="H7" s="591">
        <f t="shared" si="1"/>
        <v>0</v>
      </c>
    </row>
    <row r="8" spans="1:8">
      <c r="A8" s="825">
        <v>3</v>
      </c>
      <c r="B8" s="827" t="s">
        <v>179</v>
      </c>
      <c r="C8" s="590">
        <f>C9+C10</f>
        <v>469611545.83999997</v>
      </c>
      <c r="D8" s="590">
        <f>D9+D10</f>
        <v>16542235281.617001</v>
      </c>
      <c r="E8" s="591">
        <f t="shared" si="0"/>
        <v>17011846827.457001</v>
      </c>
      <c r="F8" s="590">
        <f>F9+F10</f>
        <v>375504331.81</v>
      </c>
      <c r="G8" s="590">
        <f>G9+G10</f>
        <v>8324428101.1730003</v>
      </c>
      <c r="H8" s="591">
        <f t="shared" si="1"/>
        <v>8699932432.9829998</v>
      </c>
    </row>
    <row r="9" spans="1:8">
      <c r="A9" s="825">
        <v>3.1</v>
      </c>
      <c r="B9" s="828" t="s">
        <v>813</v>
      </c>
      <c r="C9" s="590">
        <v>0</v>
      </c>
      <c r="D9" s="590">
        <v>0</v>
      </c>
      <c r="E9" s="591">
        <f t="shared" si="0"/>
        <v>0</v>
      </c>
      <c r="F9" s="590">
        <v>0</v>
      </c>
      <c r="G9" s="590">
        <v>0</v>
      </c>
      <c r="H9" s="591">
        <f t="shared" si="1"/>
        <v>0</v>
      </c>
    </row>
    <row r="10" spans="1:8">
      <c r="A10" s="825">
        <v>3.2</v>
      </c>
      <c r="B10" s="828" t="s">
        <v>814</v>
      </c>
      <c r="C10" s="590">
        <v>469611545.83999997</v>
      </c>
      <c r="D10" s="590">
        <v>16542235281.617001</v>
      </c>
      <c r="E10" s="591">
        <f t="shared" si="0"/>
        <v>17011846827.457001</v>
      </c>
      <c r="F10" s="590">
        <v>375504331.81</v>
      </c>
      <c r="G10" s="590">
        <v>8324428101.1730003</v>
      </c>
      <c r="H10" s="591">
        <f t="shared" si="1"/>
        <v>8699932432.9829998</v>
      </c>
    </row>
    <row r="11" spans="1:8" ht="30" customHeight="1">
      <c r="A11" s="825">
        <v>4</v>
      </c>
      <c r="B11" s="827" t="s">
        <v>178</v>
      </c>
      <c r="C11" s="590">
        <f>C12+C13</f>
        <v>196482000</v>
      </c>
      <c r="D11" s="590">
        <f>D12+D13</f>
        <v>0</v>
      </c>
      <c r="E11" s="591">
        <f t="shared" si="0"/>
        <v>196482000</v>
      </c>
      <c r="F11" s="590">
        <f>F12+F13</f>
        <v>60892000</v>
      </c>
      <c r="G11" s="590">
        <f>G12+G13</f>
        <v>0</v>
      </c>
      <c r="H11" s="591">
        <f t="shared" si="1"/>
        <v>60892000</v>
      </c>
    </row>
    <row r="12" spans="1:8">
      <c r="A12" s="825">
        <v>4.0999999999999996</v>
      </c>
      <c r="B12" s="828" t="s">
        <v>815</v>
      </c>
      <c r="C12" s="590">
        <v>196482000</v>
      </c>
      <c r="D12" s="590">
        <v>0</v>
      </c>
      <c r="E12" s="591">
        <f t="shared" si="0"/>
        <v>196482000</v>
      </c>
      <c r="F12" s="590">
        <v>60892000</v>
      </c>
      <c r="G12" s="590">
        <v>0</v>
      </c>
      <c r="H12" s="591">
        <f t="shared" si="1"/>
        <v>60892000</v>
      </c>
    </row>
    <row r="13" spans="1:8">
      <c r="A13" s="825">
        <v>4.2</v>
      </c>
      <c r="B13" s="828" t="s">
        <v>816</v>
      </c>
      <c r="C13" s="590">
        <v>0</v>
      </c>
      <c r="D13" s="590">
        <v>0</v>
      </c>
      <c r="E13" s="591">
        <f t="shared" si="0"/>
        <v>0</v>
      </c>
      <c r="F13" s="590">
        <v>0</v>
      </c>
      <c r="G13" s="590">
        <v>0</v>
      </c>
      <c r="H13" s="591">
        <f t="shared" si="1"/>
        <v>0</v>
      </c>
    </row>
    <row r="14" spans="1:8">
      <c r="A14" s="825">
        <v>5</v>
      </c>
      <c r="B14" s="829" t="s">
        <v>817</v>
      </c>
      <c r="C14" s="590">
        <f>C15+C16+C17+C23+C24+C25+C26</f>
        <v>215584982.63999999</v>
      </c>
      <c r="D14" s="590">
        <f>D15+D16+D17+D23+D24+D25+D26</f>
        <v>5140114127.9299994</v>
      </c>
      <c r="E14" s="591">
        <f t="shared" si="0"/>
        <v>5355699110.5699997</v>
      </c>
      <c r="F14" s="590">
        <f>F15+F16+F17+F23+F24+F25+F26</f>
        <v>204640531.25</v>
      </c>
      <c r="G14" s="590">
        <f>G15+G16+G17+G23+G24+G25+G26</f>
        <v>5302791776.0900011</v>
      </c>
      <c r="H14" s="591">
        <f t="shared" si="1"/>
        <v>5507432307.3400011</v>
      </c>
    </row>
    <row r="15" spans="1:8">
      <c r="A15" s="825">
        <v>5.0999999999999996</v>
      </c>
      <c r="B15" s="830" t="s">
        <v>818</v>
      </c>
      <c r="C15" s="590">
        <v>34938224.380000003</v>
      </c>
      <c r="D15" s="590">
        <v>7863427.6299999999</v>
      </c>
      <c r="E15" s="591">
        <f>C15+D15</f>
        <v>42801652.010000005</v>
      </c>
      <c r="F15" s="590">
        <v>33668809.560000002</v>
      </c>
      <c r="G15" s="590">
        <v>8820037.5899999999</v>
      </c>
      <c r="H15" s="591">
        <f t="shared" si="1"/>
        <v>42488847.150000006</v>
      </c>
    </row>
    <row r="16" spans="1:8">
      <c r="A16" s="825">
        <v>5.2</v>
      </c>
      <c r="B16" s="830" t="s">
        <v>819</v>
      </c>
      <c r="C16" s="590">
        <v>90966961.090000004</v>
      </c>
      <c r="D16" s="590">
        <v>106661171.90000001</v>
      </c>
      <c r="E16" s="591">
        <f>C16+D16</f>
        <v>197628132.99000001</v>
      </c>
      <c r="F16" s="590">
        <v>79427454.5</v>
      </c>
      <c r="G16" s="590">
        <v>123708583.59999999</v>
      </c>
      <c r="H16" s="591">
        <f t="shared" si="1"/>
        <v>203136038.09999999</v>
      </c>
    </row>
    <row r="17" spans="1:8">
      <c r="A17" s="825">
        <v>5.3</v>
      </c>
      <c r="B17" s="830" t="s">
        <v>820</v>
      </c>
      <c r="C17" s="590">
        <f>SUM(C18:C22)</f>
        <v>1531900</v>
      </c>
      <c r="D17" s="590">
        <f>SUM(D18:D22)</f>
        <v>3201287284.9999995</v>
      </c>
      <c r="E17" s="591">
        <f>C17+D17</f>
        <v>3202819184.9999995</v>
      </c>
      <c r="F17" s="590">
        <f>SUM(F18:F22)</f>
        <v>1209100</v>
      </c>
      <c r="G17" s="590">
        <f>SUM(G18:G22)</f>
        <v>3209081114.0000005</v>
      </c>
      <c r="H17" s="591">
        <f t="shared" si="1"/>
        <v>3210290214.0000005</v>
      </c>
    </row>
    <row r="18" spans="1:8">
      <c r="A18" s="825" t="s">
        <v>180</v>
      </c>
      <c r="B18" s="831" t="s">
        <v>821</v>
      </c>
      <c r="C18" s="590">
        <v>0</v>
      </c>
      <c r="D18" s="590">
        <v>636334319.39190042</v>
      </c>
      <c r="E18" s="591">
        <f t="shared" si="0"/>
        <v>636334319.39190042</v>
      </c>
      <c r="F18" s="590">
        <v>364800</v>
      </c>
      <c r="G18" s="590">
        <v>1189171063.6861966</v>
      </c>
      <c r="H18" s="591">
        <f t="shared" si="1"/>
        <v>1189535863.6861966</v>
      </c>
    </row>
    <row r="19" spans="1:8">
      <c r="A19" s="825" t="s">
        <v>181</v>
      </c>
      <c r="B19" s="832" t="s">
        <v>822</v>
      </c>
      <c r="C19" s="590">
        <v>299000</v>
      </c>
      <c r="D19" s="590">
        <v>997312305.80049968</v>
      </c>
      <c r="E19" s="591">
        <f t="shared" si="0"/>
        <v>997611305.80049968</v>
      </c>
      <c r="F19" s="590">
        <v>183000</v>
      </c>
      <c r="G19" s="590">
        <v>814547665.52250004</v>
      </c>
      <c r="H19" s="591">
        <f t="shared" si="1"/>
        <v>814730665.52250004</v>
      </c>
    </row>
    <row r="20" spans="1:8">
      <c r="A20" s="825" t="s">
        <v>182</v>
      </c>
      <c r="B20" s="832" t="s">
        <v>823</v>
      </c>
      <c r="C20" s="590">
        <v>0</v>
      </c>
      <c r="D20" s="590">
        <v>292851396.67690003</v>
      </c>
      <c r="E20" s="591">
        <f t="shared" si="0"/>
        <v>292851396.67690003</v>
      </c>
      <c r="F20" s="590">
        <v>0</v>
      </c>
      <c r="G20" s="590">
        <v>341495531.9060998</v>
      </c>
      <c r="H20" s="591">
        <f t="shared" si="1"/>
        <v>341495531.9060998</v>
      </c>
    </row>
    <row r="21" spans="1:8">
      <c r="A21" s="825" t="s">
        <v>183</v>
      </c>
      <c r="B21" s="832" t="s">
        <v>824</v>
      </c>
      <c r="C21" s="590">
        <v>1181900</v>
      </c>
      <c r="D21" s="590">
        <v>1152410107.5468998</v>
      </c>
      <c r="E21" s="591">
        <f t="shared" si="0"/>
        <v>1153592007.5468998</v>
      </c>
      <c r="F21" s="590">
        <v>610300</v>
      </c>
      <c r="G21" s="590">
        <v>784268052.06132376</v>
      </c>
      <c r="H21" s="591">
        <f t="shared" si="1"/>
        <v>784878352.06132376</v>
      </c>
    </row>
    <row r="22" spans="1:8">
      <c r="A22" s="825" t="s">
        <v>184</v>
      </c>
      <c r="B22" s="832" t="s">
        <v>541</v>
      </c>
      <c r="C22" s="590">
        <v>51000</v>
      </c>
      <c r="D22" s="590">
        <v>122379155.58379994</v>
      </c>
      <c r="E22" s="591">
        <f t="shared" si="0"/>
        <v>122430155.58379994</v>
      </c>
      <c r="F22" s="590">
        <v>51000</v>
      </c>
      <c r="G22" s="590">
        <v>79598800.823880017</v>
      </c>
      <c r="H22" s="591">
        <f t="shared" si="1"/>
        <v>79649800.823880017</v>
      </c>
    </row>
    <row r="23" spans="1:8">
      <c r="A23" s="825">
        <v>5.4</v>
      </c>
      <c r="B23" s="830" t="s">
        <v>825</v>
      </c>
      <c r="C23" s="590">
        <v>2760542.17</v>
      </c>
      <c r="D23" s="590">
        <v>419582090.19999999</v>
      </c>
      <c r="E23" s="591">
        <f t="shared" si="0"/>
        <v>422342632.37</v>
      </c>
      <c r="F23" s="590">
        <v>2747042.64</v>
      </c>
      <c r="G23" s="590">
        <v>244174676.80000001</v>
      </c>
      <c r="H23" s="591">
        <f t="shared" si="1"/>
        <v>246921719.44</v>
      </c>
    </row>
    <row r="24" spans="1:8">
      <c r="A24" s="825">
        <v>5.5</v>
      </c>
      <c r="B24" s="830" t="s">
        <v>826</v>
      </c>
      <c r="C24" s="590">
        <v>13625000</v>
      </c>
      <c r="D24" s="590">
        <v>578272086.29999995</v>
      </c>
      <c r="E24" s="591">
        <f t="shared" si="0"/>
        <v>591897086.29999995</v>
      </c>
      <c r="F24" s="590">
        <v>14125000</v>
      </c>
      <c r="G24" s="590">
        <v>637061691.39999998</v>
      </c>
      <c r="H24" s="591">
        <f t="shared" si="1"/>
        <v>651186691.39999998</v>
      </c>
    </row>
    <row r="25" spans="1:8">
      <c r="A25" s="825">
        <v>5.6</v>
      </c>
      <c r="B25" s="830" t="s">
        <v>827</v>
      </c>
      <c r="C25" s="590">
        <v>19000010</v>
      </c>
      <c r="D25" s="590">
        <v>483142905.19999999</v>
      </c>
      <c r="E25" s="591">
        <f t="shared" si="0"/>
        <v>502142915.19999999</v>
      </c>
      <c r="F25" s="590">
        <v>19000010</v>
      </c>
      <c r="G25" s="590">
        <v>699682605.89999998</v>
      </c>
      <c r="H25" s="591">
        <f t="shared" si="1"/>
        <v>718682615.89999998</v>
      </c>
    </row>
    <row r="26" spans="1:8">
      <c r="A26" s="825">
        <v>5.7</v>
      </c>
      <c r="B26" s="830" t="s">
        <v>541</v>
      </c>
      <c r="C26" s="590">
        <v>52762345</v>
      </c>
      <c r="D26" s="590">
        <v>343305161.69999999</v>
      </c>
      <c r="E26" s="591">
        <f t="shared" si="0"/>
        <v>396067506.69999999</v>
      </c>
      <c r="F26" s="590">
        <v>54463114.549999997</v>
      </c>
      <c r="G26" s="590">
        <v>380263066.80000001</v>
      </c>
      <c r="H26" s="591">
        <f t="shared" si="1"/>
        <v>434726181.35000002</v>
      </c>
    </row>
    <row r="27" spans="1:8">
      <c r="A27" s="825">
        <v>6</v>
      </c>
      <c r="B27" s="829" t="s">
        <v>828</v>
      </c>
      <c r="C27" s="590">
        <v>79763614.939999998</v>
      </c>
      <c r="D27" s="590">
        <v>116723099.23</v>
      </c>
      <c r="E27" s="591">
        <f t="shared" si="0"/>
        <v>196486714.17000002</v>
      </c>
      <c r="F27" s="590">
        <v>94272189.969999999</v>
      </c>
      <c r="G27" s="590">
        <v>99960196.976999998</v>
      </c>
      <c r="H27" s="591">
        <f t="shared" si="1"/>
        <v>194232386.947</v>
      </c>
    </row>
    <row r="28" spans="1:8">
      <c r="A28" s="825">
        <v>7</v>
      </c>
      <c r="B28" s="829" t="s">
        <v>829</v>
      </c>
      <c r="C28" s="590">
        <v>26146505.129999999</v>
      </c>
      <c r="D28" s="590">
        <v>10851165.938999999</v>
      </c>
      <c r="E28" s="591">
        <f t="shared" si="0"/>
        <v>36997671.068999998</v>
      </c>
      <c r="F28" s="590">
        <v>35159694.170000002</v>
      </c>
      <c r="G28" s="590">
        <v>7556646.8719999995</v>
      </c>
      <c r="H28" s="591">
        <f t="shared" si="1"/>
        <v>42716341.042000003</v>
      </c>
    </row>
    <row r="29" spans="1:8">
      <c r="A29" s="825">
        <v>8</v>
      </c>
      <c r="B29" s="829" t="s">
        <v>830</v>
      </c>
      <c r="C29" s="590">
        <v>0</v>
      </c>
      <c r="D29" s="590">
        <v>0</v>
      </c>
      <c r="E29" s="591">
        <f t="shared" si="0"/>
        <v>0</v>
      </c>
      <c r="F29" s="590">
        <v>0</v>
      </c>
      <c r="G29" s="590">
        <v>0</v>
      </c>
      <c r="H29" s="591">
        <f t="shared" si="1"/>
        <v>0</v>
      </c>
    </row>
    <row r="30" spans="1:8">
      <c r="A30" s="825">
        <v>9</v>
      </c>
      <c r="B30" s="827" t="s">
        <v>185</v>
      </c>
      <c r="C30" s="590">
        <f>C31+C32+C33+C34+C35+C36+C37</f>
        <v>107040800.99999999</v>
      </c>
      <c r="D30" s="590">
        <f>D31+D32+D33+D34+D35+D36+D37</f>
        <v>77298293.879999995</v>
      </c>
      <c r="E30" s="591">
        <f t="shared" si="0"/>
        <v>184339094.88</v>
      </c>
      <c r="F30" s="590">
        <f>F31+F32+F33+F34+F35+F36+F37</f>
        <v>179453122</v>
      </c>
      <c r="G30" s="590">
        <f>G31+G32+G33+G34+G35+G36+G37</f>
        <v>303181088.43000001</v>
      </c>
      <c r="H30" s="591">
        <f t="shared" si="1"/>
        <v>482634210.43000001</v>
      </c>
    </row>
    <row r="31" spans="1:8" ht="27.6">
      <c r="A31" s="825">
        <v>9.1</v>
      </c>
      <c r="B31" s="828" t="s">
        <v>831</v>
      </c>
      <c r="C31" s="590">
        <v>2873999.9999999851</v>
      </c>
      <c r="D31" s="590">
        <v>71886034</v>
      </c>
      <c r="E31" s="591">
        <f t="shared" si="0"/>
        <v>74760033.999999985</v>
      </c>
      <c r="F31" s="590">
        <v>15968909</v>
      </c>
      <c r="G31" s="590">
        <v>210372713.65000001</v>
      </c>
      <c r="H31" s="591">
        <f t="shared" si="1"/>
        <v>226341622.65000001</v>
      </c>
    </row>
    <row r="32" spans="1:8" ht="27.6">
      <c r="A32" s="825">
        <v>9.1999999999999993</v>
      </c>
      <c r="B32" s="828" t="s">
        <v>832</v>
      </c>
      <c r="C32" s="590">
        <v>104166801</v>
      </c>
      <c r="D32" s="590">
        <v>5412259.8799999999</v>
      </c>
      <c r="E32" s="591">
        <f t="shared" si="0"/>
        <v>109579060.88</v>
      </c>
      <c r="F32" s="590">
        <v>163484213</v>
      </c>
      <c r="G32" s="590">
        <v>92808374.780000001</v>
      </c>
      <c r="H32" s="591">
        <f t="shared" si="1"/>
        <v>256292587.78</v>
      </c>
    </row>
    <row r="33" spans="1:8" ht="27.6">
      <c r="A33" s="825">
        <v>9.3000000000000007</v>
      </c>
      <c r="B33" s="828" t="s">
        <v>833</v>
      </c>
      <c r="C33" s="590">
        <v>0</v>
      </c>
      <c r="D33" s="590">
        <v>0</v>
      </c>
      <c r="E33" s="591">
        <f t="shared" si="0"/>
        <v>0</v>
      </c>
      <c r="F33" s="590">
        <v>0</v>
      </c>
      <c r="G33" s="590">
        <v>0</v>
      </c>
      <c r="H33" s="591">
        <f t="shared" si="1"/>
        <v>0</v>
      </c>
    </row>
    <row r="34" spans="1:8">
      <c r="A34" s="825">
        <v>9.4</v>
      </c>
      <c r="B34" s="828" t="s">
        <v>834</v>
      </c>
      <c r="C34" s="590">
        <v>0</v>
      </c>
      <c r="D34" s="590">
        <v>0</v>
      </c>
      <c r="E34" s="591">
        <f t="shared" si="0"/>
        <v>0</v>
      </c>
      <c r="F34" s="590">
        <v>0</v>
      </c>
      <c r="G34" s="590">
        <v>0</v>
      </c>
      <c r="H34" s="591">
        <f t="shared" si="1"/>
        <v>0</v>
      </c>
    </row>
    <row r="35" spans="1:8">
      <c r="A35" s="825">
        <v>9.5</v>
      </c>
      <c r="B35" s="828" t="s">
        <v>835</v>
      </c>
      <c r="C35" s="590">
        <v>0</v>
      </c>
      <c r="D35" s="590">
        <v>0</v>
      </c>
      <c r="E35" s="591">
        <f t="shared" si="0"/>
        <v>0</v>
      </c>
      <c r="F35" s="590">
        <v>0</v>
      </c>
      <c r="G35" s="590">
        <v>0</v>
      </c>
      <c r="H35" s="591">
        <f t="shared" si="1"/>
        <v>0</v>
      </c>
    </row>
    <row r="36" spans="1:8" ht="27.6">
      <c r="A36" s="825">
        <v>9.6</v>
      </c>
      <c r="B36" s="828" t="s">
        <v>836</v>
      </c>
      <c r="C36" s="590">
        <v>0</v>
      </c>
      <c r="D36" s="590">
        <v>0</v>
      </c>
      <c r="E36" s="591">
        <f t="shared" si="0"/>
        <v>0</v>
      </c>
      <c r="F36" s="590">
        <v>0</v>
      </c>
      <c r="G36" s="590">
        <v>0</v>
      </c>
      <c r="H36" s="591">
        <f t="shared" si="1"/>
        <v>0</v>
      </c>
    </row>
    <row r="37" spans="1:8" ht="27.6">
      <c r="A37" s="825">
        <v>9.6999999999999993</v>
      </c>
      <c r="B37" s="828" t="s">
        <v>837</v>
      </c>
      <c r="C37" s="590">
        <v>0</v>
      </c>
      <c r="D37" s="590">
        <v>0</v>
      </c>
      <c r="E37" s="591">
        <f t="shared" si="0"/>
        <v>0</v>
      </c>
      <c r="F37" s="590">
        <v>0</v>
      </c>
      <c r="G37" s="590">
        <v>0</v>
      </c>
      <c r="H37" s="591">
        <f t="shared" si="1"/>
        <v>0</v>
      </c>
    </row>
    <row r="38" spans="1:8">
      <c r="A38" s="825">
        <v>10</v>
      </c>
      <c r="B38" s="833" t="s">
        <v>838</v>
      </c>
      <c r="C38" s="590">
        <f>C39+C40+C41+C42</f>
        <v>166261095.7599996</v>
      </c>
      <c r="D38" s="590">
        <f>D39+D40+D41+D42</f>
        <v>2831492.6834357106</v>
      </c>
      <c r="E38" s="591">
        <f t="shared" si="0"/>
        <v>169092588.44343531</v>
      </c>
      <c r="F38" s="590">
        <f>F39+F40+F41+F42</f>
        <v>175499930.35999951</v>
      </c>
      <c r="G38" s="590">
        <f>G39+G40+G41+G42</f>
        <v>1698607.0380097101</v>
      </c>
      <c r="H38" s="591">
        <f t="shared" si="1"/>
        <v>177198537.39800921</v>
      </c>
    </row>
    <row r="39" spans="1:8">
      <c r="A39" s="825">
        <v>10.1</v>
      </c>
      <c r="B39" s="828" t="s">
        <v>839</v>
      </c>
      <c r="C39" s="590">
        <v>3125660.1100000013</v>
      </c>
      <c r="D39" s="590">
        <v>108548.23881400001</v>
      </c>
      <c r="E39" s="591">
        <f t="shared" si="0"/>
        <v>3234208.3488140013</v>
      </c>
      <c r="F39" s="590">
        <v>22564861.569999941</v>
      </c>
      <c r="G39" s="590">
        <v>0</v>
      </c>
      <c r="H39" s="591">
        <f t="shared" si="1"/>
        <v>22564861.569999941</v>
      </c>
    </row>
    <row r="40" spans="1:8" ht="27.6">
      <c r="A40" s="825">
        <v>10.199999999999999</v>
      </c>
      <c r="B40" s="828" t="s">
        <v>840</v>
      </c>
      <c r="C40" s="590">
        <v>0</v>
      </c>
      <c r="D40" s="590">
        <v>0</v>
      </c>
      <c r="E40" s="591">
        <f t="shared" si="0"/>
        <v>0</v>
      </c>
      <c r="F40" s="590">
        <v>0</v>
      </c>
      <c r="G40" s="590">
        <v>0</v>
      </c>
      <c r="H40" s="591">
        <f t="shared" si="1"/>
        <v>0</v>
      </c>
    </row>
    <row r="41" spans="1:8" ht="27.6">
      <c r="A41" s="825">
        <v>10.3</v>
      </c>
      <c r="B41" s="828" t="s">
        <v>841</v>
      </c>
      <c r="C41" s="590">
        <v>163135435.64999959</v>
      </c>
      <c r="D41" s="590">
        <v>2722944.4446217106</v>
      </c>
      <c r="E41" s="591">
        <f t="shared" si="0"/>
        <v>165858380.0946213</v>
      </c>
      <c r="F41" s="590">
        <v>152935068.78999957</v>
      </c>
      <c r="G41" s="590">
        <v>1698607.0380097101</v>
      </c>
      <c r="H41" s="591">
        <f t="shared" si="1"/>
        <v>154633675.82800928</v>
      </c>
    </row>
    <row r="42" spans="1:8" ht="27.6">
      <c r="A42" s="825">
        <v>10.4</v>
      </c>
      <c r="B42" s="828" t="s">
        <v>842</v>
      </c>
      <c r="C42" s="590">
        <v>0</v>
      </c>
      <c r="D42" s="590">
        <v>0</v>
      </c>
      <c r="E42" s="591">
        <f t="shared" si="0"/>
        <v>0</v>
      </c>
      <c r="F42" s="590">
        <v>0</v>
      </c>
      <c r="G42" s="590">
        <v>0</v>
      </c>
      <c r="H42" s="591">
        <f t="shared" si="1"/>
        <v>0</v>
      </c>
    </row>
    <row r="43" spans="1:8">
      <c r="A43" s="825">
        <v>11</v>
      </c>
      <c r="B43" s="834" t="s">
        <v>186</v>
      </c>
      <c r="C43" s="590">
        <v>1629023</v>
      </c>
      <c r="D43" s="590">
        <v>522700</v>
      </c>
      <c r="E43" s="591">
        <f t="shared" si="0"/>
        <v>2151723</v>
      </c>
      <c r="F43" s="590">
        <v>281794</v>
      </c>
      <c r="G43" s="590">
        <v>2035902</v>
      </c>
      <c r="H43" s="591">
        <f t="shared" si="1"/>
        <v>2317696</v>
      </c>
    </row>
    <row r="44" spans="1:8">
      <c r="C44" s="391"/>
      <c r="D44" s="391"/>
      <c r="E44" s="391"/>
      <c r="F44" s="391"/>
      <c r="G44" s="391"/>
      <c r="H44" s="391"/>
    </row>
    <row r="45" spans="1:8">
      <c r="C45" s="391"/>
      <c r="D45" s="391"/>
      <c r="E45" s="391"/>
      <c r="F45" s="391"/>
      <c r="G45" s="391"/>
      <c r="H45" s="391"/>
    </row>
    <row r="46" spans="1:8">
      <c r="C46" s="391"/>
      <c r="D46" s="391"/>
      <c r="E46" s="391"/>
      <c r="F46" s="391"/>
      <c r="G46" s="391"/>
      <c r="H46" s="391"/>
    </row>
    <row r="47" spans="1:8">
      <c r="C47" s="391"/>
      <c r="D47" s="391"/>
      <c r="E47" s="391"/>
      <c r="F47" s="391"/>
      <c r="G47" s="391"/>
      <c r="H47" s="391"/>
    </row>
  </sheetData>
  <mergeCells count="4">
    <mergeCell ref="A4:A5"/>
    <mergeCell ref="B4:B5"/>
    <mergeCell ref="C4:E4"/>
    <mergeCell ref="F4:H4"/>
  </mergeCells>
  <pageMargins left="0.7" right="0.7" top="0.75" bottom="0.75" header="0.3" footer="0.3"/>
  <pageSetup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
  <sheetViews>
    <sheetView zoomScaleNormal="100" workbookViewId="0">
      <pane xSplit="1" ySplit="4" topLeftCell="B5" activePane="bottomRight" state="frozen"/>
      <selection activeCell="K13" sqref="K13"/>
      <selection pane="topRight" activeCell="K13" sqref="K13"/>
      <selection pane="bottomLeft" activeCell="K13" sqref="K13"/>
      <selection pane="bottomRight" activeCell="K13" sqref="K13"/>
    </sheetView>
  </sheetViews>
  <sheetFormatPr defaultColWidth="9.109375" defaultRowHeight="13.8"/>
  <cols>
    <col min="1" max="1" width="9.5546875" style="2" bestFit="1" customWidth="1"/>
    <col min="2" max="2" width="88.33203125" style="2" customWidth="1"/>
    <col min="3" max="4" width="14.44140625" style="2" bestFit="1" customWidth="1"/>
    <col min="5" max="7" width="14.6640625" style="12" bestFit="1" customWidth="1"/>
    <col min="8" max="11" width="9.6640625" style="12" customWidth="1"/>
    <col min="12" max="16384" width="9.109375" style="12"/>
  </cols>
  <sheetData>
    <row r="1" spans="1:8">
      <c r="A1" s="17" t="s">
        <v>108</v>
      </c>
      <c r="B1" s="557" t="str">
        <f>Info!C2</f>
        <v>სს ”ლიბერთი ბანკი”</v>
      </c>
      <c r="C1" s="16"/>
      <c r="D1" s="220"/>
    </row>
    <row r="2" spans="1:8">
      <c r="A2" s="17" t="s">
        <v>109</v>
      </c>
      <c r="B2" s="555">
        <f>'1. key ratios'!B2</f>
        <v>45107</v>
      </c>
      <c r="C2" s="29"/>
      <c r="D2" s="18"/>
      <c r="E2" s="11"/>
      <c r="F2" s="11"/>
      <c r="G2" s="11"/>
      <c r="H2" s="11"/>
    </row>
    <row r="3" spans="1:8">
      <c r="A3" s="17"/>
      <c r="B3" s="16"/>
      <c r="C3" s="29"/>
      <c r="D3" s="18"/>
      <c r="E3" s="11"/>
      <c r="F3" s="11"/>
      <c r="G3" s="11"/>
      <c r="H3" s="11"/>
    </row>
    <row r="4" spans="1:8" ht="15" customHeight="1" thickBot="1">
      <c r="A4" s="145" t="s">
        <v>253</v>
      </c>
      <c r="B4" s="146" t="s">
        <v>107</v>
      </c>
      <c r="C4" s="147" t="s">
        <v>87</v>
      </c>
    </row>
    <row r="5" spans="1:8" ht="15" customHeight="1">
      <c r="A5" s="598" t="s">
        <v>25</v>
      </c>
      <c r="B5" s="599"/>
      <c r="C5" s="302" t="str">
        <f>INT((MONTH($B$2))/3)&amp;"Q"&amp;"-"&amp;YEAR($B$2)</f>
        <v>2Q-2023</v>
      </c>
      <c r="D5" s="788" t="str">
        <f>IF(INT(MONTH($B$2))=3, "4"&amp;"Q"&amp;"-"&amp;YEAR($B$2)-1, IF(INT(MONTH($B$2))=6, "1"&amp;"Q"&amp;"-"&amp;YEAR($B$2), IF(INT(MONTH($B$2))=9, "2"&amp;"Q"&amp;"-"&amp;YEAR($B$2),IF(INT(MONTH($B$2))=12, "3"&amp;"Q"&amp;"-"&amp;YEAR($B$2), 0))))</f>
        <v>1Q-2023</v>
      </c>
      <c r="E5" s="744" t="str">
        <f>IF(INT(MONTH($B$2))=3, "3"&amp;"Q"&amp;"-"&amp;YEAR($B$2)-1, IF(INT(MONTH($B$2))=6, "4"&amp;"Q"&amp;"-"&amp;YEAR($B$2)-1, IF(INT(MONTH($B$2))=9, "1"&amp;"Q"&amp;"-"&amp;YEAR($B$2),IF(INT(MONTH($B$2))=12, "2"&amp;"Q"&amp;"-"&amp;YEAR($B$2), 0))))</f>
        <v>4Q-2022</v>
      </c>
      <c r="F5" s="302" t="str">
        <f>IF(INT(MONTH($B$2))=3, "2"&amp;"Q"&amp;"-"&amp;YEAR($B$2)-1, IF(INT(MONTH($B$2))=6, "3"&amp;"Q"&amp;"-"&amp;YEAR($B$2)-1, IF(INT(MONTH($B$2))=9, "4"&amp;"Q"&amp;"-"&amp;YEAR($B$2)-1,IF(INT(MONTH($B$2))=12, "1"&amp;"Q"&amp;"-"&amp;YEAR($B$2), 0))))</f>
        <v>3Q-2022</v>
      </c>
      <c r="G5" s="303" t="str">
        <f>IF(INT(MONTH($B$2))=3, "1"&amp;"Q"&amp;"-"&amp;YEAR($B$2)-1, IF(INT(MONTH($B$2))=6, "2"&amp;"Q"&amp;"-"&amp;YEAR($B$2)-1, IF(INT(MONTH($B$2))=9, "3"&amp;"Q"&amp;"-"&amp;YEAR($B$2)-1,IF(INT(MONTH($B$2))=12, "4"&amp;"Q"&amp;"-"&amp;YEAR($B$2)-1, 0))))</f>
        <v>2Q-2022</v>
      </c>
    </row>
    <row r="6" spans="1:8" ht="15" customHeight="1">
      <c r="A6" s="600">
        <v>1</v>
      </c>
      <c r="B6" s="601" t="s">
        <v>112</v>
      </c>
      <c r="C6" s="602">
        <f>C7+C9+C10</f>
        <v>2268079471.4187307</v>
      </c>
      <c r="D6" s="294">
        <f>D7+D9+D10</f>
        <v>2242914612.7673388</v>
      </c>
      <c r="E6" s="686">
        <f t="shared" ref="E6:G6" si="0">E7+E9+E10</f>
        <v>2319632463.9605579</v>
      </c>
      <c r="F6" s="686">
        <f t="shared" si="0"/>
        <v>2256347998</v>
      </c>
      <c r="G6" s="294">
        <f t="shared" si="0"/>
        <v>2199213262</v>
      </c>
    </row>
    <row r="7" spans="1:8" ht="15" customHeight="1">
      <c r="A7" s="600">
        <v>1.1000000000000001</v>
      </c>
      <c r="B7" s="603" t="s">
        <v>436</v>
      </c>
      <c r="C7" s="607">
        <v>2213201648.169136</v>
      </c>
      <c r="D7" s="295">
        <v>2198431158.9651175</v>
      </c>
      <c r="E7" s="786">
        <v>2275311776.6833458</v>
      </c>
      <c r="F7" s="604">
        <v>2189681516</v>
      </c>
      <c r="G7" s="295">
        <v>2115399084</v>
      </c>
    </row>
    <row r="8" spans="1:8" ht="27.6">
      <c r="A8" s="600" t="s">
        <v>157</v>
      </c>
      <c r="B8" s="605" t="s">
        <v>250</v>
      </c>
      <c r="C8" s="604">
        <v>0</v>
      </c>
      <c r="D8" s="295">
        <v>0</v>
      </c>
      <c r="E8" s="786">
        <v>0</v>
      </c>
      <c r="F8" s="604">
        <v>0</v>
      </c>
      <c r="G8" s="295">
        <v>0</v>
      </c>
    </row>
    <row r="9" spans="1:8" ht="15" customHeight="1">
      <c r="A9" s="600">
        <v>1.2</v>
      </c>
      <c r="B9" s="603" t="s">
        <v>21</v>
      </c>
      <c r="C9" s="604">
        <v>44114198.479594752</v>
      </c>
      <c r="D9" s="295">
        <v>33719829.032221504</v>
      </c>
      <c r="E9" s="786">
        <v>33496202.98721201</v>
      </c>
      <c r="F9" s="604">
        <v>55902857</v>
      </c>
      <c r="G9" s="295">
        <v>69844562</v>
      </c>
    </row>
    <row r="10" spans="1:8" ht="15" customHeight="1">
      <c r="A10" s="600">
        <v>1.3</v>
      </c>
      <c r="B10" s="606" t="s">
        <v>74</v>
      </c>
      <c r="C10" s="607">
        <v>10763624.77</v>
      </c>
      <c r="D10" s="295">
        <v>10763624.77</v>
      </c>
      <c r="E10" s="787">
        <v>10824484.289999999</v>
      </c>
      <c r="F10" s="604">
        <v>10763625</v>
      </c>
      <c r="G10" s="296">
        <v>13969616</v>
      </c>
    </row>
    <row r="11" spans="1:8" ht="15" customHeight="1">
      <c r="A11" s="600">
        <v>2</v>
      </c>
      <c r="B11" s="601" t="s">
        <v>113</v>
      </c>
      <c r="C11" s="604">
        <v>4467292.0140835429</v>
      </c>
      <c r="D11" s="295">
        <v>15507878.162166128</v>
      </c>
      <c r="E11" s="786">
        <v>16964315.872999772</v>
      </c>
      <c r="F11" s="604">
        <v>21776208</v>
      </c>
      <c r="G11" s="295">
        <v>18470152</v>
      </c>
    </row>
    <row r="12" spans="1:8" ht="15" customHeight="1">
      <c r="A12" s="608">
        <v>3</v>
      </c>
      <c r="B12" s="609" t="s">
        <v>111</v>
      </c>
      <c r="C12" s="607">
        <v>451569288.71260834</v>
      </c>
      <c r="D12" s="295">
        <v>451569288.71260834</v>
      </c>
      <c r="E12" s="787">
        <v>452774511.31249994</v>
      </c>
      <c r="F12" s="604">
        <v>395236760</v>
      </c>
      <c r="G12" s="296">
        <v>395236760</v>
      </c>
    </row>
    <row r="13" spans="1:8" ht="15" customHeight="1" thickBot="1">
      <c r="A13" s="610">
        <v>4</v>
      </c>
      <c r="B13" s="611" t="s">
        <v>158</v>
      </c>
      <c r="C13" s="612">
        <f>C6+C11+C12</f>
        <v>2724116052.1454225</v>
      </c>
      <c r="D13" s="297">
        <f>D6+D11+D12</f>
        <v>2709991779.6421132</v>
      </c>
      <c r="E13" s="297">
        <f t="shared" ref="E13:G13" si="1">E6+E11+E12</f>
        <v>2789371291.1460576</v>
      </c>
      <c r="F13" s="612">
        <f t="shared" si="1"/>
        <v>2673360966</v>
      </c>
      <c r="G13" s="297">
        <f t="shared" si="1"/>
        <v>2612920174</v>
      </c>
    </row>
    <row r="14" spans="1:8">
      <c r="B14" s="23"/>
    </row>
    <row r="15" spans="1:8" ht="27.6">
      <c r="B15" s="67" t="s">
        <v>437</v>
      </c>
    </row>
    <row r="16" spans="1:8">
      <c r="B16" s="67"/>
    </row>
    <row r="17" spans="2:2">
      <c r="B17" s="67"/>
    </row>
    <row r="18" spans="2:2">
      <c r="B18" s="67"/>
    </row>
  </sheetData>
  <pageMargins left="0.7" right="0.7" top="0.75" bottom="0.75"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0"/>
  <sheetViews>
    <sheetView showGridLines="0" zoomScale="90" zoomScaleNormal="90" workbookViewId="0">
      <pane xSplit="1" ySplit="4" topLeftCell="B5" activePane="bottomRight" state="frozen"/>
      <selection activeCell="K13" sqref="K13"/>
      <selection pane="topRight" activeCell="K13" sqref="K13"/>
      <selection pane="bottomLeft" activeCell="K13" sqref="K13"/>
      <selection pane="bottomRight" activeCell="K13" sqref="K13"/>
    </sheetView>
  </sheetViews>
  <sheetFormatPr defaultRowHeight="14.4"/>
  <cols>
    <col min="1" max="1" width="12" style="2" customWidth="1"/>
    <col min="2" max="2" width="60.44140625" style="2" customWidth="1"/>
    <col min="3" max="3" width="38.44140625" style="2" customWidth="1"/>
  </cols>
  <sheetData>
    <row r="1" spans="1:3">
      <c r="A1" s="2" t="s">
        <v>108</v>
      </c>
      <c r="B1" s="220" t="str">
        <f>Info!C2</f>
        <v>სს ”ლიბერთი ბანკი”</v>
      </c>
    </row>
    <row r="2" spans="1:3">
      <c r="A2" s="2" t="s">
        <v>109</v>
      </c>
      <c r="B2" s="555">
        <f>'1. key ratios'!B2</f>
        <v>45107</v>
      </c>
    </row>
    <row r="4" spans="1:3" ht="29.25" customHeight="1" thickBot="1">
      <c r="A4" s="159" t="s">
        <v>254</v>
      </c>
      <c r="B4" s="31" t="s">
        <v>91</v>
      </c>
      <c r="C4" s="13"/>
    </row>
    <row r="5" spans="1:3">
      <c r="A5" s="10"/>
      <c r="B5" s="292" t="s">
        <v>92</v>
      </c>
      <c r="C5" s="300" t="s">
        <v>450</v>
      </c>
    </row>
    <row r="6" spans="1:3">
      <c r="A6" s="592">
        <v>1</v>
      </c>
      <c r="B6" s="593" t="s">
        <v>961</v>
      </c>
      <c r="C6" s="594" t="s">
        <v>964</v>
      </c>
    </row>
    <row r="7" spans="1:3">
      <c r="A7" s="592">
        <v>2</v>
      </c>
      <c r="B7" s="593" t="s">
        <v>965</v>
      </c>
      <c r="C7" s="594" t="s">
        <v>966</v>
      </c>
    </row>
    <row r="8" spans="1:3">
      <c r="A8" s="592">
        <v>3</v>
      </c>
      <c r="B8" s="593" t="s">
        <v>967</v>
      </c>
      <c r="C8" s="594" t="s">
        <v>968</v>
      </c>
    </row>
    <row r="9" spans="1:3">
      <c r="A9" s="592">
        <v>4</v>
      </c>
      <c r="B9" s="593" t="s">
        <v>969</v>
      </c>
      <c r="C9" s="594" t="s">
        <v>968</v>
      </c>
    </row>
    <row r="10" spans="1:3">
      <c r="A10" s="592">
        <v>5</v>
      </c>
      <c r="B10" s="593" t="s">
        <v>970</v>
      </c>
      <c r="C10" s="594" t="s">
        <v>968</v>
      </c>
    </row>
    <row r="11" spans="1:3" ht="15">
      <c r="A11" s="14"/>
      <c r="B11" s="885"/>
      <c r="C11" s="886"/>
    </row>
    <row r="12" spans="1:3" ht="41.4">
      <c r="A12" s="14"/>
      <c r="B12" s="293" t="s">
        <v>93</v>
      </c>
      <c r="C12" s="301" t="s">
        <v>451</v>
      </c>
    </row>
    <row r="13" spans="1:3">
      <c r="A13" s="595">
        <v>1</v>
      </c>
      <c r="B13" s="596" t="s">
        <v>962</v>
      </c>
      <c r="C13" s="597" t="s">
        <v>971</v>
      </c>
    </row>
    <row r="14" spans="1:3" ht="27.6">
      <c r="A14" s="595">
        <v>2</v>
      </c>
      <c r="B14" s="596" t="s">
        <v>972</v>
      </c>
      <c r="C14" s="597" t="s">
        <v>973</v>
      </c>
    </row>
    <row r="15" spans="1:3" ht="27.6">
      <c r="A15" s="595">
        <v>3</v>
      </c>
      <c r="B15" s="596" t="s">
        <v>974</v>
      </c>
      <c r="C15" s="597" t="s">
        <v>975</v>
      </c>
    </row>
    <row r="16" spans="1:3">
      <c r="A16" s="14"/>
      <c r="B16" s="27"/>
      <c r="C16" s="299"/>
    </row>
    <row r="17" spans="1:3">
      <c r="A17" s="14"/>
      <c r="B17" s="27"/>
      <c r="C17" s="299"/>
    </row>
    <row r="18" spans="1:3">
      <c r="A18" s="14"/>
      <c r="B18" s="27"/>
      <c r="C18" s="28"/>
    </row>
    <row r="19" spans="1:3">
      <c r="A19" s="14"/>
      <c r="B19" s="887" t="s">
        <v>94</v>
      </c>
      <c r="C19" s="888"/>
    </row>
    <row r="20" spans="1:3">
      <c r="A20" s="746">
        <v>1</v>
      </c>
      <c r="B20" s="747" t="s">
        <v>976</v>
      </c>
      <c r="C20" s="751">
        <v>0.96239859066808831</v>
      </c>
    </row>
    <row r="21" spans="1:3">
      <c r="A21" s="746">
        <v>2</v>
      </c>
      <c r="B21" s="747" t="s">
        <v>977</v>
      </c>
      <c r="C21" s="751">
        <v>3.7601409331911674E-2</v>
      </c>
    </row>
    <row r="22" spans="1:3">
      <c r="A22" s="746"/>
      <c r="B22" s="748"/>
      <c r="C22" s="749"/>
    </row>
    <row r="23" spans="1:3" ht="15">
      <c r="A23" s="14"/>
      <c r="B23" s="32"/>
      <c r="C23" s="33"/>
    </row>
    <row r="24" spans="1:3" ht="15">
      <c r="A24" s="14"/>
      <c r="B24" s="32"/>
      <c r="C24" s="33"/>
    </row>
    <row r="25" spans="1:3">
      <c r="A25" s="14"/>
      <c r="B25" s="887" t="s">
        <v>174</v>
      </c>
      <c r="C25" s="888"/>
    </row>
    <row r="26" spans="1:3">
      <c r="A26" s="592">
        <v>1</v>
      </c>
      <c r="B26" s="747" t="s">
        <v>965</v>
      </c>
      <c r="C26" s="751">
        <v>0.30661797782283562</v>
      </c>
    </row>
    <row r="27" spans="1:3">
      <c r="A27" s="558">
        <v>2</v>
      </c>
      <c r="B27" s="750" t="s">
        <v>978</v>
      </c>
      <c r="C27" s="751">
        <v>0.30661797782283562</v>
      </c>
    </row>
    <row r="28" spans="1:3">
      <c r="A28" s="558">
        <v>3</v>
      </c>
      <c r="B28" s="747" t="s">
        <v>979</v>
      </c>
      <c r="C28" s="751">
        <v>0.30661797782283562</v>
      </c>
    </row>
    <row r="29" spans="1:3" ht="15">
      <c r="A29" s="558"/>
      <c r="B29" s="559"/>
      <c r="C29" s="560"/>
    </row>
    <row r="30" spans="1:3" ht="15.6" thickBot="1">
      <c r="A30" s="15"/>
      <c r="B30" s="34"/>
      <c r="C30" s="298"/>
    </row>
  </sheetData>
  <mergeCells count="3">
    <mergeCell ref="B11:C11"/>
    <mergeCell ref="B25:C25"/>
    <mergeCell ref="B19:C19"/>
  </mergeCells>
  <dataValidations count="1">
    <dataValidation type="list" allowBlank="1" showInputMessage="1" showErrorMessage="1" sqref="C6:C10"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80" zoomScaleNormal="80" workbookViewId="0">
      <pane xSplit="1" ySplit="5" topLeftCell="B6" activePane="bottomRight" state="frozen"/>
      <selection activeCell="K13" sqref="K13"/>
      <selection pane="topRight" activeCell="K13" sqref="K13"/>
      <selection pane="bottomLeft" activeCell="K13" sqref="K13"/>
      <selection pane="bottomRight" activeCell="K13" sqref="K13"/>
    </sheetView>
  </sheetViews>
  <sheetFormatPr defaultColWidth="9.109375" defaultRowHeight="14.4"/>
  <cols>
    <col min="1" max="1" width="9.5546875" style="39" bestFit="1" customWidth="1"/>
    <col min="2" max="2" width="50.6640625" style="39" customWidth="1"/>
    <col min="3" max="3" width="25.88671875" style="39" customWidth="1"/>
    <col min="4" max="4" width="25.5546875" style="39" customWidth="1"/>
    <col min="5" max="5" width="30.109375" style="39" bestFit="1" customWidth="1"/>
    <col min="6" max="6" width="12" style="570" bestFit="1" customWidth="1"/>
    <col min="7" max="7" width="12.5546875" style="570" bestFit="1" customWidth="1"/>
    <col min="8" max="16384" width="9.109375" style="570"/>
  </cols>
  <sheetData>
    <row r="1" spans="1:7">
      <c r="A1" s="17" t="s">
        <v>108</v>
      </c>
      <c r="B1" s="19" t="str">
        <f>Info!C2</f>
        <v>სს ”ლიბერთი ბანკი”</v>
      </c>
    </row>
    <row r="2" spans="1:7" s="21" customFormat="1" ht="15.75" customHeight="1">
      <c r="A2" s="21" t="s">
        <v>109</v>
      </c>
      <c r="B2" s="759">
        <f>'1. key ratios'!B2</f>
        <v>45107</v>
      </c>
    </row>
    <row r="3" spans="1:7" s="21" customFormat="1" ht="15.75" customHeight="1"/>
    <row r="4" spans="1:7" s="21" customFormat="1" ht="15.75" customHeight="1" thickBot="1">
      <c r="A4" s="160" t="s">
        <v>255</v>
      </c>
      <c r="B4" s="760" t="s">
        <v>168</v>
      </c>
      <c r="C4" s="127"/>
      <c r="D4" s="127"/>
      <c r="E4" s="128" t="s">
        <v>87</v>
      </c>
    </row>
    <row r="5" spans="1:7" s="764" customFormat="1" ht="17.399999999999999" customHeight="1">
      <c r="A5" s="761"/>
      <c r="B5" s="762"/>
      <c r="C5" s="763" t="s">
        <v>0</v>
      </c>
      <c r="D5" s="763" t="s">
        <v>1</v>
      </c>
      <c r="E5" s="763" t="s">
        <v>2</v>
      </c>
    </row>
    <row r="6" spans="1:7" s="766" customFormat="1" ht="14.4" customHeight="1">
      <c r="A6" s="765"/>
      <c r="B6" s="889" t="s">
        <v>144</v>
      </c>
      <c r="C6" s="889" t="s">
        <v>856</v>
      </c>
      <c r="D6" s="890" t="s">
        <v>143</v>
      </c>
      <c r="E6" s="891"/>
      <c r="G6" s="570"/>
    </row>
    <row r="7" spans="1:7" s="766" customFormat="1" ht="99.6" customHeight="1">
      <c r="A7" s="765"/>
      <c r="B7" s="889"/>
      <c r="C7" s="889"/>
      <c r="D7" s="767" t="s">
        <v>142</v>
      </c>
      <c r="E7" s="767" t="s">
        <v>353</v>
      </c>
      <c r="G7" s="570"/>
    </row>
    <row r="8" spans="1:7" s="766" customFormat="1" ht="22.5" customHeight="1">
      <c r="A8" s="768">
        <v>1</v>
      </c>
      <c r="B8" s="769" t="s">
        <v>843</v>
      </c>
      <c r="C8" s="770">
        <f>SUM(C9:C11)</f>
        <v>503820580.21999997</v>
      </c>
      <c r="D8" s="770">
        <f>SUM(D9:D11)</f>
        <v>0</v>
      </c>
      <c r="E8" s="770">
        <f>C8-D8</f>
        <v>503820580.21999997</v>
      </c>
      <c r="G8" s="570"/>
    </row>
    <row r="9" spans="1:7" s="766" customFormat="1">
      <c r="A9" s="768">
        <v>1.1000000000000001</v>
      </c>
      <c r="B9" s="771" t="s">
        <v>96</v>
      </c>
      <c r="C9" s="770">
        <v>317933059.18000001</v>
      </c>
      <c r="D9" s="770"/>
      <c r="E9" s="770">
        <f t="shared" ref="E9:E34" si="0">C9-D9</f>
        <v>317933059.18000001</v>
      </c>
      <c r="G9" s="570"/>
    </row>
    <row r="10" spans="1:7" s="766" customFormat="1">
      <c r="A10" s="768">
        <v>1.2</v>
      </c>
      <c r="B10" s="771" t="s">
        <v>97</v>
      </c>
      <c r="C10" s="770">
        <v>73926399.219999999</v>
      </c>
      <c r="D10" s="770"/>
      <c r="E10" s="770">
        <f t="shared" si="0"/>
        <v>73926399.219999999</v>
      </c>
      <c r="G10" s="570"/>
    </row>
    <row r="11" spans="1:7" s="766" customFormat="1">
      <c r="A11" s="768">
        <v>1.3</v>
      </c>
      <c r="B11" s="771" t="s">
        <v>98</v>
      </c>
      <c r="C11" s="770">
        <v>111961121.81999999</v>
      </c>
      <c r="D11" s="770"/>
      <c r="E11" s="770">
        <f t="shared" si="0"/>
        <v>111961121.81999999</v>
      </c>
      <c r="G11" s="570"/>
    </row>
    <row r="12" spans="1:7" s="766" customFormat="1">
      <c r="A12" s="768">
        <v>2</v>
      </c>
      <c r="B12" s="772" t="s">
        <v>730</v>
      </c>
      <c r="C12" s="770"/>
      <c r="D12" s="770"/>
      <c r="E12" s="770">
        <f t="shared" si="0"/>
        <v>0</v>
      </c>
      <c r="G12" s="570"/>
    </row>
    <row r="13" spans="1:7" s="766" customFormat="1">
      <c r="A13" s="768">
        <v>2.1</v>
      </c>
      <c r="B13" s="773" t="s">
        <v>731</v>
      </c>
      <c r="C13" s="770"/>
      <c r="D13" s="770"/>
      <c r="E13" s="770">
        <f t="shared" si="0"/>
        <v>0</v>
      </c>
      <c r="G13" s="570"/>
    </row>
    <row r="14" spans="1:7" s="766" customFormat="1" ht="33.9" customHeight="1">
      <c r="A14" s="768">
        <v>3</v>
      </c>
      <c r="B14" s="774" t="s">
        <v>732</v>
      </c>
      <c r="C14" s="770"/>
      <c r="D14" s="770"/>
      <c r="E14" s="770">
        <f t="shared" si="0"/>
        <v>0</v>
      </c>
      <c r="G14" s="570"/>
    </row>
    <row r="15" spans="1:7" s="766" customFormat="1" ht="32.4" customHeight="1">
      <c r="A15" s="768">
        <v>4</v>
      </c>
      <c r="B15" s="775" t="s">
        <v>733</v>
      </c>
      <c r="C15" s="770"/>
      <c r="D15" s="770"/>
      <c r="E15" s="770">
        <f t="shared" si="0"/>
        <v>0</v>
      </c>
      <c r="G15" s="570"/>
    </row>
    <row r="16" spans="1:7" s="766" customFormat="1" ht="23.1" customHeight="1">
      <c r="A16" s="768">
        <v>5</v>
      </c>
      <c r="B16" s="775" t="s">
        <v>734</v>
      </c>
      <c r="C16" s="770">
        <f>SUM(C17:C19)</f>
        <v>95429768.973535776</v>
      </c>
      <c r="D16" s="770">
        <f>SUM(D17:D19)</f>
        <v>0</v>
      </c>
      <c r="E16" s="770">
        <f t="shared" si="0"/>
        <v>95429768.973535776</v>
      </c>
      <c r="G16" s="570"/>
    </row>
    <row r="17" spans="1:7" s="766" customFormat="1">
      <c r="A17" s="768">
        <v>5.0999999999999996</v>
      </c>
      <c r="B17" s="776" t="s">
        <v>735</v>
      </c>
      <c r="C17" s="770"/>
      <c r="D17" s="770"/>
      <c r="E17" s="770">
        <f t="shared" si="0"/>
        <v>0</v>
      </c>
      <c r="G17" s="570"/>
    </row>
    <row r="18" spans="1:7" s="766" customFormat="1">
      <c r="A18" s="768">
        <v>5.2</v>
      </c>
      <c r="B18" s="776" t="s">
        <v>569</v>
      </c>
      <c r="C18" s="770">
        <v>95429768.973535776</v>
      </c>
      <c r="D18" s="770"/>
      <c r="E18" s="770">
        <f t="shared" si="0"/>
        <v>95429768.973535776</v>
      </c>
      <c r="G18" s="570"/>
    </row>
    <row r="19" spans="1:7" s="766" customFormat="1">
      <c r="A19" s="768">
        <v>5.3</v>
      </c>
      <c r="B19" s="776" t="s">
        <v>736</v>
      </c>
      <c r="C19" s="770"/>
      <c r="D19" s="770"/>
      <c r="E19" s="770">
        <f t="shared" si="0"/>
        <v>0</v>
      </c>
      <c r="G19" s="570"/>
    </row>
    <row r="20" spans="1:7" s="766" customFormat="1" ht="24">
      <c r="A20" s="768">
        <v>6</v>
      </c>
      <c r="B20" s="774" t="s">
        <v>737</v>
      </c>
      <c r="C20" s="770">
        <f>SUM(C21:C22)</f>
        <v>2804737607.6211257</v>
      </c>
      <c r="D20" s="770">
        <f>SUM(D21:D22)</f>
        <v>0</v>
      </c>
      <c r="E20" s="770">
        <f t="shared" si="0"/>
        <v>2804737607.6211257</v>
      </c>
      <c r="G20" s="570"/>
    </row>
    <row r="21" spans="1:7">
      <c r="A21" s="768">
        <v>6.1</v>
      </c>
      <c r="B21" s="776" t="s">
        <v>569</v>
      </c>
      <c r="C21" s="777">
        <v>210638882.4510349</v>
      </c>
      <c r="D21" s="777"/>
      <c r="E21" s="777">
        <f t="shared" si="0"/>
        <v>210638882.4510349</v>
      </c>
    </row>
    <row r="22" spans="1:7">
      <c r="A22" s="768">
        <v>6.2</v>
      </c>
      <c r="B22" s="776" t="s">
        <v>736</v>
      </c>
      <c r="C22" s="777">
        <v>2594098725.1700907</v>
      </c>
      <c r="D22" s="777"/>
      <c r="E22" s="777">
        <f t="shared" si="0"/>
        <v>2594098725.1700907</v>
      </c>
    </row>
    <row r="23" spans="1:7" ht="24">
      <c r="A23" s="768">
        <v>7</v>
      </c>
      <c r="B23" s="778" t="s">
        <v>738</v>
      </c>
      <c r="C23" s="777">
        <v>106733.3</v>
      </c>
      <c r="D23" s="777">
        <v>106733.3</v>
      </c>
      <c r="E23" s="777">
        <f t="shared" si="0"/>
        <v>0</v>
      </c>
    </row>
    <row r="24" spans="1:7" ht="24">
      <c r="A24" s="768">
        <v>8</v>
      </c>
      <c r="B24" s="779" t="s">
        <v>739</v>
      </c>
      <c r="C24" s="777"/>
      <c r="D24" s="777"/>
      <c r="E24" s="777">
        <f t="shared" si="0"/>
        <v>0</v>
      </c>
    </row>
    <row r="25" spans="1:7">
      <c r="A25" s="768">
        <v>9</v>
      </c>
      <c r="B25" s="775" t="s">
        <v>740</v>
      </c>
      <c r="C25" s="777">
        <f>SUM(C26:C27)</f>
        <v>185810770.83000004</v>
      </c>
      <c r="D25" s="777">
        <f>SUM(D26:D27)</f>
        <v>22428115.0071842</v>
      </c>
      <c r="E25" s="777">
        <f t="shared" si="0"/>
        <v>163382655.82281584</v>
      </c>
    </row>
    <row r="26" spans="1:7">
      <c r="A26" s="768">
        <v>9.1</v>
      </c>
      <c r="B26" s="780" t="s">
        <v>741</v>
      </c>
      <c r="C26" s="777">
        <v>183803183.83000004</v>
      </c>
      <c r="D26" s="777">
        <v>22428115.0071842</v>
      </c>
      <c r="E26" s="777">
        <f t="shared" si="0"/>
        <v>161375068.82281584</v>
      </c>
    </row>
    <row r="27" spans="1:7">
      <c r="A27" s="768">
        <v>9.1999999999999993</v>
      </c>
      <c r="B27" s="780" t="s">
        <v>742</v>
      </c>
      <c r="C27" s="777">
        <v>2007587</v>
      </c>
      <c r="D27" s="777"/>
      <c r="E27" s="777">
        <f t="shared" si="0"/>
        <v>2007587</v>
      </c>
    </row>
    <row r="28" spans="1:7">
      <c r="A28" s="768">
        <v>10</v>
      </c>
      <c r="B28" s="775" t="s">
        <v>36</v>
      </c>
      <c r="C28" s="777">
        <f>SUM(C29:C30)</f>
        <v>59047868.039999984</v>
      </c>
      <c r="D28" s="777">
        <f>SUM(D29:D30)</f>
        <v>59047868.040000021</v>
      </c>
      <c r="E28" s="777">
        <f t="shared" si="0"/>
        <v>0</v>
      </c>
    </row>
    <row r="29" spans="1:7">
      <c r="A29" s="768">
        <v>10.1</v>
      </c>
      <c r="B29" s="780" t="s">
        <v>743</v>
      </c>
      <c r="C29" s="777"/>
      <c r="D29" s="777"/>
      <c r="E29" s="777">
        <f t="shared" si="0"/>
        <v>0</v>
      </c>
    </row>
    <row r="30" spans="1:7">
      <c r="A30" s="768">
        <v>10.199999999999999</v>
      </c>
      <c r="B30" s="780" t="s">
        <v>744</v>
      </c>
      <c r="C30" s="777">
        <v>59047868.039999984</v>
      </c>
      <c r="D30" s="777">
        <v>59047868.040000021</v>
      </c>
      <c r="E30" s="777">
        <f t="shared" si="0"/>
        <v>0</v>
      </c>
    </row>
    <row r="31" spans="1:7">
      <c r="A31" s="768">
        <v>11</v>
      </c>
      <c r="B31" s="775" t="s">
        <v>745</v>
      </c>
      <c r="C31" s="777">
        <f>SUM(C32:C33)</f>
        <v>2176710.61</v>
      </c>
      <c r="D31" s="777">
        <f>SUM(D32:D33)</f>
        <v>0</v>
      </c>
      <c r="E31" s="777">
        <f t="shared" si="0"/>
        <v>2176710.61</v>
      </c>
    </row>
    <row r="32" spans="1:7">
      <c r="A32" s="768">
        <v>11.1</v>
      </c>
      <c r="B32" s="780" t="s">
        <v>746</v>
      </c>
      <c r="C32" s="777">
        <v>2176710.61</v>
      </c>
      <c r="D32" s="777"/>
      <c r="E32" s="777">
        <f t="shared" si="0"/>
        <v>2176710.61</v>
      </c>
    </row>
    <row r="33" spans="1:7">
      <c r="A33" s="768">
        <v>11.2</v>
      </c>
      <c r="B33" s="780" t="s">
        <v>747</v>
      </c>
      <c r="C33" s="777"/>
      <c r="D33" s="777"/>
      <c r="E33" s="777">
        <f t="shared" si="0"/>
        <v>0</v>
      </c>
    </row>
    <row r="34" spans="1:7">
      <c r="A34" s="768">
        <v>13</v>
      </c>
      <c r="B34" s="775" t="s">
        <v>99</v>
      </c>
      <c r="C34" s="777">
        <v>87684505.081999987</v>
      </c>
      <c r="D34" s="777"/>
      <c r="E34" s="777">
        <f t="shared" si="0"/>
        <v>87684505.081999987</v>
      </c>
    </row>
    <row r="35" spans="1:7">
      <c r="A35" s="768">
        <v>13.1</v>
      </c>
      <c r="B35" s="781" t="s">
        <v>748</v>
      </c>
      <c r="C35" s="777"/>
      <c r="D35" s="777"/>
      <c r="E35" s="777"/>
    </row>
    <row r="36" spans="1:7">
      <c r="A36" s="768">
        <v>13.2</v>
      </c>
      <c r="B36" s="781" t="s">
        <v>749</v>
      </c>
      <c r="C36" s="777"/>
      <c r="D36" s="777"/>
      <c r="E36" s="777"/>
    </row>
    <row r="37" spans="1:7" ht="60.75" customHeight="1">
      <c r="A37" s="835"/>
      <c r="B37" s="836" t="s">
        <v>320</v>
      </c>
      <c r="C37" s="837">
        <f>SUM(C8,C12,C14,C15,C16,C20,C23,C24,C25,C28,C31,C34)</f>
        <v>3738814544.6766615</v>
      </c>
      <c r="D37" s="837">
        <f t="shared" ref="D37" si="1">SUM(D8,D12,D14,D15,D16,D20,D23,D24,D25,D28,D31,D34)</f>
        <v>81582716.347184226</v>
      </c>
      <c r="E37" s="837">
        <f>SUM(E8,E12,E14,E15,E16,E20,E23,E24,E25,E28,E31,E34)</f>
        <v>3657231828.3294773</v>
      </c>
    </row>
    <row r="38" spans="1:7">
      <c r="A38" s="570"/>
      <c r="B38" s="570"/>
      <c r="C38" s="570"/>
      <c r="D38" s="570"/>
      <c r="E38" s="570"/>
    </row>
    <row r="39" spans="1:7">
      <c r="A39" s="570"/>
      <c r="B39" s="570"/>
      <c r="C39" s="570"/>
      <c r="D39" s="570"/>
      <c r="E39" s="570"/>
    </row>
    <row r="40" spans="1:7">
      <c r="C40" s="782"/>
      <c r="D40" s="782"/>
      <c r="E40" s="782"/>
    </row>
    <row r="41" spans="1:7" s="39" customFormat="1">
      <c r="B41" s="36"/>
      <c r="F41" s="570"/>
      <c r="G41" s="570"/>
    </row>
    <row r="42" spans="1:7" s="39" customFormat="1">
      <c r="B42" s="36"/>
      <c r="F42" s="570"/>
      <c r="G42" s="570"/>
    </row>
    <row r="43" spans="1:7" s="39" customFormat="1">
      <c r="B43" s="36"/>
      <c r="F43" s="570"/>
      <c r="G43" s="570"/>
    </row>
    <row r="44" spans="1:7" s="39" customFormat="1">
      <c r="B44" s="36"/>
      <c r="F44" s="570"/>
      <c r="G44" s="570"/>
    </row>
    <row r="45" spans="1:7" s="39" customFormat="1">
      <c r="B45" s="36"/>
      <c r="F45" s="570"/>
      <c r="G45" s="570"/>
    </row>
    <row r="46" spans="1:7" s="39" customFormat="1">
      <c r="B46" s="36"/>
      <c r="F46" s="570"/>
      <c r="G46" s="570"/>
    </row>
    <row r="47" spans="1:7" s="39" customFormat="1">
      <c r="B47" s="36"/>
      <c r="F47" s="570"/>
      <c r="G47" s="570"/>
    </row>
    <row r="48" spans="1:7" s="39" customFormat="1">
      <c r="B48" s="36"/>
      <c r="F48" s="570"/>
      <c r="G48" s="570"/>
    </row>
    <row r="49" spans="2:7" s="39" customFormat="1">
      <c r="B49" s="36"/>
      <c r="F49" s="570"/>
      <c r="G49" s="570"/>
    </row>
    <row r="50" spans="2:7" s="39" customFormat="1">
      <c r="B50" s="36"/>
      <c r="F50" s="570"/>
      <c r="G50" s="570"/>
    </row>
    <row r="51" spans="2:7" s="39" customFormat="1">
      <c r="B51" s="36"/>
      <c r="F51" s="570"/>
      <c r="G51" s="570"/>
    </row>
    <row r="52" spans="2:7" s="39" customFormat="1">
      <c r="B52" s="36"/>
      <c r="F52" s="570"/>
      <c r="G52" s="570"/>
    </row>
    <row r="53" spans="2:7" s="39" customFormat="1">
      <c r="B53" s="36"/>
      <c r="F53" s="570"/>
      <c r="G53" s="570"/>
    </row>
  </sheetData>
  <mergeCells count="3">
    <mergeCell ref="B6:B7"/>
    <mergeCell ref="C6:C7"/>
    <mergeCell ref="D6:E6"/>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K13" sqref="K13"/>
      <selection pane="topRight" activeCell="K13" sqref="K13"/>
      <selection pane="bottomLeft" activeCell="K13" sqref="K13"/>
      <selection pane="bottomRight" activeCell="K13" sqref="K13"/>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7" t="s">
        <v>108</v>
      </c>
      <c r="B1" s="16" t="str">
        <f>Info!C2</f>
        <v>სს ”ლიბერთი ბანკი”</v>
      </c>
    </row>
    <row r="2" spans="1:6" s="21" customFormat="1" ht="15.75" customHeight="1">
      <c r="A2" s="21" t="s">
        <v>109</v>
      </c>
      <c r="B2" s="555">
        <f>'1. key ratios'!B2</f>
        <v>45107</v>
      </c>
      <c r="C2"/>
      <c r="D2"/>
      <c r="E2"/>
      <c r="F2"/>
    </row>
    <row r="3" spans="1:6" s="21" customFormat="1" ht="15.75" customHeight="1">
      <c r="C3"/>
      <c r="D3"/>
      <c r="E3"/>
      <c r="F3"/>
    </row>
    <row r="4" spans="1:6" s="21" customFormat="1" ht="28.2" thickBot="1">
      <c r="A4" s="21" t="s">
        <v>256</v>
      </c>
      <c r="B4" s="134" t="s">
        <v>171</v>
      </c>
      <c r="C4" s="128" t="s">
        <v>87</v>
      </c>
      <c r="D4"/>
      <c r="E4"/>
      <c r="F4"/>
    </row>
    <row r="5" spans="1:6">
      <c r="A5" s="129">
        <v>1</v>
      </c>
      <c r="B5" s="130" t="s">
        <v>727</v>
      </c>
      <c r="C5" s="163">
        <f>'7. LI1'!E37</f>
        <v>3657231828.3294773</v>
      </c>
    </row>
    <row r="6" spans="1:6" s="120" customFormat="1">
      <c r="A6" s="79">
        <v>2.1</v>
      </c>
      <c r="B6" s="136" t="s">
        <v>861</v>
      </c>
      <c r="C6" s="164">
        <v>232089404.90760672</v>
      </c>
    </row>
    <row r="7" spans="1:6" s="4" customFormat="1" ht="27.6" outlineLevel="1">
      <c r="A7" s="135">
        <v>2.2000000000000002</v>
      </c>
      <c r="B7" s="131" t="s">
        <v>862</v>
      </c>
      <c r="C7" s="165">
        <v>167401445</v>
      </c>
    </row>
    <row r="8" spans="1:6" s="4" customFormat="1" ht="27.6">
      <c r="A8" s="135">
        <v>3</v>
      </c>
      <c r="B8" s="132" t="s">
        <v>728</v>
      </c>
      <c r="C8" s="166">
        <f>SUM(C5:C7)</f>
        <v>4056722678.2370839</v>
      </c>
    </row>
    <row r="9" spans="1:6" s="120" customFormat="1">
      <c r="A9" s="79">
        <v>4</v>
      </c>
      <c r="B9" s="139" t="s">
        <v>169</v>
      </c>
      <c r="C9" s="164"/>
    </row>
    <row r="10" spans="1:6" s="4" customFormat="1" ht="27.6" outlineLevel="1">
      <c r="A10" s="135">
        <v>5.0999999999999996</v>
      </c>
      <c r="B10" s="131" t="s">
        <v>175</v>
      </c>
      <c r="C10" s="165">
        <v>-180475463.56388003</v>
      </c>
    </row>
    <row r="11" spans="1:6" s="4" customFormat="1" ht="27.6" outlineLevel="1">
      <c r="A11" s="135">
        <v>5.2</v>
      </c>
      <c r="B11" s="131" t="s">
        <v>176</v>
      </c>
      <c r="C11" s="165">
        <v>-156637820.22999999</v>
      </c>
    </row>
    <row r="12" spans="1:6" s="4" customFormat="1">
      <c r="A12" s="135">
        <v>6</v>
      </c>
      <c r="B12" s="137" t="s">
        <v>438</v>
      </c>
      <c r="C12" s="231"/>
    </row>
    <row r="13" spans="1:6" s="4" customFormat="1" ht="15" thickBot="1">
      <c r="A13" s="138">
        <v>7</v>
      </c>
      <c r="B13" s="133" t="s">
        <v>170</v>
      </c>
      <c r="C13" s="167">
        <f>SUM(C8:C12)</f>
        <v>3719609394.4432039</v>
      </c>
    </row>
    <row r="15" spans="1:6" ht="27.6">
      <c r="B15" s="23" t="s">
        <v>439</v>
      </c>
    </row>
    <row r="17" spans="2:9" s="2" customFormat="1">
      <c r="B17" s="38"/>
      <c r="C17"/>
      <c r="D17"/>
      <c r="E17"/>
      <c r="F17"/>
      <c r="G17"/>
      <c r="H17"/>
      <c r="I17"/>
    </row>
    <row r="18" spans="2:9" s="2" customFormat="1">
      <c r="B18" s="35"/>
      <c r="C18"/>
      <c r="D18"/>
      <c r="E18"/>
      <c r="F18"/>
      <c r="G18"/>
      <c r="H18"/>
      <c r="I18"/>
    </row>
    <row r="19" spans="2:9" s="2" customFormat="1">
      <c r="B19" s="35"/>
      <c r="C19"/>
      <c r="D19"/>
      <c r="E19"/>
      <c r="F19"/>
      <c r="G19"/>
      <c r="H19"/>
      <c r="I19"/>
    </row>
    <row r="20" spans="2:9" s="2" customFormat="1">
      <c r="B20" s="37"/>
      <c r="C20"/>
      <c r="D20"/>
      <c r="E20"/>
      <c r="F20"/>
      <c r="G20"/>
      <c r="H20"/>
      <c r="I20"/>
    </row>
    <row r="21" spans="2:9" s="2" customFormat="1">
      <c r="B21" s="36"/>
      <c r="C21"/>
      <c r="D21"/>
      <c r="E21"/>
      <c r="F21"/>
      <c r="G21"/>
      <c r="H21"/>
      <c r="I21"/>
    </row>
    <row r="22" spans="2:9" s="2" customFormat="1">
      <c r="B22" s="37"/>
      <c r="C22"/>
      <c r="D22"/>
      <c r="E22"/>
      <c r="F22"/>
      <c r="G22"/>
      <c r="H22"/>
      <c r="I22"/>
    </row>
    <row r="23" spans="2:9" s="2" customFormat="1">
      <c r="B23" s="36"/>
      <c r="C23"/>
      <c r="D23"/>
      <c r="E23"/>
      <c r="F23"/>
      <c r="G23"/>
      <c r="H23"/>
      <c r="I23"/>
    </row>
    <row r="24" spans="2:9" s="2" customFormat="1">
      <c r="B24" s="36"/>
      <c r="C24"/>
      <c r="D24"/>
      <c r="E24"/>
      <c r="F24"/>
      <c r="G24"/>
      <c r="H24"/>
      <c r="I24"/>
    </row>
    <row r="25" spans="2:9" s="2" customFormat="1">
      <c r="B25" s="36"/>
      <c r="C25"/>
      <c r="D25"/>
      <c r="E25"/>
      <c r="F25"/>
      <c r="G25"/>
      <c r="H25"/>
      <c r="I25"/>
    </row>
    <row r="26" spans="2:9" s="2" customFormat="1">
      <c r="B26" s="36"/>
      <c r="C26"/>
      <c r="D26"/>
      <c r="E26"/>
      <c r="F26"/>
      <c r="G26"/>
      <c r="H26"/>
      <c r="I26"/>
    </row>
    <row r="27" spans="2:9" s="2" customFormat="1">
      <c r="B27" s="36"/>
      <c r="C27"/>
      <c r="D27"/>
      <c r="E27"/>
      <c r="F27"/>
      <c r="G27"/>
      <c r="H27"/>
      <c r="I27"/>
    </row>
    <row r="28" spans="2:9" s="2" customFormat="1">
      <c r="B28" s="37"/>
      <c r="C28"/>
      <c r="D28"/>
      <c r="E28"/>
      <c r="F28"/>
      <c r="G28"/>
      <c r="H28"/>
      <c r="I28"/>
    </row>
    <row r="29" spans="2:9" s="2" customFormat="1">
      <c r="B29" s="37"/>
      <c r="C29"/>
      <c r="D29"/>
      <c r="E29"/>
      <c r="F29"/>
      <c r="G29"/>
      <c r="H29"/>
      <c r="I29"/>
    </row>
    <row r="30" spans="2:9" s="2" customFormat="1">
      <c r="B30" s="37"/>
      <c r="C30"/>
      <c r="D30"/>
      <c r="E30"/>
      <c r="F30"/>
      <c r="G30"/>
      <c r="H30"/>
      <c r="I30"/>
    </row>
    <row r="31" spans="2:9" s="2" customFormat="1">
      <c r="B31" s="37"/>
      <c r="C31"/>
      <c r="D31"/>
      <c r="E31"/>
      <c r="F31"/>
      <c r="G31"/>
      <c r="H31"/>
      <c r="I31"/>
    </row>
    <row r="32" spans="2:9" s="2" customFormat="1">
      <c r="B32" s="37"/>
      <c r="C32"/>
      <c r="D32"/>
      <c r="E32"/>
      <c r="F32"/>
      <c r="G32"/>
      <c r="H32"/>
      <c r="I32"/>
    </row>
    <row r="33" spans="2:9" s="2" customFormat="1">
      <c r="B33" s="37"/>
      <c r="C33"/>
      <c r="D33"/>
      <c r="E33"/>
      <c r="F33"/>
      <c r="G33"/>
      <c r="H33"/>
      <c r="I33"/>
    </row>
  </sheetData>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2024-02-14T22:25:44Z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